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ART HERE" sheetId="1" r:id="rId5"/>
    <sheet state="visible" name="Account Inventory" sheetId="2" r:id="rId6"/>
    <sheet state="visible" name="Net Worth Snapshot" sheetId="3" r:id="rId7"/>
    <sheet state="visible" name="Finish Line Calculator" sheetId="4" r:id="rId8"/>
    <sheet state="visible" name="Fee Impact Analysis" sheetId="5" r:id="rId9"/>
    <sheet state="visible" name="Structural Faults" sheetId="6" r:id="rId10"/>
  </sheets>
  <definedNames/>
  <calcPr/>
</workbook>
</file>

<file path=xl/sharedStrings.xml><?xml version="1.0" encoding="utf-8"?>
<sst xmlns="http://schemas.openxmlformats.org/spreadsheetml/2006/main" count="205" uniqueCount="174">
  <si>
    <t>MIDLIFE TO MILLIONS</t>
  </si>
  <si>
    <t>Retirement Clarity Toolkit</t>
  </si>
  <si>
    <t>Your Complete Financial Diagnostic</t>
  </si>
  <si>
    <t>Educational tool only — not financial, tax, investment, or legal advice.</t>
  </si>
  <si>
    <t>HOW TO USE THIS TOOLKIT</t>
  </si>
  <si>
    <t>1  Account Inventory</t>
  </si>
  <si>
    <t>List every account you own — 401k, IRA, brokerage, old employer plans, insurance. Enter balances and fee rates. The worksheet calculates your total fee drag automatically.</t>
  </si>
  <si>
    <t>2  Net Worth Snapshot</t>
  </si>
  <si>
    <t>Enter your assets and liabilities for a complete net worth baseline. Update this annually.</t>
  </si>
  <si>
    <t>3  Finish Line Calculator</t>
  </si>
  <si>
    <t>Enter your target monthly retirement income and your current numbers. The calculator shows your retirement capital target and the gap between where you are and where you need to be — across three scenarios.</t>
  </si>
  <si>
    <t>4  Fee Impact Analysis</t>
  </si>
  <si>
    <t>See exactly what your current fee rate is costing you over 20 years using your own numbers from the Account Inventory.</t>
  </si>
  <si>
    <t>5  Structural Faults</t>
  </si>
  <si>
    <t>Answer 15 questions to identify which of the five structural faults apply to your situation. Your results guide what to work on first.</t>
  </si>
  <si>
    <t>COLOUR CODING</t>
  </si>
  <si>
    <t xml:space="preserve">  Blue cells — enter your data here</t>
  </si>
  <si>
    <t xml:space="preserve">  White cells — calculated automatically (do not edit)</t>
  </si>
  <si>
    <t xml:space="preserve">  Teal cells — key results / totals</t>
  </si>
  <si>
    <t xml:space="preserve">  Gold cells — important assumptions to review</t>
  </si>
  <si>
    <t>ACCOUNT INVENTORY</t>
  </si>
  <si>
    <t>List every account — including ones you haven't looked at in years.</t>
  </si>
  <si>
    <t>Enter each account on a separate row. Blue cells = your data. Advisory fee, expense ratio, and other charges are annual percentages (e.g. enter 1.5 for 1.5%).</t>
  </si>
  <si>
    <t>Account Name / Description</t>
  </si>
  <si>
    <t>Account Type</t>
  </si>
  <si>
    <t>Current Balance ($)</t>
  </si>
  <si>
    <t>Advisory Fee (%)</t>
  </si>
  <si>
    <t>Fund Expense Ratio (%)</t>
  </si>
  <si>
    <t>Other Charges (%)</t>
  </si>
  <si>
    <t>Total Annual Fee ($)</t>
  </si>
  <si>
    <t>Notes / Location</t>
  </si>
  <si>
    <t>TOTALS</t>
  </si>
  <si>
    <t>YOUR FEE SUMMARY</t>
  </si>
  <si>
    <t>Total portfolio value</t>
  </si>
  <si>
    <t>Total estimated annual fees</t>
  </si>
  <si>
    <t>Effective total fee rate</t>
  </si>
  <si>
    <t>Annual fee drag — 20-year cost (7% growth, illustrative)</t>
  </si>
  <si>
    <t>Illustrative only. Your actual fee drag depends on specific fund choices, timing, and market conditions. Consult a qualified financial advisor.</t>
  </si>
  <si>
    <t>Midlife to Millions Retirement Clarity Toolkit  |  midlifetomillions.com  |  Educational content only — not financial, tax, investment, or legal advice.</t>
  </si>
  <si>
    <t>NET WORTH SNAPSHOT</t>
  </si>
  <si>
    <t>Your complete financial picture — assets minus liabilities.</t>
  </si>
  <si>
    <t>Category</t>
  </si>
  <si>
    <t>Current Value ($)</t>
  </si>
  <si>
    <t>Notes</t>
  </si>
  <si>
    <t>LIQUID ASSETS</t>
  </si>
  <si>
    <t>Cash / Checking / Savings</t>
  </si>
  <si>
    <t>Emergency Fund</t>
  </si>
  <si>
    <t>Money Market / CDs</t>
  </si>
  <si>
    <t>RETIREMENT ACCOUNTS</t>
  </si>
  <si>
    <t>401k / 403b (current)</t>
  </si>
  <si>
    <t>401k / 403b (former)</t>
  </si>
  <si>
    <t>Traditional IRA</t>
  </si>
  <si>
    <t>Roth IRA</t>
  </si>
  <si>
    <t>Pension (present value)</t>
  </si>
  <si>
    <t>HSA</t>
  </si>
  <si>
    <t>Annuity / Insurance CV</t>
  </si>
  <si>
    <t>REAL ESTATE</t>
  </si>
  <si>
    <t>Primary Home (market value)</t>
  </si>
  <si>
    <t>Investment Property 1</t>
  </si>
  <si>
    <t>Investment Property 2</t>
  </si>
  <si>
    <t>OTHER ASSETS</t>
  </si>
  <si>
    <t>Business Interests</t>
  </si>
  <si>
    <t>Brokerage / Investment</t>
  </si>
  <si>
    <t>Vehicles</t>
  </si>
  <si>
    <t>Other</t>
  </si>
  <si>
    <t>TOTAL ASSETS</t>
  </si>
  <si>
    <t>LIABILITIES</t>
  </si>
  <si>
    <t>Liability</t>
  </si>
  <si>
    <t>Outstanding Balance ($)</t>
  </si>
  <si>
    <t>Primary Mortgage</t>
  </si>
  <si>
    <t>Investment Mortgages</t>
  </si>
  <si>
    <t>Auto Loans</t>
  </si>
  <si>
    <t>Student Loans</t>
  </si>
  <si>
    <t>Business Loans</t>
  </si>
  <si>
    <t>Credit Card Balances</t>
  </si>
  <si>
    <t>Other Debt</t>
  </si>
  <si>
    <t>TOTAL LIABILITIES</t>
  </si>
  <si>
    <t>NET WORTH</t>
  </si>
  <si>
    <t>Assets minus Liabilities — update annually</t>
  </si>
  <si>
    <t>FINISH LINE CALCULATOR</t>
  </si>
  <si>
    <t>Your retirement capital target — calculated from your specific numbers.</t>
  </si>
  <si>
    <t>SECTION A — YOUR INPUTS  (Blue cells — enter your numbers)</t>
  </si>
  <si>
    <t>Target monthly income in retirement ($)</t>
  </si>
  <si>
    <t>What lifestyle do you want? Enter today's dollars.</t>
  </si>
  <si>
    <t>Your current age</t>
  </si>
  <si>
    <t>Target retirement age</t>
  </si>
  <si>
    <t>Current total portfolio value ($)</t>
  </si>
  <si>
    <t>Use your Account Inventory total — Tab 2</t>
  </si>
  <si>
    <t>Annual contribution to all accounts ($)</t>
  </si>
  <si>
    <t>Total across 401k, IRA, brokerage, etc.</t>
  </si>
  <si>
    <t>Expected inflation rate (%)</t>
  </si>
  <si>
    <t>Historical average ~3%. Adjust if you want to stress-test.</t>
  </si>
  <si>
    <t>Safe withdrawal rate (%)</t>
  </si>
  <si>
    <t>The 4% rule — conservative benchmark. Lower = safer.</t>
  </si>
  <si>
    <t>SECTION B — THREE SCENARIOS  (Conservative / Moderate / Optimistic)</t>
  </si>
  <si>
    <t>Conservative</t>
  </si>
  <si>
    <t>Moderate</t>
  </si>
  <si>
    <t>Optimistic</t>
  </si>
  <si>
    <t>Your Numbers (Moderate)</t>
  </si>
  <si>
    <t>Assumed annual portfolio growth rate</t>
  </si>
  <si>
    <t>Years to retirement</t>
  </si>
  <si>
    <t>Target annual income (today's dollars)</t>
  </si>
  <si>
    <t>Inflation-adjusted annual income at retirement</t>
  </si>
  <si>
    <t>RETIREMENT CAPITAL TARGET</t>
  </si>
  <si>
    <t>Current portfolio projected at retirement</t>
  </si>
  <si>
    <t>Retirement capital target (from above)</t>
  </si>
  <si>
    <t>GAP (Target minus Projected)</t>
  </si>
  <si>
    <t>Additional annual saving needed to close gap</t>
  </si>
  <si>
    <t>Illustrative projections only. Past growth rates do not guarantee future results. Consult a qualified financial planner for personalised advice.</t>
  </si>
  <si>
    <t>FEE IMPACT ANALYSIS</t>
  </si>
  <si>
    <t>What your current fee rate is actually costing you over 20 years.</t>
  </si>
  <si>
    <t>YOUR NUMBERS</t>
  </si>
  <si>
    <t>Portfolio value ($)</t>
  </si>
  <si>
    <t>Auto-pulled from Account Inventory — or enter manually</t>
  </si>
  <si>
    <t>Current effective fee rate (%)</t>
  </si>
  <si>
    <t>Gross annual growth rate (%)</t>
  </si>
  <si>
    <t>Assumed before fees. 7% is a common long-term estimate.</t>
  </si>
  <si>
    <t>Years to analyse</t>
  </si>
  <si>
    <t>Default: 20 years. Change to model different horizons.</t>
  </si>
  <si>
    <t>No Fees (0%)</t>
  </si>
  <si>
    <t>Your Current Fee</t>
  </si>
  <si>
    <t>0.5% Lower</t>
  </si>
  <si>
    <t>0.5% Higher</t>
  </si>
  <si>
    <t>Fee rate applied</t>
  </si>
  <si>
    <t>0</t>
  </si>
  <si>
    <t>Portfolio value after chosen years to analyze</t>
  </si>
  <si>
    <t>Difference vs. no-fee scenario</t>
  </si>
  <si>
    <t>Equivalent years of contributions lost</t>
  </si>
  <si>
    <t>THE KEY INSIGHT</t>
  </si>
  <si>
    <t>Illustrative only. Not a projection of your specific portfolio. Fees, growth rates, and timelines will vary.</t>
  </si>
  <si>
    <t>STRUCTURAL FAULTS SELF-ASSESSMENT</t>
  </si>
  <si>
    <t>Answer honestly. There are no wrong answers — only clearer pictures.</t>
  </si>
  <si>
    <t>Select "Yes" or "No" from the dropdown in each answer cell. Your fault profile builds automatically at the bottom.</t>
  </si>
  <si>
    <t>FAULT 01 — THE TRAJECTORY GAP</t>
  </si>
  <si>
    <t>No defined retirement number</t>
  </si>
  <si>
    <t>Question</t>
  </si>
  <si>
    <t>Your Answer</t>
  </si>
  <si>
    <t>Guidance</t>
  </si>
  <si>
    <t>Do you know your specific retirement capital target — the exact amount you need to retire at your chosen lifestyle?</t>
  </si>
  <si>
    <t>Aim for Yes</t>
  </si>
  <si>
    <t>Have you calculated your retirement target in the last 12 months?</t>
  </si>
  <si>
    <t>Do you know whether your current savings rate is sufficient to reach your target?</t>
  </si>
  <si>
    <t>FAULT 02 — THE INVISIBLE PORTFOLIO</t>
  </si>
  <si>
    <t>Scattered capital, silent fee drag</t>
  </si>
  <si>
    <t>Can you list every investment account you own — including old employer plans — from memory right now?</t>
  </si>
  <si>
    <t>Have you ever added up your total fee drag across all accounts simultaneously?</t>
  </si>
  <si>
    <t>Do you know your effective total fee rate across your entire portfolio?</t>
  </si>
  <si>
    <t>FAULT 03 — THE TAX DRAIN</t>
  </si>
  <si>
    <t>Reactive tax management compounding liability</t>
  </si>
  <si>
    <t>Do you have a proactive tax strategy beyond annual filing?</t>
  </si>
  <si>
    <t>Do you know the approximate tax liability sitting inside your traditional 401k / IRA?</t>
  </si>
  <si>
    <t>Have you modelled what your effective tax rate will be in retirement based on your current account mix?</t>
  </si>
  <si>
    <t>FAULT 04 — THE DEFAULT STRUCTURE</t>
  </si>
  <si>
    <t>Accounts accumulated by circumstance, not strategy</t>
  </si>
  <si>
    <t>Were your current accounts opened because of a deliberate strategy, (Not because of employer defaults and advisor suggestions?)</t>
  </si>
  <si>
    <t>Aim for No</t>
  </si>
  <si>
    <t>Do all your accounts work together toward a coordinated retirement outcome?</t>
  </si>
  <si>
    <t>Have you reviewed whether your current account types (traditional vs. Roth vs. taxable) are optimised for your income level?</t>
  </si>
  <si>
    <t>FAULT 05 — THE EXPOSED FOUNDATION</t>
  </si>
  <si>
    <t>Insufficient protective structure</t>
  </si>
  <si>
    <t>Do you have your investment assets held in entity structures (LLC, trust) appropriate for your income level?</t>
  </si>
  <si>
    <t>Do you have income protection if your primary income stopped tomorrow?</t>
  </si>
  <si>
    <t>Have you reviewed your estate plan in the last 3 years?</t>
  </si>
  <si>
    <t>YOUR FAULT PROFILE</t>
  </si>
  <si>
    <t>Structural Fault</t>
  </si>
  <si>
    <t>Present?</t>
  </si>
  <si>
    <t>Priority</t>
  </si>
  <si>
    <t>THE TRAJECTORY GAP</t>
  </si>
  <si>
    <t>THE INVISIBLE PORTFOLIO</t>
  </si>
  <si>
    <t>THE TAX DRAIN</t>
  </si>
  <si>
    <t>THE DEFAULT STRUCTURE</t>
  </si>
  <si>
    <t>THE EXPOSED FOUNDATION</t>
  </si>
  <si>
    <t>FAULTS LIKELY PRESENT</t>
  </si>
  <si>
    <t>Work through the 7-Phase Architecture — starting with your highest-scoring faults.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</si>
</sst>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7">
    <numFmt numFmtId="164" formatCode="\$#,##0;&quot;($&quot;#,##0\);\-"/>
    <numFmt numFmtId="165" formatCode="0.00%;\-0.00%;&quot;  -&quot;"/>
    <numFmt numFmtId="166" formatCode="\$#,##0"/>
    <numFmt numFmtId="167" formatCode="0.0%"/>
    <numFmt numFmtId="168" formatCode="0&quot; years&quot;"/>
    <numFmt numFmtId="169" formatCode="0.0&quot; years&quot;"/>
    <numFmt numFmtId="170" formatCode="0&quot; of 5&quot;"/>
  </numFmts>
  <fonts count="33">
    <font>
      <sz val="11.0"/>
      <color theme="1"/>
      <name val="Calibri"/>
      <scheme val="minor"/>
    </font>
    <font>
      <b/>
      <sz val="10.0"/>
      <color rgb="FFB8892A"/>
      <name val="Arial"/>
    </font>
    <font/>
    <font>
      <b/>
      <sz val="20.0"/>
      <color rgb="FFFFFFFF"/>
      <name val="Arial"/>
    </font>
    <font>
      <b/>
      <sz val="11.0"/>
      <color rgb="FFAAAAAA"/>
      <name val="Arial"/>
    </font>
    <font>
      <sz val="9.0"/>
      <color rgb="FFFFFFFF"/>
      <name val="Arial"/>
    </font>
    <font>
      <i/>
      <sz val="9.0"/>
      <color rgb="FF888888"/>
      <name val="Arial"/>
    </font>
    <font>
      <b/>
      <sz val="10.0"/>
      <color rgb="FFFFFFFF"/>
      <name val="Arial"/>
    </font>
    <font>
      <b/>
      <sz val="10.0"/>
      <color rgb="FF0F6E56"/>
      <name val="Arial"/>
    </font>
    <font>
      <sz val="9.0"/>
      <color rgb="FF444444"/>
      <name val="Arial"/>
    </font>
    <font>
      <sz val="9.0"/>
      <color rgb="FF0000FF"/>
      <name val="Arial"/>
    </font>
    <font>
      <sz val="9.0"/>
      <color rgb="FF000000"/>
      <name val="Arial"/>
    </font>
    <font>
      <sz val="9.0"/>
      <color rgb="FF0F6E56"/>
      <name val="Arial"/>
    </font>
    <font>
      <sz val="9.0"/>
      <color rgb="FFB8892A"/>
      <name val="Arial"/>
    </font>
    <font>
      <b/>
      <sz val="12.0"/>
      <color rgb="FFB8892A"/>
      <name val="Arial"/>
    </font>
    <font>
      <b/>
      <sz val="9.0"/>
      <color rgb="FFAAAAAA"/>
      <name val="Arial"/>
    </font>
    <font>
      <sz val="11.0"/>
      <color theme="1"/>
      <name val="Calibri"/>
    </font>
    <font>
      <i/>
      <sz val="9.0"/>
      <color rgb="FF555555"/>
      <name val="Arial"/>
    </font>
    <font>
      <sz val="10.0"/>
      <color rgb="FF0000FF"/>
      <name val="Arial"/>
    </font>
    <font>
      <sz val="10.0"/>
      <color rgb="FF000000"/>
      <name val="Arial"/>
    </font>
    <font>
      <i/>
      <sz val="8.0"/>
      <color rgb="FF888888"/>
      <name val="Arial"/>
    </font>
    <font>
      <i/>
      <sz val="8.0"/>
      <color rgb="FFAAAAAA"/>
      <name val="Arial"/>
    </font>
    <font>
      <b/>
      <sz val="9.0"/>
      <color rgb="FFFFFFFF"/>
      <name val="Arial"/>
    </font>
    <font>
      <b/>
      <sz val="12.0"/>
      <color rgb="FFFFFFFF"/>
      <name val="Arial"/>
    </font>
    <font>
      <sz val="10.0"/>
      <color rgb="FF888888"/>
      <name val="Arial"/>
    </font>
    <font>
      <b/>
      <sz val="10.0"/>
      <color rgb="FF000000"/>
      <name val="Arial"/>
    </font>
    <font>
      <b/>
      <sz val="10.0"/>
      <color rgb="FFC0392B"/>
      <name val="Arial"/>
    </font>
    <font>
      <sz val="10.0"/>
      <color rgb="FF008000"/>
      <name val="Arial"/>
    </font>
    <font>
      <b/>
      <sz val="11.0"/>
      <color rgb="FF0F6E56"/>
      <name val="Arial"/>
    </font>
    <font>
      <i/>
      <sz val="9.0"/>
      <color rgb="FF0F6E56"/>
      <name val="Arial"/>
    </font>
    <font>
      <i/>
      <sz val="9.0"/>
      <color rgb="FF008800"/>
      <name val="Arial"/>
    </font>
    <font>
      <i/>
      <sz val="9.0"/>
      <color rgb="FFCC6600"/>
      <name val="Arial"/>
    </font>
    <font>
      <b/>
      <sz val="11.0"/>
      <color rgb="FFFFFFFF"/>
      <name val="Arial"/>
    </font>
  </fonts>
  <fills count="11">
    <fill>
      <patternFill patternType="none"/>
    </fill>
    <fill>
      <patternFill patternType="lightGray"/>
    </fill>
    <fill>
      <patternFill patternType="solid">
        <fgColor rgb="FF17170F"/>
        <bgColor rgb="FF17170F"/>
      </patternFill>
    </fill>
    <fill>
      <patternFill patternType="solid">
        <fgColor rgb="FF0F6E56"/>
        <bgColor rgb="FF0F6E56"/>
      </patternFill>
    </fill>
    <fill>
      <patternFill patternType="solid">
        <fgColor rgb="FFF7F5F0"/>
        <bgColor rgb="FFF7F5F0"/>
      </patternFill>
    </fill>
    <fill>
      <patternFill patternType="solid">
        <fgColor rgb="FFFFFFFF"/>
        <bgColor rgb="FFFFFFFF"/>
      </patternFill>
    </fill>
    <fill>
      <patternFill patternType="solid">
        <fgColor rgb="FF353530"/>
        <bgColor rgb="FF353530"/>
      </patternFill>
    </fill>
    <fill>
      <patternFill patternType="solid">
        <fgColor rgb="FFEBF5FF"/>
        <bgColor rgb="FFEBF5FF"/>
      </patternFill>
    </fill>
    <fill>
      <patternFill patternType="solid">
        <fgColor rgb="FFE8F5F0"/>
        <bgColor rgb="FFE8F5F0"/>
      </patternFill>
    </fill>
    <fill>
      <patternFill patternType="solid">
        <fgColor rgb="FFFDF5E4"/>
        <bgColor rgb="FFFDF5E4"/>
      </patternFill>
    </fill>
    <fill>
      <patternFill patternType="solid">
        <fgColor rgb="FFEEEBE3"/>
        <bgColor rgb="FFEEEBE3"/>
      </patternFill>
    </fill>
  </fills>
  <borders count="6">
    <border/>
    <border>
      <left/>
      <top/>
      <bottom/>
    </border>
    <border>
      <right/>
      <top/>
      <bottom/>
    </border>
    <border>
      <left/>
      <right/>
      <top/>
      <bottom/>
    </border>
    <border>
      <top/>
      <bottom/>
    </border>
    <border>
      <left style="thin">
        <color rgb="FFD8D4C9"/>
      </left>
      <right style="thin">
        <color rgb="FFD8D4C9"/>
      </right>
      <top style="thin">
        <color rgb="FFD8D4C9"/>
      </top>
      <bottom style="thin">
        <color rgb="FFD8D4C9"/>
      </bottom>
    </border>
  </borders>
  <cellStyleXfs count="1">
    <xf borderId="0" fillId="0" fontId="0" numFmtId="0" applyAlignment="1" applyFont="1"/>
  </cellStyleXfs>
  <cellXfs count="8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shrinkToFit="0" vertical="center" wrapText="0"/>
    </xf>
    <xf borderId="2" fillId="0" fontId="2" numFmtId="0" xfId="0" applyBorder="1" applyFont="1"/>
    <xf borderId="1" fillId="2" fontId="3" numFmtId="0" xfId="0" applyAlignment="1" applyBorder="1" applyFont="1">
      <alignment horizontal="left" shrinkToFit="0" vertical="center" wrapText="0"/>
    </xf>
    <xf borderId="1" fillId="2" fontId="4" numFmtId="0" xfId="0" applyAlignment="1" applyBorder="1" applyFont="1">
      <alignment horizontal="left" shrinkToFit="0" vertical="center" wrapText="0"/>
    </xf>
    <xf borderId="1" fillId="3" fontId="5" numFmtId="0" xfId="0" applyAlignment="1" applyBorder="1" applyFill="1" applyFont="1">
      <alignment horizontal="left" shrinkToFit="0" vertical="center" wrapText="0"/>
    </xf>
    <xf borderId="1" fillId="2" fontId="6" numFmtId="0" xfId="0" applyAlignment="1" applyBorder="1" applyFont="1">
      <alignment horizontal="left" shrinkToFit="0" vertical="center" wrapText="0"/>
    </xf>
    <xf borderId="1" fillId="3" fontId="7" numFmtId="0" xfId="0" applyAlignment="1" applyBorder="1" applyFont="1">
      <alignment horizontal="left" shrinkToFit="0" vertical="center" wrapText="0"/>
    </xf>
    <xf borderId="1" fillId="4" fontId="8" numFmtId="0" xfId="0" applyAlignment="1" applyBorder="1" applyFill="1" applyFont="1">
      <alignment horizontal="left" shrinkToFit="0" vertical="center" wrapText="0"/>
    </xf>
    <xf borderId="1" fillId="5" fontId="9" numFmtId="0" xfId="0" applyAlignment="1" applyBorder="1" applyFill="1" applyFont="1">
      <alignment horizontal="left" shrinkToFit="0" vertical="top" wrapText="1"/>
    </xf>
    <xf borderId="1" fillId="6" fontId="7" numFmtId="0" xfId="0" applyAlignment="1" applyBorder="1" applyFill="1" applyFont="1">
      <alignment horizontal="left" shrinkToFit="0" vertical="center" wrapText="0"/>
    </xf>
    <xf borderId="3" fillId="7" fontId="10" numFmtId="0" xfId="0" applyAlignment="1" applyBorder="1" applyFill="1" applyFont="1">
      <alignment horizontal="left" shrinkToFit="0" vertical="center" wrapText="0"/>
    </xf>
    <xf borderId="3" fillId="5" fontId="11" numFmtId="0" xfId="0" applyAlignment="1" applyBorder="1" applyFont="1">
      <alignment horizontal="left" shrinkToFit="0" vertical="center" wrapText="0"/>
    </xf>
    <xf borderId="3" fillId="8" fontId="12" numFmtId="0" xfId="0" applyAlignment="1" applyBorder="1" applyFill="1" applyFont="1">
      <alignment horizontal="left" shrinkToFit="0" vertical="center" wrapText="0"/>
    </xf>
    <xf borderId="3" fillId="9" fontId="13" numFmtId="0" xfId="0" applyAlignment="1" applyBorder="1" applyFill="1" applyFont="1">
      <alignment horizontal="left" shrinkToFit="0" vertical="center" wrapText="0"/>
    </xf>
    <xf borderId="1" fillId="2" fontId="14" numFmtId="0" xfId="0" applyAlignment="1" applyBorder="1" applyFont="1">
      <alignment horizontal="left" shrinkToFit="0" vertical="center" wrapText="0"/>
    </xf>
    <xf borderId="4" fillId="0" fontId="2" numFmtId="0" xfId="0" applyBorder="1" applyFont="1"/>
    <xf borderId="1" fillId="2" fontId="15" numFmtId="0" xfId="0" applyAlignment="1" applyBorder="1" applyFont="1">
      <alignment horizontal="left" shrinkToFit="0" vertical="center" wrapText="0"/>
    </xf>
    <xf borderId="1" fillId="3" fontId="16" numFmtId="0" xfId="0" applyAlignment="1" applyBorder="1" applyFont="1">
      <alignment shrinkToFit="0" vertical="bottom" wrapText="0"/>
    </xf>
    <xf borderId="1" fillId="4" fontId="17" numFmtId="0" xfId="0" applyAlignment="1" applyBorder="1" applyFont="1">
      <alignment horizontal="left" shrinkToFit="0" vertical="center" wrapText="1"/>
    </xf>
    <xf borderId="3" fillId="6" fontId="7" numFmtId="0" xfId="0" applyAlignment="1" applyBorder="1" applyFont="1">
      <alignment horizontal="center" shrinkToFit="0" vertical="center" wrapText="0"/>
    </xf>
    <xf borderId="5" fillId="7" fontId="18" numFmtId="0" xfId="0" applyAlignment="1" applyBorder="1" applyFont="1">
      <alignment horizontal="left" readingOrder="0" shrinkToFit="0" vertical="center" wrapText="0"/>
    </xf>
    <xf borderId="5" fillId="7" fontId="18" numFmtId="164" xfId="0" applyAlignment="1" applyBorder="1" applyFont="1" applyNumberFormat="1">
      <alignment horizontal="right" readingOrder="0" shrinkToFit="0" vertical="center" wrapText="0"/>
    </xf>
    <xf borderId="5" fillId="7" fontId="18" numFmtId="9" xfId="0" applyAlignment="1" applyBorder="1" applyFont="1" applyNumberFormat="1">
      <alignment horizontal="right" readingOrder="0" shrinkToFit="0" vertical="center" wrapText="0"/>
    </xf>
    <xf borderId="5" fillId="7" fontId="18" numFmtId="10" xfId="0" applyAlignment="1" applyBorder="1" applyFont="1" applyNumberFormat="1">
      <alignment horizontal="right" readingOrder="0" shrinkToFit="0" vertical="center" wrapText="0"/>
    </xf>
    <xf borderId="5" fillId="5" fontId="19" numFmtId="164" xfId="0" applyAlignment="1" applyBorder="1" applyFont="1" applyNumberFormat="1">
      <alignment horizontal="right" shrinkToFit="0" vertical="center" wrapText="0"/>
    </xf>
    <xf borderId="5" fillId="7" fontId="18" numFmtId="0" xfId="0" applyAlignment="1" applyBorder="1" applyFont="1">
      <alignment horizontal="left" shrinkToFit="0" vertical="center" wrapText="0"/>
    </xf>
    <xf borderId="5" fillId="7" fontId="18" numFmtId="164" xfId="0" applyAlignment="1" applyBorder="1" applyFont="1" applyNumberFormat="1">
      <alignment horizontal="right" shrinkToFit="0" vertical="center" wrapText="0"/>
    </xf>
    <xf borderId="5" fillId="7" fontId="18" numFmtId="165" xfId="0" applyAlignment="1" applyBorder="1" applyFont="1" applyNumberFormat="1">
      <alignment horizontal="right" shrinkToFit="0" vertical="center" wrapText="0"/>
    </xf>
    <xf borderId="5" fillId="3" fontId="7" numFmtId="166" xfId="0" applyAlignment="1" applyBorder="1" applyFont="1" applyNumberFormat="1">
      <alignment horizontal="right" shrinkToFit="0" vertical="center" wrapText="0"/>
    </xf>
    <xf borderId="5" fillId="3" fontId="7" numFmtId="10" xfId="0" applyAlignment="1" applyBorder="1" applyFont="1" applyNumberFormat="1">
      <alignment horizontal="right" shrinkToFit="0" vertical="center" wrapText="0"/>
    </xf>
    <xf borderId="1" fillId="8" fontId="19" numFmtId="0" xfId="0" applyAlignment="1" applyBorder="1" applyFont="1">
      <alignment horizontal="left" shrinkToFit="0" vertical="center" wrapText="1"/>
    </xf>
    <xf borderId="5" fillId="8" fontId="8" numFmtId="166" xfId="0" applyAlignment="1" applyBorder="1" applyFont="1" applyNumberFormat="1">
      <alignment horizontal="right" shrinkToFit="0" vertical="center" wrapText="0"/>
    </xf>
    <xf borderId="1" fillId="9" fontId="19" numFmtId="0" xfId="0" applyAlignment="1" applyBorder="1" applyFont="1">
      <alignment horizontal="left" shrinkToFit="0" vertical="center" wrapText="1"/>
    </xf>
    <xf borderId="5" fillId="9" fontId="1" numFmtId="10" xfId="0" applyAlignment="1" applyBorder="1" applyFont="1" applyNumberFormat="1">
      <alignment horizontal="right" shrinkToFit="0" vertical="center" wrapText="0"/>
    </xf>
    <xf borderId="5" fillId="9" fontId="1" numFmtId="166" xfId="0" applyAlignment="1" applyBorder="1" applyFont="1" applyNumberFormat="1">
      <alignment horizontal="right" shrinkToFit="0" vertical="center" wrapText="0"/>
    </xf>
    <xf borderId="1" fillId="5" fontId="20" numFmtId="0" xfId="0" applyAlignment="1" applyBorder="1" applyFont="1">
      <alignment horizontal="left" shrinkToFit="0" vertical="bottom" wrapText="1"/>
    </xf>
    <xf borderId="0" fillId="0" fontId="21" numFmtId="0" xfId="0" applyAlignment="1" applyFont="1">
      <alignment horizontal="left" shrinkToFit="0" vertical="center" wrapText="0"/>
    </xf>
    <xf borderId="1" fillId="6" fontId="22" numFmtId="0" xfId="0" applyAlignment="1" applyBorder="1" applyFont="1">
      <alignment horizontal="left" shrinkToFit="0" vertical="center" wrapText="0"/>
    </xf>
    <xf borderId="3" fillId="5" fontId="19" numFmtId="0" xfId="0" applyAlignment="1" applyBorder="1" applyFont="1">
      <alignment horizontal="left" shrinkToFit="0" vertical="center" wrapText="1"/>
    </xf>
    <xf borderId="3" fillId="10" fontId="19" numFmtId="0" xfId="0" applyAlignment="1" applyBorder="1" applyFill="1" applyFont="1">
      <alignment horizontal="left" shrinkToFit="0" vertical="center" wrapText="1"/>
    </xf>
    <xf borderId="3" fillId="3" fontId="7" numFmtId="0" xfId="0" applyAlignment="1" applyBorder="1" applyFont="1">
      <alignment horizontal="left" shrinkToFit="0" vertical="center" wrapText="0"/>
    </xf>
    <xf borderId="1" fillId="2" fontId="7" numFmtId="0" xfId="0" applyAlignment="1" applyBorder="1" applyFont="1">
      <alignment horizontal="left" shrinkToFit="0" vertical="center" wrapText="0"/>
    </xf>
    <xf borderId="3" fillId="6" fontId="7" numFmtId="0" xfId="0" applyAlignment="1" applyBorder="1" applyFont="1">
      <alignment horizontal="left" shrinkToFit="0" vertical="center" wrapText="0"/>
    </xf>
    <xf borderId="5" fillId="6" fontId="7" numFmtId="166" xfId="0" applyAlignment="1" applyBorder="1" applyFont="1" applyNumberFormat="1">
      <alignment horizontal="right" shrinkToFit="0" vertical="center" wrapText="0"/>
    </xf>
    <xf borderId="3" fillId="3" fontId="23" numFmtId="0" xfId="0" applyAlignment="1" applyBorder="1" applyFont="1">
      <alignment horizontal="left" shrinkToFit="0" vertical="center" wrapText="0"/>
    </xf>
    <xf borderId="3" fillId="8" fontId="6" numFmtId="0" xfId="0" applyAlignment="1" applyBorder="1" applyFont="1">
      <alignment horizontal="left" shrinkToFit="0" vertical="center" wrapText="0"/>
    </xf>
    <xf borderId="3" fillId="4" fontId="19" numFmtId="0" xfId="0" applyAlignment="1" applyBorder="1" applyFont="1">
      <alignment horizontal="left" shrinkToFit="0" vertical="center" wrapText="1"/>
    </xf>
    <xf borderId="5" fillId="7" fontId="18" numFmtId="166" xfId="0" applyAlignment="1" applyBorder="1" applyFont="1" applyNumberFormat="1">
      <alignment horizontal="right" readingOrder="0" shrinkToFit="0" vertical="center" wrapText="0"/>
    </xf>
    <xf borderId="1" fillId="4" fontId="6" numFmtId="0" xfId="0" applyAlignment="1" applyBorder="1" applyFont="1">
      <alignment horizontal="left" shrinkToFit="0" vertical="center" wrapText="0"/>
    </xf>
    <xf borderId="5" fillId="7" fontId="18" numFmtId="1" xfId="0" applyAlignment="1" applyBorder="1" applyFont="1" applyNumberFormat="1">
      <alignment horizontal="right" readingOrder="0" shrinkToFit="0" vertical="center" wrapText="0"/>
    </xf>
    <xf borderId="3" fillId="9" fontId="19" numFmtId="0" xfId="0" applyAlignment="1" applyBorder="1" applyFont="1">
      <alignment horizontal="left" shrinkToFit="0" vertical="center" wrapText="1"/>
    </xf>
    <xf borderId="5" fillId="7" fontId="18" numFmtId="167" xfId="0" applyAlignment="1" applyBorder="1" applyFont="1" applyNumberFormat="1">
      <alignment horizontal="right" readingOrder="0" shrinkToFit="0" vertical="center" wrapText="0"/>
    </xf>
    <xf borderId="1" fillId="9" fontId="6" numFmtId="0" xfId="0" applyAlignment="1" applyBorder="1" applyFont="1">
      <alignment horizontal="left" shrinkToFit="0" vertical="center" wrapText="0"/>
    </xf>
    <xf borderId="5" fillId="7" fontId="18" numFmtId="167" xfId="0" applyAlignment="1" applyBorder="1" applyFont="1" applyNumberFormat="1">
      <alignment horizontal="right" shrinkToFit="0" vertical="center" wrapText="0"/>
    </xf>
    <xf borderId="3" fillId="2" fontId="7" numFmtId="0" xfId="0" applyAlignment="1" applyBorder="1" applyFont="1">
      <alignment horizontal="center" shrinkToFit="0" vertical="center" wrapText="0"/>
    </xf>
    <xf borderId="5" fillId="9" fontId="18" numFmtId="167" xfId="0" applyAlignment="1" applyBorder="1" applyFont="1" applyNumberFormat="1">
      <alignment horizontal="right" shrinkToFit="0" vertical="center" wrapText="0"/>
    </xf>
    <xf borderId="5" fillId="9" fontId="24" numFmtId="167" xfId="0" applyAlignment="1" applyBorder="1" applyFont="1" applyNumberFormat="1">
      <alignment horizontal="right" shrinkToFit="0" vertical="center" wrapText="0"/>
    </xf>
    <xf borderId="5" fillId="4" fontId="19" numFmtId="168" xfId="0" applyAlignment="1" applyBorder="1" applyFont="1" applyNumberFormat="1">
      <alignment horizontal="right" shrinkToFit="0" vertical="center" wrapText="0"/>
    </xf>
    <xf borderId="5" fillId="8" fontId="19" numFmtId="168" xfId="0" applyAlignment="1" applyBorder="1" applyFont="1" applyNumberFormat="1">
      <alignment horizontal="right" shrinkToFit="0" vertical="center" wrapText="0"/>
    </xf>
    <xf borderId="5" fillId="5" fontId="19" numFmtId="166" xfId="0" applyAlignment="1" applyBorder="1" applyFont="1" applyNumberFormat="1">
      <alignment horizontal="right" shrinkToFit="0" vertical="center" wrapText="0"/>
    </xf>
    <xf borderId="5" fillId="8" fontId="19" numFmtId="166" xfId="0" applyAlignment="1" applyBorder="1" applyFont="1" applyNumberFormat="1">
      <alignment horizontal="right" shrinkToFit="0" vertical="center" wrapText="0"/>
    </xf>
    <xf borderId="5" fillId="4" fontId="19" numFmtId="166" xfId="0" applyAlignment="1" applyBorder="1" applyFont="1" applyNumberFormat="1">
      <alignment horizontal="right" shrinkToFit="0" vertical="center" wrapText="0"/>
    </xf>
    <xf borderId="3" fillId="8" fontId="8" numFmtId="0" xfId="0" applyAlignment="1" applyBorder="1" applyFont="1">
      <alignment horizontal="left" shrinkToFit="0" vertical="center" wrapText="1"/>
    </xf>
    <xf borderId="5" fillId="9" fontId="25" numFmtId="166" xfId="0" applyAlignment="1" applyBorder="1" applyFont="1" applyNumberFormat="1">
      <alignment horizontal="right" shrinkToFit="0" vertical="center" wrapText="0"/>
    </xf>
    <xf borderId="5" fillId="9" fontId="26" numFmtId="166" xfId="0" applyAlignment="1" applyBorder="1" applyFont="1" applyNumberFormat="1">
      <alignment horizontal="right" shrinkToFit="0" vertical="center" wrapText="0"/>
    </xf>
    <xf borderId="1" fillId="5" fontId="20" numFmtId="0" xfId="0" applyAlignment="1" applyBorder="1" applyFont="1">
      <alignment horizontal="left" shrinkToFit="0" vertical="center" wrapText="1"/>
    </xf>
    <xf borderId="5" fillId="8" fontId="27" numFmtId="166" xfId="0" applyAlignment="1" applyBorder="1" applyFont="1" applyNumberFormat="1">
      <alignment horizontal="right" shrinkToFit="0" vertical="center" wrapText="0"/>
    </xf>
    <xf borderId="5" fillId="8" fontId="27" numFmtId="10" xfId="0" applyAlignment="1" applyBorder="1" applyFont="1" applyNumberFormat="1">
      <alignment horizontal="right" shrinkToFit="0" vertical="center" wrapText="0"/>
    </xf>
    <xf borderId="5" fillId="7" fontId="18" numFmtId="168" xfId="0" applyAlignment="1" applyBorder="1" applyFont="1" applyNumberFormat="1">
      <alignment horizontal="right" shrinkToFit="0" vertical="center" wrapText="0"/>
    </xf>
    <xf borderId="5" fillId="4" fontId="19" numFmtId="10" xfId="0" applyAlignment="1" applyBorder="1" applyFont="1" applyNumberFormat="1">
      <alignment horizontal="right" shrinkToFit="0" vertical="center" wrapText="0"/>
    </xf>
    <xf borderId="3" fillId="5" fontId="19" numFmtId="0" xfId="0" applyAlignment="1" applyBorder="1" applyFont="1">
      <alignment horizontal="left" readingOrder="0" shrinkToFit="0" vertical="center" wrapText="1"/>
    </xf>
    <xf borderId="3" fillId="9" fontId="25" numFmtId="0" xfId="0" applyAlignment="1" applyBorder="1" applyFont="1">
      <alignment horizontal="left" shrinkToFit="0" vertical="center" wrapText="1"/>
    </xf>
    <xf borderId="5" fillId="9" fontId="8" numFmtId="166" xfId="0" applyAlignment="1" applyBorder="1" applyFont="1" applyNumberFormat="1">
      <alignment horizontal="right" shrinkToFit="0" vertical="center" wrapText="0"/>
    </xf>
    <xf borderId="5" fillId="4" fontId="19" numFmtId="169" xfId="0" applyAlignment="1" applyBorder="1" applyFont="1" applyNumberFormat="1">
      <alignment horizontal="right" shrinkToFit="0" vertical="center" wrapText="0"/>
    </xf>
    <xf borderId="1" fillId="8" fontId="28" numFmtId="0" xfId="0" applyAlignment="1" applyBorder="1" applyFont="1">
      <alignment horizontal="left" shrinkToFit="0" vertical="center" wrapText="1"/>
    </xf>
    <xf borderId="1" fillId="8" fontId="29" numFmtId="0" xfId="0" applyAlignment="1" applyBorder="1" applyFont="1">
      <alignment horizontal="left" shrinkToFit="0" vertical="center" wrapText="0"/>
    </xf>
    <xf borderId="5" fillId="7" fontId="18" numFmtId="0" xfId="0" applyAlignment="1" applyBorder="1" applyFont="1">
      <alignment horizontal="center" readingOrder="0" shrinkToFit="0" vertical="center" wrapText="0"/>
    </xf>
    <xf borderId="3" fillId="10" fontId="30" numFmtId="0" xfId="0" applyAlignment="1" applyBorder="1" applyFont="1">
      <alignment horizontal="left" shrinkToFit="0" vertical="center" wrapText="0"/>
    </xf>
    <xf borderId="3" fillId="5" fontId="30" numFmtId="0" xfId="0" applyAlignment="1" applyBorder="1" applyFont="1">
      <alignment horizontal="left" shrinkToFit="0" vertical="center" wrapText="0"/>
    </xf>
    <xf borderId="3" fillId="10" fontId="19" numFmtId="0" xfId="0" applyAlignment="1" applyBorder="1" applyFont="1">
      <alignment horizontal="left" readingOrder="0" shrinkToFit="0" vertical="center" wrapText="1"/>
    </xf>
    <xf borderId="3" fillId="10" fontId="31" numFmtId="0" xfId="0" applyAlignment="1" applyBorder="1" applyFont="1">
      <alignment horizontal="left" shrinkToFit="0" vertical="center" wrapText="0"/>
    </xf>
    <xf borderId="1" fillId="2" fontId="32" numFmtId="0" xfId="0" applyAlignment="1" applyBorder="1" applyFont="1">
      <alignment horizontal="left" shrinkToFit="0" vertical="center" wrapText="0"/>
    </xf>
    <xf borderId="3" fillId="10" fontId="25" numFmtId="0" xfId="0" applyAlignment="1" applyBorder="1" applyFont="1">
      <alignment horizontal="left" shrinkToFit="0" vertical="center" wrapText="1"/>
    </xf>
    <xf borderId="5" fillId="8" fontId="8" numFmtId="0" xfId="0" applyAlignment="1" applyBorder="1" applyFont="1">
      <alignment horizontal="center" shrinkToFit="0" vertical="center" wrapText="0"/>
    </xf>
    <xf borderId="5" fillId="8" fontId="19" numFmtId="0" xfId="0" applyAlignment="1" applyBorder="1" applyFont="1">
      <alignment horizontal="left" shrinkToFit="0" vertical="center" wrapText="0"/>
    </xf>
    <xf borderId="3" fillId="5" fontId="25" numFmtId="0" xfId="0" applyAlignment="1" applyBorder="1" applyFont="1">
      <alignment horizontal="left" shrinkToFit="0" vertical="center" wrapText="1"/>
    </xf>
    <xf borderId="5" fillId="3" fontId="7" numFmtId="170" xfId="0" applyAlignment="1" applyBorder="1" applyFont="1" applyNumberFormat="1">
      <alignment horizontal="right" shrinkToFit="0" vertical="center" wrapText="0"/>
    </xf>
    <xf borderId="3" fillId="8" fontId="29" numFmtId="0" xfId="0" applyAlignment="1" applyBorder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0" Type="http://schemas.openxmlformats.org/officeDocument/2006/relationships/worksheet" Target="worksheets/sheet6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17170F"/>
    <pageSetUpPr/>
  </sheetPr>
  <sheetViews>
    <sheetView showGridLines="0" workbookViewId="0"/>
  </sheetViews>
  <sheetFormatPr customHeight="1" defaultColWidth="14.43" defaultRowHeight="15.0"/>
  <cols>
    <col customWidth="1" min="1" max="1" width="3.0"/>
    <col customWidth="1" min="2" max="2" width="52.0"/>
    <col customWidth="1" min="3" max="3" width="35.0"/>
    <col customWidth="1" min="4" max="26" width="8.71"/>
  </cols>
  <sheetData>
    <row r="1" ht="15.75" customHeight="1">
      <c r="B1" s="1" t="s">
        <v>0</v>
      </c>
      <c r="C1" s="2"/>
    </row>
    <row r="2" ht="36.0" customHeight="1">
      <c r="B2" s="3" t="s">
        <v>1</v>
      </c>
      <c r="C2" s="2"/>
    </row>
    <row r="3" ht="18.0" customHeight="1">
      <c r="B3" s="4" t="s">
        <v>2</v>
      </c>
      <c r="C3" s="2"/>
    </row>
    <row r="4" ht="6.0" customHeight="1">
      <c r="B4" s="5"/>
      <c r="C4" s="2"/>
    </row>
    <row r="5" ht="15.75" customHeight="1">
      <c r="B5" s="6" t="s">
        <v>3</v>
      </c>
      <c r="C5" s="2"/>
    </row>
    <row r="6" ht="12.0" customHeight="1"/>
    <row r="7" ht="19.5" customHeight="1">
      <c r="B7" s="7" t="s">
        <v>4</v>
      </c>
      <c r="C7" s="2"/>
    </row>
    <row r="8" ht="18.0" customHeight="1">
      <c r="B8" s="8" t="s">
        <v>5</v>
      </c>
      <c r="C8" s="2"/>
    </row>
    <row r="9" ht="36.0" customHeight="1">
      <c r="B9" s="9" t="s">
        <v>6</v>
      </c>
      <c r="C9" s="2"/>
    </row>
    <row r="10" ht="3.75" customHeight="1"/>
    <row r="11" ht="18.0" customHeight="1">
      <c r="B11" s="8" t="s">
        <v>7</v>
      </c>
      <c r="C11" s="2"/>
    </row>
    <row r="12" ht="36.0" customHeight="1">
      <c r="B12" s="9" t="s">
        <v>8</v>
      </c>
      <c r="C12" s="2"/>
    </row>
    <row r="13" ht="3.75" customHeight="1"/>
    <row r="14" ht="18.0" customHeight="1">
      <c r="B14" s="8" t="s">
        <v>9</v>
      </c>
      <c r="C14" s="2"/>
    </row>
    <row r="15" ht="36.0" customHeight="1">
      <c r="B15" s="9" t="s">
        <v>10</v>
      </c>
      <c r="C15" s="2"/>
    </row>
    <row r="16" ht="3.75" customHeight="1"/>
    <row r="17" ht="18.0" customHeight="1">
      <c r="B17" s="8" t="s">
        <v>11</v>
      </c>
      <c r="C17" s="2"/>
    </row>
    <row r="18" ht="36.0" customHeight="1">
      <c r="B18" s="9" t="s">
        <v>12</v>
      </c>
      <c r="C18" s="2"/>
    </row>
    <row r="19" ht="3.75" customHeight="1"/>
    <row r="20" ht="18.0" customHeight="1">
      <c r="B20" s="8" t="s">
        <v>13</v>
      </c>
      <c r="C20" s="2"/>
    </row>
    <row r="21" ht="36.0" customHeight="1">
      <c r="B21" s="9" t="s">
        <v>14</v>
      </c>
      <c r="C21" s="2"/>
    </row>
    <row r="22" ht="3.75" customHeight="1"/>
    <row r="23" ht="15.75" customHeight="1"/>
    <row r="24" ht="18.0" customHeight="1">
      <c r="B24" s="10" t="s">
        <v>15</v>
      </c>
      <c r="C24" s="2"/>
    </row>
    <row r="25" ht="15.75" customHeight="1">
      <c r="B25" s="11" t="s">
        <v>16</v>
      </c>
    </row>
    <row r="26" ht="15.75" customHeight="1">
      <c r="B26" s="12" t="s">
        <v>17</v>
      </c>
    </row>
    <row r="27" ht="15.75" customHeight="1">
      <c r="B27" s="13" t="s">
        <v>18</v>
      </c>
    </row>
    <row r="28" ht="15.75" customHeight="1">
      <c r="B28" s="14" t="s">
        <v>19</v>
      </c>
    </row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7">
    <mergeCell ref="B1:C1"/>
    <mergeCell ref="B2:C2"/>
    <mergeCell ref="B3:C3"/>
    <mergeCell ref="B4:C4"/>
    <mergeCell ref="B5:C5"/>
    <mergeCell ref="B7:C7"/>
    <mergeCell ref="B8:C8"/>
    <mergeCell ref="B20:C20"/>
    <mergeCell ref="B21:C21"/>
    <mergeCell ref="B24:C24"/>
    <mergeCell ref="B9:C9"/>
    <mergeCell ref="B11:C11"/>
    <mergeCell ref="B12:C12"/>
    <mergeCell ref="B14:C14"/>
    <mergeCell ref="B15:C15"/>
    <mergeCell ref="B17:C17"/>
    <mergeCell ref="B18:C18"/>
  </mergeCells>
  <printOptions/>
  <pageMargins bottom="1.0" footer="0.0" header="0.0" left="0.75" right="0.75" top="1.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F6E56"/>
    <pageSetUpPr/>
  </sheetPr>
  <sheetViews>
    <sheetView showGridLines="0" workbookViewId="0">
      <pane xSplit="1.0" ySplit="5.0" topLeftCell="B6" activePane="bottomRight" state="frozen"/>
      <selection activeCell="B1" sqref="B1" pane="topRight"/>
      <selection activeCell="A6" sqref="A6" pane="bottomLeft"/>
      <selection activeCell="B6" sqref="B6" pane="bottomRight"/>
    </sheetView>
  </sheetViews>
  <sheetFormatPr customHeight="1" defaultColWidth="14.43" defaultRowHeight="15.0"/>
  <cols>
    <col customWidth="1" min="1" max="1" width="3.0"/>
    <col customWidth="1" min="2" max="2" width="48.57"/>
    <col customWidth="1" min="3" max="3" width="13.57"/>
    <col customWidth="1" min="4" max="4" width="18.71"/>
    <col customWidth="1" min="5" max="5" width="16.57"/>
    <col customWidth="1" min="6" max="6" width="23.0"/>
    <col customWidth="1" min="7" max="7" width="17.86"/>
    <col customWidth="1" min="8" max="8" width="19.14"/>
    <col customWidth="1" min="9" max="9" width="39.14"/>
    <col customWidth="1" min="10" max="26" width="8.71"/>
  </cols>
  <sheetData>
    <row r="1" ht="21.75" customHeight="1">
      <c r="B1" s="15" t="s">
        <v>20</v>
      </c>
      <c r="C1" s="16"/>
      <c r="D1" s="16"/>
      <c r="E1" s="16"/>
      <c r="F1" s="16"/>
      <c r="G1" s="16"/>
      <c r="H1" s="16"/>
      <c r="I1" s="2"/>
    </row>
    <row r="2" ht="15.75" customHeight="1">
      <c r="B2" s="17" t="s">
        <v>21</v>
      </c>
      <c r="C2" s="16"/>
      <c r="D2" s="16"/>
      <c r="E2" s="16"/>
      <c r="F2" s="16"/>
      <c r="G2" s="16"/>
      <c r="H2" s="16"/>
      <c r="I2" s="2"/>
    </row>
    <row r="3" ht="4.5" customHeight="1">
      <c r="B3" s="18"/>
      <c r="C3" s="16"/>
      <c r="D3" s="16"/>
      <c r="E3" s="16"/>
      <c r="F3" s="16"/>
      <c r="G3" s="16"/>
      <c r="H3" s="16"/>
      <c r="I3" s="2"/>
    </row>
    <row r="4" ht="27.75" customHeight="1">
      <c r="B4" s="19" t="s">
        <v>22</v>
      </c>
      <c r="C4" s="16"/>
      <c r="D4" s="16"/>
      <c r="E4" s="16"/>
      <c r="F4" s="16"/>
      <c r="G4" s="16"/>
      <c r="H4" s="16"/>
      <c r="I4" s="2"/>
    </row>
    <row r="5" ht="18.0" customHeight="1">
      <c r="B5" s="20" t="s">
        <v>23</v>
      </c>
      <c r="C5" s="20" t="s">
        <v>24</v>
      </c>
      <c r="D5" s="20" t="s">
        <v>25</v>
      </c>
      <c r="E5" s="20" t="s">
        <v>26</v>
      </c>
      <c r="F5" s="20" t="s">
        <v>27</v>
      </c>
      <c r="G5" s="20" t="s">
        <v>28</v>
      </c>
      <c r="H5" s="20" t="s">
        <v>29</v>
      </c>
      <c r="I5" s="20" t="s">
        <v>30</v>
      </c>
    </row>
    <row r="6" ht="18.0" customHeight="1">
      <c r="B6" s="21"/>
      <c r="C6" s="21"/>
      <c r="D6" s="22"/>
      <c r="E6" s="23"/>
      <c r="F6" s="24"/>
      <c r="G6" s="24"/>
      <c r="H6" s="25" t="str">
        <f t="shared" ref="H6:H20" si="1">IF(D6="","",D6*(E6+F6+G6))</f>
        <v/>
      </c>
      <c r="I6" s="26"/>
    </row>
    <row r="7" ht="18.0" customHeight="1">
      <c r="B7" s="21"/>
      <c r="C7" s="21"/>
      <c r="D7" s="22"/>
      <c r="E7" s="23"/>
      <c r="F7" s="24"/>
      <c r="G7" s="24"/>
      <c r="H7" s="25" t="str">
        <f t="shared" si="1"/>
        <v/>
      </c>
      <c r="I7" s="26"/>
    </row>
    <row r="8" ht="18.0" customHeight="1">
      <c r="B8" s="21"/>
      <c r="C8" s="21"/>
      <c r="D8" s="22"/>
      <c r="E8" s="23"/>
      <c r="F8" s="24"/>
      <c r="G8" s="24"/>
      <c r="H8" s="25" t="str">
        <f t="shared" si="1"/>
        <v/>
      </c>
      <c r="I8" s="26"/>
    </row>
    <row r="9" ht="18.0" customHeight="1">
      <c r="B9" s="26"/>
      <c r="C9" s="26"/>
      <c r="D9" s="27"/>
      <c r="E9" s="28"/>
      <c r="F9" s="28"/>
      <c r="G9" s="28"/>
      <c r="H9" s="25" t="str">
        <f t="shared" si="1"/>
        <v/>
      </c>
      <c r="I9" s="26"/>
    </row>
    <row r="10" ht="18.0" customHeight="1">
      <c r="B10" s="26"/>
      <c r="C10" s="26"/>
      <c r="D10" s="27"/>
      <c r="E10" s="28"/>
      <c r="F10" s="28"/>
      <c r="G10" s="28"/>
      <c r="H10" s="25" t="str">
        <f t="shared" si="1"/>
        <v/>
      </c>
      <c r="I10" s="26"/>
    </row>
    <row r="11" ht="18.0" customHeight="1">
      <c r="B11" s="26"/>
      <c r="C11" s="26"/>
      <c r="D11" s="27"/>
      <c r="E11" s="28"/>
      <c r="F11" s="28"/>
      <c r="G11" s="28"/>
      <c r="H11" s="25" t="str">
        <f t="shared" si="1"/>
        <v/>
      </c>
      <c r="I11" s="26"/>
    </row>
    <row r="12" ht="18.0" customHeight="1">
      <c r="B12" s="26"/>
      <c r="C12" s="26"/>
      <c r="D12" s="27"/>
      <c r="E12" s="28"/>
      <c r="F12" s="28"/>
      <c r="G12" s="28"/>
      <c r="H12" s="25" t="str">
        <f t="shared" si="1"/>
        <v/>
      </c>
      <c r="I12" s="26"/>
    </row>
    <row r="13" ht="18.0" customHeight="1">
      <c r="B13" s="26"/>
      <c r="C13" s="26"/>
      <c r="D13" s="27"/>
      <c r="E13" s="28"/>
      <c r="F13" s="28"/>
      <c r="G13" s="28"/>
      <c r="H13" s="25" t="str">
        <f t="shared" si="1"/>
        <v/>
      </c>
      <c r="I13" s="26"/>
    </row>
    <row r="14" ht="18.0" customHeight="1">
      <c r="B14" s="26"/>
      <c r="C14" s="26"/>
      <c r="D14" s="27"/>
      <c r="E14" s="28"/>
      <c r="F14" s="28"/>
      <c r="G14" s="28"/>
      <c r="H14" s="25" t="str">
        <f t="shared" si="1"/>
        <v/>
      </c>
      <c r="I14" s="26"/>
    </row>
    <row r="15" ht="18.0" customHeight="1">
      <c r="B15" s="26"/>
      <c r="C15" s="26"/>
      <c r="D15" s="27"/>
      <c r="E15" s="28"/>
      <c r="F15" s="28"/>
      <c r="G15" s="28"/>
      <c r="H15" s="25" t="str">
        <f t="shared" si="1"/>
        <v/>
      </c>
      <c r="I15" s="26"/>
    </row>
    <row r="16" ht="18.0" customHeight="1">
      <c r="B16" s="26"/>
      <c r="C16" s="26"/>
      <c r="D16" s="27"/>
      <c r="E16" s="28"/>
      <c r="F16" s="28"/>
      <c r="G16" s="28"/>
      <c r="H16" s="25" t="str">
        <f t="shared" si="1"/>
        <v/>
      </c>
      <c r="I16" s="26"/>
    </row>
    <row r="17" ht="18.0" customHeight="1">
      <c r="B17" s="26"/>
      <c r="C17" s="26"/>
      <c r="D17" s="27"/>
      <c r="E17" s="28"/>
      <c r="F17" s="28"/>
      <c r="G17" s="28"/>
      <c r="H17" s="25" t="str">
        <f t="shared" si="1"/>
        <v/>
      </c>
      <c r="I17" s="26"/>
    </row>
    <row r="18" ht="18.0" customHeight="1">
      <c r="B18" s="26"/>
      <c r="C18" s="26"/>
      <c r="D18" s="27"/>
      <c r="E18" s="28"/>
      <c r="F18" s="28"/>
      <c r="G18" s="28"/>
      <c r="H18" s="25" t="str">
        <f t="shared" si="1"/>
        <v/>
      </c>
      <c r="I18" s="26"/>
    </row>
    <row r="19" ht="18.0" customHeight="1">
      <c r="B19" s="26"/>
      <c r="C19" s="26"/>
      <c r="D19" s="27"/>
      <c r="E19" s="28"/>
      <c r="F19" s="28"/>
      <c r="G19" s="28"/>
      <c r="H19" s="25" t="str">
        <f t="shared" si="1"/>
        <v/>
      </c>
      <c r="I19" s="26"/>
    </row>
    <row r="20" ht="18.0" customHeight="1">
      <c r="B20" s="26"/>
      <c r="C20" s="26"/>
      <c r="D20" s="27"/>
      <c r="E20" s="28"/>
      <c r="F20" s="28"/>
      <c r="G20" s="28"/>
      <c r="H20" s="25" t="str">
        <f t="shared" si="1"/>
        <v/>
      </c>
      <c r="I20" s="26"/>
    </row>
    <row r="21" ht="15.75" customHeight="1">
      <c r="B21" s="7" t="s">
        <v>31</v>
      </c>
      <c r="C21" s="2"/>
      <c r="D21" s="29">
        <f>SUM(D6:D20)</f>
        <v>0</v>
      </c>
      <c r="E21" s="30" t="str">
        <f>IFERROR(SUMPRODUCT(D6:D20,E6:E20)/SUM(D6:D20),"")</f>
        <v/>
      </c>
      <c r="F21" s="30" t="str">
        <f>IFERROR(SUMPRODUCT(D6:D20,F6:F20)/SUM(D6:D20),"")</f>
        <v/>
      </c>
      <c r="G21" s="30" t="str">
        <f>IFERROR(SUMPRODUCT(D6:D20,G6:G20)/SUM(D6:D20),"")</f>
        <v/>
      </c>
      <c r="H21" s="29">
        <f>SUM(H6:H20)</f>
        <v>0</v>
      </c>
    </row>
    <row r="22" ht="15.75" customHeight="1"/>
    <row r="23" ht="19.5" customHeight="1">
      <c r="B23" s="10" t="s">
        <v>32</v>
      </c>
      <c r="C23" s="16"/>
      <c r="D23" s="16"/>
      <c r="E23" s="16"/>
      <c r="F23" s="16"/>
      <c r="G23" s="16"/>
      <c r="H23" s="16"/>
      <c r="I23" s="2"/>
    </row>
    <row r="24" ht="19.5" customHeight="1">
      <c r="B24" s="31" t="s">
        <v>33</v>
      </c>
      <c r="C24" s="16"/>
      <c r="D24" s="16"/>
      <c r="E24" s="16"/>
      <c r="F24" s="16"/>
      <c r="G24" s="2"/>
      <c r="H24" s="32">
        <f>D21</f>
        <v>0</v>
      </c>
    </row>
    <row r="25" ht="19.5" customHeight="1">
      <c r="B25" s="31" t="s">
        <v>34</v>
      </c>
      <c r="C25" s="16"/>
      <c r="D25" s="16"/>
      <c r="E25" s="16"/>
      <c r="F25" s="16"/>
      <c r="G25" s="2"/>
      <c r="H25" s="32">
        <f>H21</f>
        <v>0</v>
      </c>
    </row>
    <row r="26" ht="19.5" customHeight="1">
      <c r="B26" s="33" t="s">
        <v>35</v>
      </c>
      <c r="C26" s="16"/>
      <c r="D26" s="16"/>
      <c r="E26" s="16"/>
      <c r="F26" s="16"/>
      <c r="G26" s="2"/>
      <c r="H26" s="34" t="str">
        <f>IFERROR(H21/D21,"")</f>
        <v/>
      </c>
    </row>
    <row r="27" ht="19.5" customHeight="1">
      <c r="B27" s="33" t="s">
        <v>36</v>
      </c>
      <c r="C27" s="16"/>
      <c r="D27" s="16"/>
      <c r="E27" s="16"/>
      <c r="F27" s="16"/>
      <c r="G27" s="2"/>
      <c r="H27" s="35" t="str">
        <f>IFERROR(D21*(1+0.07)^20-D21*(1+0.07-H21/D21)^20,"")</f>
        <v/>
      </c>
    </row>
    <row r="28" ht="24.0" customHeight="1">
      <c r="B28" s="36" t="s">
        <v>37</v>
      </c>
      <c r="C28" s="16"/>
      <c r="D28" s="16"/>
      <c r="E28" s="16"/>
      <c r="F28" s="16"/>
      <c r="G28" s="16"/>
      <c r="H28" s="16"/>
      <c r="I28" s="2"/>
    </row>
    <row r="29" ht="15.75" customHeight="1"/>
    <row r="30" ht="15.75" customHeight="1"/>
    <row r="31" ht="15.75" customHeight="1">
      <c r="B31" s="37" t="s">
        <v>38</v>
      </c>
    </row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B25:G25"/>
    <mergeCell ref="B26:G26"/>
    <mergeCell ref="B27:G27"/>
    <mergeCell ref="B28:I28"/>
    <mergeCell ref="B31:I31"/>
    <mergeCell ref="B1:I1"/>
    <mergeCell ref="B2:I2"/>
    <mergeCell ref="B3:I3"/>
    <mergeCell ref="B4:I4"/>
    <mergeCell ref="B21:C21"/>
    <mergeCell ref="B23:I23"/>
    <mergeCell ref="B24:G24"/>
  </mergeCells>
  <dataValidations>
    <dataValidation type="list" allowBlank="1" sqref="C6:C20">
      <formula1>"401k (Current Employer),401k (Former Employer),Traditional IRA,Roth IRA,Brokerage,Pension,Whole Life CV,Annuity,HSA,529 Plan,Other"</formula1>
    </dataValidation>
  </dataValidations>
  <printOptions/>
  <pageMargins bottom="1.0" footer="0.0" header="0.0" left="0.75" right="0.75" top="1.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F6E56"/>
    <pageSetUpPr/>
  </sheetPr>
  <sheetViews>
    <sheetView showGridLines="0" workbookViewId="0">
      <pane xSplit="1.0" ySplit="5.0" topLeftCell="B6" activePane="bottomRight" state="frozen"/>
      <selection activeCell="B1" sqref="B1" pane="topRight"/>
      <selection activeCell="A6" sqref="A6" pane="bottomLeft"/>
      <selection activeCell="B6" sqref="B6" pane="bottomRight"/>
    </sheetView>
  </sheetViews>
  <sheetFormatPr customHeight="1" defaultColWidth="14.43" defaultRowHeight="15.0"/>
  <cols>
    <col customWidth="1" min="1" max="1" width="3.0"/>
    <col customWidth="1" min="2" max="2" width="97.57"/>
    <col customWidth="1" min="3" max="3" width="23.0"/>
    <col customWidth="1" min="4" max="4" width="43.86"/>
    <col customWidth="1" min="5" max="26" width="8.71"/>
  </cols>
  <sheetData>
    <row r="1" ht="21.75" customHeight="1">
      <c r="B1" s="15" t="s">
        <v>39</v>
      </c>
      <c r="C1" s="16"/>
      <c r="D1" s="2"/>
    </row>
    <row r="2" ht="15.75" customHeight="1">
      <c r="B2" s="17" t="s">
        <v>40</v>
      </c>
      <c r="C2" s="16"/>
      <c r="D2" s="2"/>
    </row>
    <row r="3" ht="4.5" customHeight="1">
      <c r="B3" s="18"/>
      <c r="C3" s="16"/>
      <c r="D3" s="2"/>
    </row>
    <row r="4" ht="18.0" customHeight="1">
      <c r="B4" s="20" t="s">
        <v>41</v>
      </c>
      <c r="C4" s="20" t="s">
        <v>42</v>
      </c>
      <c r="D4" s="20" t="s">
        <v>43</v>
      </c>
    </row>
    <row r="5" ht="15.75" customHeight="1">
      <c r="B5" s="38" t="s">
        <v>44</v>
      </c>
      <c r="C5" s="16"/>
      <c r="D5" s="2"/>
    </row>
    <row r="6" ht="18.0" customHeight="1">
      <c r="B6" s="39" t="s">
        <v>45</v>
      </c>
      <c r="C6" s="22"/>
      <c r="D6" s="26"/>
    </row>
    <row r="7" ht="18.0" customHeight="1">
      <c r="B7" s="40" t="s">
        <v>46</v>
      </c>
      <c r="C7" s="22"/>
      <c r="D7" s="26"/>
    </row>
    <row r="8" ht="18.0" customHeight="1">
      <c r="B8" s="39" t="s">
        <v>47</v>
      </c>
      <c r="C8" s="22"/>
      <c r="D8" s="26"/>
    </row>
    <row r="9" ht="6.0" customHeight="1"/>
    <row r="10" ht="15.75" customHeight="1">
      <c r="B10" s="38" t="s">
        <v>48</v>
      </c>
      <c r="C10" s="16"/>
      <c r="D10" s="2"/>
    </row>
    <row r="11" ht="18.0" customHeight="1">
      <c r="B11" s="40" t="s">
        <v>49</v>
      </c>
      <c r="C11" s="22" t="str">
        <f>'Account Inventory'!D8</f>
        <v/>
      </c>
      <c r="D11" s="26"/>
    </row>
    <row r="12" ht="18.0" customHeight="1">
      <c r="B12" s="39" t="s">
        <v>50</v>
      </c>
      <c r="C12" s="22">
        <f>'Account Inventory'!D6+'Account Inventory'!D7</f>
        <v>0</v>
      </c>
      <c r="D12" s="26"/>
    </row>
    <row r="13" ht="18.0" customHeight="1">
      <c r="B13" s="40" t="s">
        <v>51</v>
      </c>
      <c r="C13" s="22"/>
      <c r="D13" s="26"/>
    </row>
    <row r="14" ht="18.0" customHeight="1">
      <c r="B14" s="39" t="s">
        <v>52</v>
      </c>
      <c r="C14" s="27"/>
      <c r="D14" s="26"/>
    </row>
    <row r="15" ht="18.0" customHeight="1">
      <c r="B15" s="40" t="s">
        <v>53</v>
      </c>
      <c r="C15" s="27"/>
      <c r="D15" s="26"/>
    </row>
    <row r="16" ht="18.0" customHeight="1">
      <c r="B16" s="39" t="s">
        <v>54</v>
      </c>
      <c r="C16" s="27"/>
      <c r="D16" s="26"/>
    </row>
    <row r="17" ht="18.0" customHeight="1">
      <c r="B17" s="40" t="s">
        <v>55</v>
      </c>
      <c r="C17" s="27"/>
      <c r="D17" s="26"/>
    </row>
    <row r="18" ht="6.0" customHeight="1"/>
    <row r="19" ht="15.75" customHeight="1">
      <c r="B19" s="38" t="s">
        <v>56</v>
      </c>
      <c r="C19" s="16"/>
      <c r="D19" s="2"/>
    </row>
    <row r="20" ht="18.0" customHeight="1">
      <c r="B20" s="39" t="s">
        <v>57</v>
      </c>
      <c r="C20" s="22"/>
      <c r="D20" s="26"/>
    </row>
    <row r="21" ht="18.0" customHeight="1">
      <c r="B21" s="40" t="s">
        <v>58</v>
      </c>
      <c r="C21" s="22"/>
      <c r="D21" s="26"/>
    </row>
    <row r="22" ht="18.0" customHeight="1">
      <c r="B22" s="39" t="s">
        <v>59</v>
      </c>
      <c r="C22" s="27"/>
      <c r="D22" s="26"/>
    </row>
    <row r="23" ht="6.0" customHeight="1"/>
    <row r="24" ht="15.75" customHeight="1">
      <c r="B24" s="38" t="s">
        <v>60</v>
      </c>
      <c r="C24" s="16"/>
      <c r="D24" s="2"/>
    </row>
    <row r="25" ht="18.0" customHeight="1">
      <c r="B25" s="40" t="s">
        <v>61</v>
      </c>
      <c r="C25" s="27"/>
      <c r="D25" s="26"/>
    </row>
    <row r="26" ht="18.0" customHeight="1">
      <c r="B26" s="39" t="s">
        <v>62</v>
      </c>
      <c r="C26" s="27"/>
      <c r="D26" s="26"/>
    </row>
    <row r="27" ht="18.0" customHeight="1">
      <c r="B27" s="40" t="s">
        <v>63</v>
      </c>
      <c r="C27" s="22"/>
      <c r="D27" s="26"/>
    </row>
    <row r="28" ht="18.0" customHeight="1">
      <c r="B28" s="39" t="s">
        <v>64</v>
      </c>
      <c r="C28" s="27"/>
      <c r="D28" s="26"/>
    </row>
    <row r="29" ht="15.75" customHeight="1">
      <c r="B29" s="41" t="s">
        <v>65</v>
      </c>
      <c r="C29" s="29">
        <f>SUM(C6,C7,C8,C11,C12,C13,C14,C15,C16,C17,C20,C21,C22,C25,C26,C27,C28)</f>
        <v>0</v>
      </c>
    </row>
    <row r="30" ht="15.75" customHeight="1"/>
    <row r="31" ht="19.5" customHeight="1">
      <c r="B31" s="42" t="s">
        <v>66</v>
      </c>
      <c r="C31" s="16"/>
      <c r="D31" s="2"/>
    </row>
    <row r="32" ht="18.0" customHeight="1">
      <c r="B32" s="20" t="s">
        <v>67</v>
      </c>
      <c r="C32" s="20" t="s">
        <v>68</v>
      </c>
      <c r="D32" s="20" t="s">
        <v>43</v>
      </c>
    </row>
    <row r="33" ht="18.0" customHeight="1">
      <c r="B33" s="40" t="s">
        <v>69</v>
      </c>
      <c r="C33" s="22"/>
      <c r="D33" s="26"/>
    </row>
    <row r="34" ht="18.0" customHeight="1">
      <c r="B34" s="39" t="s">
        <v>70</v>
      </c>
      <c r="C34" s="22"/>
      <c r="D34" s="26"/>
    </row>
    <row r="35" ht="18.0" customHeight="1">
      <c r="B35" s="40" t="s">
        <v>71</v>
      </c>
      <c r="C35" s="22"/>
      <c r="D35" s="26"/>
    </row>
    <row r="36" ht="18.0" customHeight="1">
      <c r="B36" s="39" t="s">
        <v>72</v>
      </c>
      <c r="C36" s="22"/>
      <c r="D36" s="26"/>
    </row>
    <row r="37" ht="18.0" customHeight="1">
      <c r="B37" s="40" t="s">
        <v>73</v>
      </c>
      <c r="C37" s="27"/>
      <c r="D37" s="26"/>
    </row>
    <row r="38" ht="18.0" customHeight="1">
      <c r="B38" s="39" t="s">
        <v>74</v>
      </c>
      <c r="C38" s="22"/>
      <c r="D38" s="26"/>
    </row>
    <row r="39" ht="18.0" customHeight="1">
      <c r="B39" s="40" t="s">
        <v>75</v>
      </c>
      <c r="C39" s="22"/>
      <c r="D39" s="26"/>
    </row>
    <row r="40" ht="15.75" customHeight="1">
      <c r="B40" s="43" t="s">
        <v>76</v>
      </c>
      <c r="C40" s="44">
        <f>SUM(C33,C34,C35,C36,C37,C38,C39)</f>
        <v>0</v>
      </c>
    </row>
    <row r="41" ht="15.75" customHeight="1"/>
    <row r="42" ht="15.75" customHeight="1">
      <c r="B42" s="45" t="s">
        <v>77</v>
      </c>
      <c r="C42" s="29">
        <f>C29-C40</f>
        <v>0</v>
      </c>
      <c r="D42" s="46" t="s">
        <v>78</v>
      </c>
    </row>
    <row r="43" ht="15.75" customHeight="1"/>
    <row r="44" ht="15.75" customHeight="1"/>
    <row r="45" ht="15.75" customHeight="1">
      <c r="B45" s="37" t="s">
        <v>38</v>
      </c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B31:D31"/>
    <mergeCell ref="B45:D45"/>
    <mergeCell ref="B1:D1"/>
    <mergeCell ref="B2:D2"/>
    <mergeCell ref="B3:D3"/>
    <mergeCell ref="B5:D5"/>
    <mergeCell ref="B10:D10"/>
    <mergeCell ref="B19:D19"/>
    <mergeCell ref="B24:D24"/>
  </mergeCells>
  <printOptions/>
  <pageMargins bottom="1.0" footer="0.0" header="0.0" left="0.75" right="0.75" top="1.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B8892A"/>
    <pageSetUpPr/>
  </sheetPr>
  <sheetViews>
    <sheetView showGridLines="0" workbookViewId="0">
      <pane xSplit="1.0" ySplit="5.0" topLeftCell="B6" activePane="bottomRight" state="frozen"/>
      <selection activeCell="B1" sqref="B1" pane="topRight"/>
      <selection activeCell="A6" sqref="A6" pane="bottomLeft"/>
      <selection activeCell="B6" sqref="B6" pane="bottomRight"/>
    </sheetView>
  </sheetViews>
  <sheetFormatPr customHeight="1" defaultColWidth="14.43" defaultRowHeight="15.0"/>
  <cols>
    <col customWidth="1" min="1" max="1" width="3.0"/>
    <col customWidth="1" min="2" max="2" width="75.86"/>
    <col customWidth="1" min="3" max="5" width="20.0"/>
    <col customWidth="1" min="6" max="6" width="24.43"/>
    <col customWidth="1" min="7" max="26" width="8.71"/>
  </cols>
  <sheetData>
    <row r="1" ht="21.75" customHeight="1">
      <c r="B1" s="15" t="s">
        <v>79</v>
      </c>
      <c r="C1" s="16"/>
      <c r="D1" s="16"/>
      <c r="E1" s="16"/>
      <c r="F1" s="2"/>
    </row>
    <row r="2" ht="15.75" customHeight="1">
      <c r="B2" s="17" t="s">
        <v>80</v>
      </c>
      <c r="C2" s="16"/>
      <c r="D2" s="16"/>
      <c r="E2" s="16"/>
      <c r="F2" s="2"/>
    </row>
    <row r="3" ht="4.5" customHeight="1">
      <c r="B3" s="18"/>
      <c r="C3" s="16"/>
      <c r="D3" s="16"/>
      <c r="E3" s="16"/>
      <c r="F3" s="2"/>
    </row>
    <row r="4" ht="19.5" customHeight="1">
      <c r="B4" s="10" t="s">
        <v>81</v>
      </c>
      <c r="C4" s="16"/>
      <c r="D4" s="16"/>
      <c r="E4" s="16"/>
      <c r="F4" s="2"/>
    </row>
    <row r="5" ht="19.5" customHeight="1">
      <c r="B5" s="47" t="s">
        <v>82</v>
      </c>
      <c r="C5" s="48">
        <v>10000.0</v>
      </c>
      <c r="D5" s="49" t="s">
        <v>83</v>
      </c>
      <c r="E5" s="16"/>
      <c r="F5" s="2"/>
    </row>
    <row r="6" ht="19.5" customHeight="1">
      <c r="B6" s="47" t="s">
        <v>84</v>
      </c>
      <c r="C6" s="50">
        <v>44.0</v>
      </c>
      <c r="D6" s="49"/>
      <c r="E6" s="16"/>
      <c r="F6" s="2"/>
    </row>
    <row r="7" ht="19.5" customHeight="1">
      <c r="B7" s="47" t="s">
        <v>85</v>
      </c>
      <c r="C7" s="50">
        <v>60.0</v>
      </c>
      <c r="D7" s="49"/>
      <c r="E7" s="16"/>
      <c r="F7" s="2"/>
    </row>
    <row r="8" ht="19.5" customHeight="1">
      <c r="B8" s="47" t="s">
        <v>86</v>
      </c>
      <c r="C8" s="48"/>
      <c r="D8" s="49" t="s">
        <v>87</v>
      </c>
      <c r="E8" s="16"/>
      <c r="F8" s="2"/>
    </row>
    <row r="9" ht="19.5" customHeight="1">
      <c r="B9" s="47" t="s">
        <v>88</v>
      </c>
      <c r="C9" s="48"/>
      <c r="D9" s="49" t="s">
        <v>89</v>
      </c>
      <c r="E9" s="16"/>
      <c r="F9" s="2"/>
    </row>
    <row r="10" ht="19.5" customHeight="1">
      <c r="B10" s="51" t="s">
        <v>90</v>
      </c>
      <c r="C10" s="52">
        <v>0.03</v>
      </c>
      <c r="D10" s="53" t="s">
        <v>91</v>
      </c>
      <c r="E10" s="16"/>
      <c r="F10" s="2"/>
    </row>
    <row r="11" ht="19.5" customHeight="1">
      <c r="B11" s="51" t="s">
        <v>92</v>
      </c>
      <c r="C11" s="54">
        <v>0.04</v>
      </c>
      <c r="D11" s="53" t="s">
        <v>93</v>
      </c>
      <c r="E11" s="16"/>
      <c r="F11" s="2"/>
    </row>
    <row r="12" ht="7.5" customHeight="1"/>
    <row r="13" ht="19.5" customHeight="1">
      <c r="B13" s="10" t="s">
        <v>94</v>
      </c>
      <c r="C13" s="16"/>
      <c r="D13" s="16"/>
      <c r="E13" s="16"/>
      <c r="F13" s="2"/>
    </row>
    <row r="14" ht="18.0" customHeight="1">
      <c r="B14" s="55"/>
      <c r="C14" s="55" t="s">
        <v>95</v>
      </c>
      <c r="D14" s="55" t="s">
        <v>96</v>
      </c>
      <c r="E14" s="55" t="s">
        <v>97</v>
      </c>
      <c r="F14" s="55" t="s">
        <v>98</v>
      </c>
    </row>
    <row r="15" ht="19.5" customHeight="1">
      <c r="B15" s="51" t="s">
        <v>99</v>
      </c>
      <c r="C15" s="56">
        <v>0.05</v>
      </c>
      <c r="D15" s="56">
        <v>0.065</v>
      </c>
      <c r="E15" s="56">
        <v>0.08</v>
      </c>
      <c r="F15" s="57">
        <f>D15</f>
        <v>0.065</v>
      </c>
    </row>
    <row r="16" ht="19.5" customHeight="1">
      <c r="B16" s="47" t="s">
        <v>100</v>
      </c>
      <c r="C16" s="58">
        <f>C7-C6</f>
        <v>16</v>
      </c>
      <c r="D16" s="58">
        <f>C7-C6</f>
        <v>16</v>
      </c>
      <c r="E16" s="58">
        <f>C7-C6</f>
        <v>16</v>
      </c>
      <c r="F16" s="59">
        <f>C7-C6</f>
        <v>16</v>
      </c>
    </row>
    <row r="17" ht="19.5" customHeight="1">
      <c r="B17" s="39" t="s">
        <v>101</v>
      </c>
      <c r="C17" s="60">
        <f>C5*12</f>
        <v>120000</v>
      </c>
      <c r="D17" s="60">
        <f>C5*12</f>
        <v>120000</v>
      </c>
      <c r="E17" s="60">
        <f>C5*12</f>
        <v>120000</v>
      </c>
      <c r="F17" s="61">
        <f>C5*12</f>
        <v>120000</v>
      </c>
    </row>
    <row r="18" ht="19.5" customHeight="1">
      <c r="B18" s="47" t="s">
        <v>102</v>
      </c>
      <c r="C18" s="62">
        <f>C5*12*(1+C10)^(C7-C6)</f>
        <v>192564.7727</v>
      </c>
      <c r="D18" s="62">
        <f>C5*12*(1+C10)^(C7-C6)</f>
        <v>192564.7727</v>
      </c>
      <c r="E18" s="62">
        <f>C5*12*(1+C10)^(C7-C6)</f>
        <v>192564.7727</v>
      </c>
      <c r="F18" s="61">
        <f>C5*12*(1+C10)^(C7-C6)</f>
        <v>192564.7727</v>
      </c>
    </row>
    <row r="19" ht="19.5" customHeight="1">
      <c r="B19" s="63" t="s">
        <v>103</v>
      </c>
      <c r="C19" s="32">
        <f>C5*12*(1+C10)^(C7-C6)/C11</f>
        <v>4814119.317</v>
      </c>
      <c r="D19" s="32">
        <f>C5*12*(1+C10)^(C7-C6)/C11</f>
        <v>4814119.317</v>
      </c>
      <c r="E19" s="32">
        <f>C5*12*(1+C10)^(C7-C6)/C11</f>
        <v>4814119.317</v>
      </c>
      <c r="F19" s="29">
        <f>C5*12*(1+C10)^(C7-C6)/C11</f>
        <v>4814119.317</v>
      </c>
    </row>
    <row r="20" ht="6.0" customHeight="1"/>
    <row r="21" ht="19.5" customHeight="1">
      <c r="B21" s="39" t="s">
        <v>104</v>
      </c>
      <c r="C21" s="60" t="str">
        <f>IF(C8="","Enter portfolio",C8*(1+C15)^(C7-C6)+IF(C9="",0,C9*((1+C15)^(C7-C6)-1)/C15))</f>
        <v>Enter portfolio</v>
      </c>
      <c r="D21" s="60" t="str">
        <f>IF(C8="","Enter portfolio",C8*(1+D15)^(C7-C6)+IF(C9="",0,C9*((1+D15)^(C7-C6)-1)/D15))</f>
        <v>Enter portfolio</v>
      </c>
      <c r="E21" s="60" t="str">
        <f>IF(C8="","Enter portfolio",C8*(1+E15)^(C7-C6)+IF(C9="",0,C9*((1+E15)^(C7-C6)-1)/E15))</f>
        <v>Enter portfolio</v>
      </c>
      <c r="F21" s="61" t="str">
        <f>IF(C8="","Enter portfolio",C8*(1+D15)^(C7-C6)+IF(C9="",0,C9*((1+D15)^(C7-C6)-1)/D15))</f>
        <v>Enter portfolio</v>
      </c>
    </row>
    <row r="22" ht="19.5" customHeight="1">
      <c r="B22" s="47" t="s">
        <v>105</v>
      </c>
      <c r="C22" s="62">
        <f>C5*12*(1+C10)^(C7-C6)/C11</f>
        <v>4814119.317</v>
      </c>
      <c r="D22" s="62">
        <f>C5*12*(1+C10)^(C7-C6)/C11</f>
        <v>4814119.317</v>
      </c>
      <c r="E22" s="62">
        <f>C5*12*(1+C10)^(C7-C6)/C11</f>
        <v>4814119.317</v>
      </c>
      <c r="F22" s="61">
        <f>C5*12*(1+C10)^(C7-C6)/C11</f>
        <v>4814119.317</v>
      </c>
    </row>
    <row r="23" ht="19.5" customHeight="1">
      <c r="B23" s="63" t="s">
        <v>106</v>
      </c>
      <c r="C23" s="64" t="str">
        <f>IF(C8="","",C5*12*(1+C10)^(C7-C6)/C11-(C8*(1+C15)^(C7-C6)+IF(C9="",0,C9*((1+C15)^(C7-C6)-1)/C15)))</f>
        <v/>
      </c>
      <c r="D23" s="65" t="str">
        <f>IF(C8="","",C5*12*(1+C10)^(C7-C6)/C11-(C8*(1+D15)^(C7-C6)+IF(C9="",0,C9*((1+D15)^(C7-C6)-1)/D15)))</f>
        <v/>
      </c>
      <c r="E23" s="64" t="str">
        <f>IF(C8="","",C5*12*(1+C10)^(C7-C6)/C11-(C8*(1+E15)^(C7-C6)+IF(C9="",0,C9*((1+E15)^(C7-C6)-1)/E15)))</f>
        <v/>
      </c>
      <c r="F23" s="65" t="str">
        <f>IF(C8="","",C5*12*(1+C10)^(C7-C6)/C11-(C8*(1+D15)^(C7-C6)+IF(C9="",0,C9*((1+D15)^(C7-C6)-1)/D15)))</f>
        <v/>
      </c>
    </row>
    <row r="24" ht="6.0" customHeight="1"/>
    <row r="25" ht="19.5" customHeight="1">
      <c r="B25" s="39" t="s">
        <v>107</v>
      </c>
      <c r="C25" s="60" t="str">
        <f>IFERROR(IF(C8="","",MAX(0,(C5*12*(1+C10)^(C7-C6)/C11-C8*(1+C15)^(C7-C6))*C15/((1+C15)^(C7-C6)-1))),"N/A")</f>
        <v/>
      </c>
      <c r="D25" s="60" t="str">
        <f>IFERROR(IF(C8="","",MAX(0,(C5*12*(1+C10)^(C7-C6)/C11-C8*(1+D15)^(C7-C6))*D15/((1+D15)^(C7-C6)-1))),"N/A")</f>
        <v/>
      </c>
      <c r="E25" s="60" t="str">
        <f>IFERROR(IF(C8="","",MAX(0,(C5*12*(1+C10)^(C7-C6)/C11-C8*(1+E15)^(C7-C6))*E15/((1+E15)^(C7-C6)-1))),"N/A")</f>
        <v/>
      </c>
      <c r="F25" s="61" t="str">
        <f>IFERROR(IF(C8="","",MAX(0,(C5*12*(1+C10)^(C7-C6)/C11-C8*(1+D15)^(C7-C6))*D15/((1+D15)^(C7-C6)-1))),"N/A")</f>
        <v/>
      </c>
    </row>
    <row r="26" ht="15.75" customHeight="1"/>
    <row r="27" ht="24.0" customHeight="1">
      <c r="B27" s="66" t="s">
        <v>108</v>
      </c>
      <c r="C27" s="16"/>
      <c r="D27" s="16"/>
      <c r="E27" s="16"/>
      <c r="F27" s="2"/>
    </row>
    <row r="28" ht="15.75" customHeight="1"/>
    <row r="29" ht="15.75" customHeight="1"/>
    <row r="30" ht="15.75" customHeight="1">
      <c r="B30" s="37" t="s">
        <v>38</v>
      </c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4">
    <mergeCell ref="D8:F8"/>
    <mergeCell ref="D9:F9"/>
    <mergeCell ref="D10:F10"/>
    <mergeCell ref="D11:F11"/>
    <mergeCell ref="B13:F13"/>
    <mergeCell ref="B27:F27"/>
    <mergeCell ref="B30:F30"/>
    <mergeCell ref="B1:F1"/>
    <mergeCell ref="B2:F2"/>
    <mergeCell ref="B3:F3"/>
    <mergeCell ref="B4:F4"/>
    <mergeCell ref="D5:F5"/>
    <mergeCell ref="D6:F6"/>
    <mergeCell ref="D7:F7"/>
  </mergeCells>
  <printOptions/>
  <pageMargins bottom="1.0" footer="0.0" header="0.0" left="0.75" right="0.75" top="1.0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B8892A"/>
    <pageSetUpPr/>
  </sheetPr>
  <sheetViews>
    <sheetView showGridLines="0" workbookViewId="0">
      <pane xSplit="1.0" ySplit="5.0" topLeftCell="B6" activePane="bottomRight" state="frozen"/>
      <selection activeCell="B1" sqref="B1" pane="topRight"/>
      <selection activeCell="A6" sqref="A6" pane="bottomLeft"/>
      <selection activeCell="B6" sqref="B6" pane="bottomRight"/>
    </sheetView>
  </sheetViews>
  <sheetFormatPr customHeight="1" defaultColWidth="14.43" defaultRowHeight="15.0"/>
  <cols>
    <col customWidth="1" min="1" max="1" width="3.0"/>
    <col customWidth="1" min="2" max="2" width="38.0"/>
    <col customWidth="1" min="3" max="6" width="22.0"/>
    <col customWidth="1" min="7" max="26" width="8.71"/>
  </cols>
  <sheetData>
    <row r="1" ht="21.75" customHeight="1">
      <c r="B1" s="15" t="s">
        <v>109</v>
      </c>
      <c r="C1" s="16"/>
      <c r="D1" s="16"/>
      <c r="E1" s="16"/>
      <c r="F1" s="2"/>
    </row>
    <row r="2" ht="15.75" customHeight="1">
      <c r="B2" s="17" t="s">
        <v>110</v>
      </c>
      <c r="C2" s="16"/>
      <c r="D2" s="16"/>
      <c r="E2" s="16"/>
      <c r="F2" s="2"/>
    </row>
    <row r="3" ht="4.5" customHeight="1">
      <c r="B3" s="18"/>
      <c r="C3" s="16"/>
      <c r="D3" s="16"/>
      <c r="E3" s="16"/>
      <c r="F3" s="2"/>
    </row>
    <row r="4" ht="19.5" customHeight="1">
      <c r="B4" s="10" t="s">
        <v>111</v>
      </c>
      <c r="C4" s="16"/>
      <c r="D4" s="16"/>
      <c r="E4" s="16"/>
      <c r="F4" s="2"/>
    </row>
    <row r="5" ht="19.5" customHeight="1">
      <c r="B5" s="47" t="s">
        <v>112</v>
      </c>
      <c r="C5" s="67">
        <f>'Account Inventory'!D21</f>
        <v>0</v>
      </c>
      <c r="D5" s="49" t="s">
        <v>113</v>
      </c>
      <c r="E5" s="16"/>
      <c r="F5" s="2"/>
    </row>
    <row r="6" ht="19.5" customHeight="1">
      <c r="B6" s="47" t="s">
        <v>114</v>
      </c>
      <c r="C6" s="68" t="str">
        <f>'Account Inventory'!E21</f>
        <v/>
      </c>
      <c r="D6" s="49" t="s">
        <v>113</v>
      </c>
      <c r="E6" s="16"/>
      <c r="F6" s="2"/>
    </row>
    <row r="7" ht="19.5" customHeight="1">
      <c r="B7" s="51" t="s">
        <v>115</v>
      </c>
      <c r="C7" s="52">
        <v>0.05</v>
      </c>
      <c r="D7" s="53" t="s">
        <v>116</v>
      </c>
      <c r="E7" s="16"/>
      <c r="F7" s="2"/>
    </row>
    <row r="8" ht="19.5" customHeight="1">
      <c r="B8" s="51" t="s">
        <v>117</v>
      </c>
      <c r="C8" s="69">
        <v>20.0</v>
      </c>
      <c r="D8" s="53" t="s">
        <v>118</v>
      </c>
      <c r="E8" s="16"/>
      <c r="F8" s="2"/>
    </row>
    <row r="9" ht="9.75" customHeight="1"/>
    <row r="10" ht="18.0" customHeight="1">
      <c r="B10" s="55"/>
      <c r="C10" s="55" t="s">
        <v>119</v>
      </c>
      <c r="D10" s="55" t="s">
        <v>120</v>
      </c>
      <c r="E10" s="55" t="s">
        <v>121</v>
      </c>
      <c r="F10" s="55" t="s">
        <v>122</v>
      </c>
    </row>
    <row r="11" ht="18.0" customHeight="1">
      <c r="B11" s="47" t="s">
        <v>123</v>
      </c>
      <c r="C11" s="70" t="s">
        <v>124</v>
      </c>
      <c r="D11" s="70" t="str">
        <f>C6</f>
        <v/>
      </c>
      <c r="E11" s="70">
        <f>MAX(0,C6-0.005)</f>
        <v>0</v>
      </c>
      <c r="F11" s="70">
        <f>C6+0.005</f>
        <v>0.005</v>
      </c>
    </row>
    <row r="12">
      <c r="B12" s="71" t="s">
        <v>125</v>
      </c>
      <c r="C12" s="60">
        <f>C5*(1+C7-0)^C8</f>
        <v>0</v>
      </c>
      <c r="D12" s="60">
        <f>C5*(1+C7-C6)^C8</f>
        <v>0</v>
      </c>
      <c r="E12" s="60">
        <f>C5*(1+C7-MAX(0,C6-0.005))^C8</f>
        <v>0</v>
      </c>
      <c r="F12" s="60">
        <f>C5*(1+C7-MAX(0,C6+0.005))^C8</f>
        <v>0</v>
      </c>
    </row>
    <row r="13" ht="19.5" customHeight="1">
      <c r="B13" s="72" t="s">
        <v>126</v>
      </c>
      <c r="C13" s="73">
        <f>C5*(1+C7)^C8-C5*(1+C7-0)^C8</f>
        <v>0</v>
      </c>
      <c r="D13" s="65">
        <f>C5*(1+C7)^C8-C5*(1+C7-C6)^C8</f>
        <v>0</v>
      </c>
      <c r="E13" s="65">
        <f>C5*(1+C7)^C8-C5*(1+C7-MAX(0,C6-0.005))^C8</f>
        <v>0</v>
      </c>
      <c r="F13" s="65">
        <f>C5*(1+C7)^C8-C5*(1+C7-MAX(0,C6+0.005))^C8</f>
        <v>0</v>
      </c>
    </row>
    <row r="14" ht="19.5" customHeight="1">
      <c r="B14" s="47" t="s">
        <v>127</v>
      </c>
      <c r="C14" s="74" t="str">
        <f>IFERROR(ROUND((C5*(1+C7)^C8-C5*(1+C7-0)^C8)/'Finish Line Calculator'!C9,1),"")</f>
        <v/>
      </c>
      <c r="D14" s="74" t="str">
        <f>IFERROR(ROUND((C5*(1+C7)^C8-C5*(1+C7-C6)^C8)/'Finish Line Calculator'!C9,1),"")</f>
        <v/>
      </c>
      <c r="E14" s="74" t="str">
        <f>IFERROR(ROUND((C5*(1+C7)^C8-C5*(1+C7-MAX(0,C6-0.005))^C8)/'Finish Line Calculator'!C9,1),"")</f>
        <v/>
      </c>
      <c r="F14" s="74" t="str">
        <f>IFERROR(ROUND((C5*(1+C7)^C8-C5*(1+C7-MAX(0,C6+0.005))^C8)/'Finish Line Calculator'!C9,1),"")</f>
        <v/>
      </c>
    </row>
    <row r="16" ht="19.5" customHeight="1">
      <c r="B16" s="7" t="s">
        <v>128</v>
      </c>
      <c r="C16" s="16"/>
      <c r="D16" s="16"/>
      <c r="E16" s="16"/>
      <c r="F16" s="2"/>
    </row>
    <row r="17" ht="36.0" customHeight="1">
      <c r="B17" s="75" t="str">
        <f>"Your current fee rate of "&amp;TEXT(C6,"0.00%")&amp;" costs you approximately "&amp;TEXT(D13,"$#,##0")&amp;" more than a zero-fee portfolio over "&amp;C8&amp;". That is "&amp;TEXT(D13,"$#,##0")&amp;" in foregone wealth."</f>
        <v>Your current fee rate of  costs you approximately $0 more than a zero-fee portfolio over 20. That is $0 in foregone wealth.</v>
      </c>
      <c r="C17" s="16"/>
      <c r="D17" s="16"/>
      <c r="E17" s="16"/>
      <c r="F17" s="2"/>
    </row>
    <row r="18" ht="19.5" customHeight="1">
      <c r="B18" s="36" t="s">
        <v>129</v>
      </c>
      <c r="C18" s="16"/>
      <c r="D18" s="16"/>
      <c r="E18" s="16"/>
      <c r="F18" s="2"/>
    </row>
    <row r="21" ht="15.75" customHeight="1">
      <c r="B21" s="37" t="s">
        <v>38</v>
      </c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D8:F8"/>
    <mergeCell ref="B16:F16"/>
    <mergeCell ref="B17:F17"/>
    <mergeCell ref="B18:F18"/>
    <mergeCell ref="B21:F21"/>
    <mergeCell ref="B1:F1"/>
    <mergeCell ref="B2:F2"/>
    <mergeCell ref="B3:F3"/>
    <mergeCell ref="B4:F4"/>
    <mergeCell ref="D5:F5"/>
    <mergeCell ref="D6:F6"/>
    <mergeCell ref="D7:F7"/>
  </mergeCells>
  <printOptions/>
  <pageMargins bottom="1.0" footer="0.0" header="0.0" left="0.75" right="0.75" top="1.0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53530"/>
    <pageSetUpPr/>
  </sheetPr>
  <sheetViews>
    <sheetView showGridLines="0" workbookViewId="0">
      <pane xSplit="1.0" ySplit="5.0" topLeftCell="B6" activePane="bottomRight" state="frozen"/>
      <selection activeCell="B1" sqref="B1" pane="topRight"/>
      <selection activeCell="A6" sqref="A6" pane="bottomLeft"/>
      <selection activeCell="B6" sqref="B6" pane="bottomRight"/>
    </sheetView>
  </sheetViews>
  <sheetFormatPr customHeight="1" defaultColWidth="14.43" defaultRowHeight="15.0"/>
  <cols>
    <col customWidth="1" min="1" max="1" width="3.0"/>
    <col customWidth="1" min="2" max="2" width="50.0"/>
    <col customWidth="1" min="3" max="3" width="14.0"/>
    <col customWidth="1" min="4" max="4" width="30.0"/>
    <col customWidth="1" min="5" max="26" width="8.71"/>
  </cols>
  <sheetData>
    <row r="1" ht="21.75" customHeight="1">
      <c r="B1" s="15" t="s">
        <v>130</v>
      </c>
      <c r="C1" s="16"/>
      <c r="D1" s="2"/>
    </row>
    <row r="2" ht="15.75" customHeight="1">
      <c r="B2" s="17" t="s">
        <v>131</v>
      </c>
      <c r="C2" s="16"/>
      <c r="D2" s="2"/>
    </row>
    <row r="3" ht="4.5" customHeight="1">
      <c r="B3" s="18"/>
      <c r="C3" s="16"/>
      <c r="D3" s="2"/>
    </row>
    <row r="4" ht="24.0" customHeight="1">
      <c r="B4" s="19" t="s">
        <v>132</v>
      </c>
      <c r="C4" s="16"/>
      <c r="D4" s="2"/>
    </row>
    <row r="5" ht="19.5" customHeight="1">
      <c r="B5" s="7" t="s">
        <v>133</v>
      </c>
      <c r="C5" s="16"/>
      <c r="D5" s="2"/>
    </row>
    <row r="6" ht="15.75" customHeight="1">
      <c r="B6" s="76" t="s">
        <v>134</v>
      </c>
      <c r="C6" s="16"/>
      <c r="D6" s="2"/>
    </row>
    <row r="7" ht="18.0" customHeight="1">
      <c r="B7" s="20" t="s">
        <v>135</v>
      </c>
      <c r="C7" s="20" t="s">
        <v>136</v>
      </c>
      <c r="D7" s="20" t="s">
        <v>137</v>
      </c>
    </row>
    <row r="8" ht="27.75" customHeight="1">
      <c r="B8" s="40" t="s">
        <v>138</v>
      </c>
      <c r="C8" s="77"/>
      <c r="D8" s="78" t="s">
        <v>139</v>
      </c>
    </row>
    <row r="9" ht="27.75" customHeight="1">
      <c r="B9" s="39" t="s">
        <v>140</v>
      </c>
      <c r="C9" s="77"/>
      <c r="D9" s="79" t="s">
        <v>139</v>
      </c>
    </row>
    <row r="10" ht="27.75" customHeight="1">
      <c r="B10" s="40" t="s">
        <v>141</v>
      </c>
      <c r="C10" s="77"/>
      <c r="D10" s="78" t="s">
        <v>139</v>
      </c>
    </row>
    <row r="11" ht="7.5" customHeight="1"/>
    <row r="12" ht="19.5" customHeight="1">
      <c r="B12" s="7" t="s">
        <v>142</v>
      </c>
      <c r="C12" s="16"/>
      <c r="D12" s="2"/>
    </row>
    <row r="13" ht="15.75" customHeight="1">
      <c r="B13" s="76" t="s">
        <v>143</v>
      </c>
      <c r="C13" s="16"/>
      <c r="D13" s="2"/>
    </row>
    <row r="14" ht="18.0" customHeight="1">
      <c r="B14" s="20" t="s">
        <v>135</v>
      </c>
      <c r="C14" s="20" t="s">
        <v>136</v>
      </c>
      <c r="D14" s="20" t="s">
        <v>137</v>
      </c>
    </row>
    <row r="15" ht="27.75" customHeight="1">
      <c r="B15" s="40" t="s">
        <v>144</v>
      </c>
      <c r="C15" s="77"/>
      <c r="D15" s="78" t="s">
        <v>139</v>
      </c>
    </row>
    <row r="16" ht="27.75" customHeight="1">
      <c r="B16" s="39" t="s">
        <v>145</v>
      </c>
      <c r="C16" s="77"/>
      <c r="D16" s="79" t="s">
        <v>139</v>
      </c>
    </row>
    <row r="17" ht="27.75" customHeight="1">
      <c r="B17" s="40" t="s">
        <v>146</v>
      </c>
      <c r="C17" s="77"/>
      <c r="D17" s="78" t="s">
        <v>139</v>
      </c>
    </row>
    <row r="18" ht="7.5" customHeight="1"/>
    <row r="19" ht="19.5" customHeight="1">
      <c r="B19" s="7" t="s">
        <v>147</v>
      </c>
      <c r="C19" s="16"/>
      <c r="D19" s="2"/>
    </row>
    <row r="20" ht="15.75" customHeight="1">
      <c r="B20" s="76" t="s">
        <v>148</v>
      </c>
      <c r="C20" s="16"/>
      <c r="D20" s="2"/>
    </row>
    <row r="21" ht="18.0" customHeight="1">
      <c r="B21" s="20" t="s">
        <v>135</v>
      </c>
      <c r="C21" s="20" t="s">
        <v>136</v>
      </c>
      <c r="D21" s="20" t="s">
        <v>137</v>
      </c>
    </row>
    <row r="22" ht="27.75" customHeight="1">
      <c r="B22" s="40" t="s">
        <v>149</v>
      </c>
      <c r="C22" s="77"/>
      <c r="D22" s="78" t="s">
        <v>139</v>
      </c>
    </row>
    <row r="23" ht="27.75" customHeight="1">
      <c r="B23" s="39" t="s">
        <v>150</v>
      </c>
      <c r="C23" s="77"/>
      <c r="D23" s="79" t="s">
        <v>139</v>
      </c>
    </row>
    <row r="24" ht="27.75" customHeight="1">
      <c r="B24" s="40" t="s">
        <v>151</v>
      </c>
      <c r="C24" s="77"/>
      <c r="D24" s="78" t="s">
        <v>139</v>
      </c>
    </row>
    <row r="25" ht="7.5" customHeight="1"/>
    <row r="26" ht="19.5" customHeight="1">
      <c r="B26" s="7" t="s">
        <v>152</v>
      </c>
      <c r="C26" s="16"/>
      <c r="D26" s="2"/>
    </row>
    <row r="27" ht="15.75" customHeight="1">
      <c r="B27" s="76" t="s">
        <v>153</v>
      </c>
      <c r="C27" s="16"/>
      <c r="D27" s="2"/>
    </row>
    <row r="28" ht="18.0" customHeight="1">
      <c r="B28" s="20" t="s">
        <v>135</v>
      </c>
      <c r="C28" s="20" t="s">
        <v>136</v>
      </c>
      <c r="D28" s="20" t="s">
        <v>137</v>
      </c>
    </row>
    <row r="29" ht="42.75" customHeight="1">
      <c r="B29" s="80" t="s">
        <v>154</v>
      </c>
      <c r="C29" s="77"/>
      <c r="D29" s="81" t="s">
        <v>155</v>
      </c>
    </row>
    <row r="30">
      <c r="B30" s="39" t="s">
        <v>156</v>
      </c>
      <c r="C30" s="77"/>
      <c r="D30" s="79" t="s">
        <v>139</v>
      </c>
    </row>
    <row r="31">
      <c r="B31" s="40" t="s">
        <v>157</v>
      </c>
      <c r="C31" s="77"/>
      <c r="D31" s="78" t="s">
        <v>139</v>
      </c>
    </row>
    <row r="32" ht="19.5" customHeight="1">
      <c r="B32" s="7" t="s">
        <v>158</v>
      </c>
      <c r="C32" s="16"/>
      <c r="D32" s="2"/>
    </row>
    <row r="33" ht="15.75" customHeight="1">
      <c r="B33" s="76" t="s">
        <v>159</v>
      </c>
      <c r="C33" s="16"/>
      <c r="D33" s="2"/>
    </row>
    <row r="34" ht="18.0" customHeight="1">
      <c r="B34" s="20" t="s">
        <v>135</v>
      </c>
      <c r="C34" s="20" t="s">
        <v>136</v>
      </c>
      <c r="D34" s="20" t="s">
        <v>137</v>
      </c>
    </row>
    <row r="35" ht="27.75" customHeight="1">
      <c r="B35" s="40" t="s">
        <v>160</v>
      </c>
      <c r="C35" s="77"/>
      <c r="D35" s="78" t="s">
        <v>139</v>
      </c>
    </row>
    <row r="36" ht="27.75" customHeight="1">
      <c r="B36" s="39" t="s">
        <v>161</v>
      </c>
      <c r="C36" s="77"/>
      <c r="D36" s="79" t="s">
        <v>139</v>
      </c>
    </row>
    <row r="37" ht="27.75" customHeight="1">
      <c r="B37" s="40" t="s">
        <v>162</v>
      </c>
      <c r="C37" s="77"/>
      <c r="D37" s="78" t="s">
        <v>139</v>
      </c>
    </row>
    <row r="38" ht="7.5" customHeight="1"/>
    <row r="39" ht="24.0" customHeight="1">
      <c r="B39" s="82" t="s">
        <v>163</v>
      </c>
      <c r="C39" s="16"/>
      <c r="D39" s="2"/>
    </row>
    <row r="40" ht="18.0" customHeight="1">
      <c r="B40" s="20" t="s">
        <v>164</v>
      </c>
      <c r="C40" s="20" t="s">
        <v>165</v>
      </c>
      <c r="D40" s="20" t="s">
        <v>166</v>
      </c>
    </row>
    <row r="41" ht="19.5" customHeight="1">
      <c r="B41" s="83" t="s">
        <v>167</v>
      </c>
      <c r="C41" s="84" t="str">
        <f>IFERROR(IF((IF(C8="No",1,0)+IF(C9="No",1,0)+IF(C10="No",1,0))&gt;=2,"⚠ Likely present","✓ Lower risk"),"")</f>
        <v>✓ Lower risk</v>
      </c>
      <c r="D41" s="85" t="str">
        <f>IFERROR(IF((IF(C8="No",1,0)+IF(C9="No",1,0)+IF(C10="No",1,0))&gt;=2,"Address first","Monitor"),"—")</f>
        <v>Monitor</v>
      </c>
    </row>
    <row r="42" ht="19.5" customHeight="1">
      <c r="B42" s="86" t="s">
        <v>168</v>
      </c>
      <c r="C42" s="84" t="str">
        <f>IFERROR(IF((IF(C15="No",1,0)+IF(C16="No",1,0)+IF(C17="No",1,0))&gt;=2,"⚠ Likely present","✓ Lower risk"),"")</f>
        <v>✓ Lower risk</v>
      </c>
      <c r="D42" s="85" t="str">
        <f>IFERROR(IF((IF(C15="No",1,0)+IF(C16="No",1,0)+IF(C17="No",1,0))&gt;=2,"Address first","Monitor"),"—")</f>
        <v>Monitor</v>
      </c>
    </row>
    <row r="43" ht="19.5" customHeight="1">
      <c r="B43" s="83" t="s">
        <v>169</v>
      </c>
      <c r="C43" s="84" t="str">
        <f>IFERROR(IF((IF(C22="No",1,0)+IF(C23="No",1,0)+IF(C24="No",1,0))&gt;=2,"⚠ Likely present","✓ Lower risk"),"")</f>
        <v>✓ Lower risk</v>
      </c>
      <c r="D43" s="85" t="str">
        <f>IFERROR(IF((IF(C22="No",1,0)+IF(C23="No",1,0)+IF(C24="No",1,0))&gt;=2,"Address first","Monitor"),"—")</f>
        <v>Monitor</v>
      </c>
    </row>
    <row r="44" ht="19.5" customHeight="1">
      <c r="B44" s="86" t="s">
        <v>170</v>
      </c>
      <c r="C44" s="84" t="str">
        <f>IFERROR(IF((IF(C29="Yes",1,0)+IF(C30="No",1,0)+IF(C31="No",1,0))&gt;=2,"⚠ Likely present","✓ Lower risk"),"")</f>
        <v>✓ Lower risk</v>
      </c>
      <c r="D44" s="85" t="str">
        <f>IFERROR(IF((IF(C29="Yes",1,0)+IF(C30="No",1,0)+IF(C31="No",1,0))&gt;=2,"Address first","Monitor"),"—")</f>
        <v>Monitor</v>
      </c>
    </row>
    <row r="45" ht="19.5" customHeight="1">
      <c r="B45" s="83" t="s">
        <v>171</v>
      </c>
      <c r="C45" s="84" t="str">
        <f>IFERROR(IF((IF(C35="No",1,0)+IF(C36="No",1,0)+IF(C37="No",1,0))&gt;=2,"⚠ Likely present","✓ Lower risk"),"")</f>
        <v>✓ Lower risk</v>
      </c>
      <c r="D45" s="85" t="str">
        <f>IFERROR(IF((IF(C35="No",1,0)+IF(C36="No",1,0)+IF(C37="No",1,0))&gt;=2,"Address first","Monitor"),"—")</f>
        <v>Monitor</v>
      </c>
    </row>
    <row r="46" ht="21.75" customHeight="1">
      <c r="B46" s="41" t="s">
        <v>172</v>
      </c>
      <c r="C46" s="87">
        <f>IFERROR(IF(C41="⚠ Likely present",1,0)+IF(C42="⚠ Likely present",1,0)+IF(C43="⚠ Likely present",1,0)+IF(C44="⚠ Likely present",1,0)+IF(C45="⚠ Likely present",1,0),"")</f>
        <v>0</v>
      </c>
      <c r="D46" s="88" t="s">
        <v>173</v>
      </c>
    </row>
    <row r="47" ht="15.75" customHeight="1"/>
    <row r="48" ht="15.75" customHeight="1"/>
    <row r="49" ht="15.75" customHeight="1">
      <c r="B49" s="37" t="s">
        <v>38</v>
      </c>
    </row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6">
    <mergeCell ref="B1:D1"/>
    <mergeCell ref="B2:D2"/>
    <mergeCell ref="B3:D3"/>
    <mergeCell ref="B4:D4"/>
    <mergeCell ref="B5:D5"/>
    <mergeCell ref="B6:D6"/>
    <mergeCell ref="B12:D12"/>
    <mergeCell ref="B39:D39"/>
    <mergeCell ref="B49:D49"/>
    <mergeCell ref="B13:D13"/>
    <mergeCell ref="B19:D19"/>
    <mergeCell ref="B20:D20"/>
    <mergeCell ref="B26:D26"/>
    <mergeCell ref="B27:D27"/>
    <mergeCell ref="B32:D32"/>
    <mergeCell ref="B33:D33"/>
  </mergeCells>
  <dataValidations>
    <dataValidation type="list" allowBlank="1" sqref="C8:C10 C15:C17 C22:C24 C29:C31 C35:C37">
      <formula1>"Yes,No"</formula1>
    </dataValidation>
  </dataValidations>
  <printOptions/>
  <pageMargins bottom="1.0" footer="0.0" header="0.0" left="0.75" right="0.75" top="1.0"/>
  <pageSetup paperSize="9" orientation="portrait"/>
  <drawing r:id="rId1"/>
</worksheet>
</file>