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e7c38544880ecd7/RE/Documents/"/>
    </mc:Choice>
  </mc:AlternateContent>
  <xr:revisionPtr revIDLastSave="2" documentId="8_{FA335D87-6A85-41E0-B155-00FB5DEA256B}" xr6:coauthVersionLast="47" xr6:coauthVersionMax="47" xr10:uidLastSave="{C1C6E0E9-376B-4429-B2C7-97696D24C256}"/>
  <bookViews>
    <workbookView xWindow="10395" yWindow="615" windowWidth="26535" windowHeight="19740" xr2:uid="{00000000-000D-0000-FFFF-FFFF00000000}"/>
  </bookViews>
  <sheets>
    <sheet name="Excel Amortization Schedule" sheetId="2" r:id="rId1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'Excel Amortization Schedule'!$E$14</definedName>
    <definedName name="InterestRate">'Excel Amortization Schedule'!$E$9</definedName>
    <definedName name="LastCol">MATCH(REPT("z",255),'Excel Amortization Schedule'!$16:$16)</definedName>
    <definedName name="LastRow">MATCH(9.99E+307,'Excel Amortization Schedule'!$B:$B)</definedName>
    <definedName name="LenderName">'Excel Amortization Schedule'!$H$14:$I$14</definedName>
    <definedName name="LoanAmount">'Excel Amortization Schedule'!$E$8</definedName>
    <definedName name="LoanIsGood">('Excel Amortization Schedule'!$E$8*'Excel Amortization Schedule'!$E$9*'Excel Amortization Schedule'!$E$10*'Excel Amortization Schedule'!$E$12)&gt;0</definedName>
    <definedName name="LoanPeriod">'Excel Amortization Schedule'!$E$10</definedName>
    <definedName name="LoanStartDate">'Excel Amortization Schedule'!$E$12</definedName>
    <definedName name="PaymentsPerYear">'Excel Amortization Schedule'!$E$11</definedName>
    <definedName name="_xlnm.Print_Titles" localSheetId="0">'Excel Amortization Schedule'!$16:$16</definedName>
    <definedName name="PrintArea_SET">OFFSET('Excel Amortization Schedule'!$B$6,,,LastRow,LastCol)</definedName>
    <definedName name="RowTitleRegion1..E9">'Excel Amortization Schedule'!$C$8:$D$8</definedName>
    <definedName name="RowTitleRegion2..I7">'Excel Amortization Schedule'!$G$8:$H$8</definedName>
    <definedName name="RowTitleRegion3..E9">'Excel Amortization Schedule'!$C$14</definedName>
    <definedName name="RowTitleRegion4..H9">'Excel Amortization Schedule'!$G$14</definedName>
    <definedName name="ScheduledNumberOfPayments">'Excel Amortization Schedule'!$I$9</definedName>
    <definedName name="ScheduledPayment">'Excel Amortization Schedule'!$I$8</definedName>
    <definedName name="TotalEarlyPayments">SUM(PaymentSchedule[EXTRA PAYMENT])</definedName>
    <definedName name="TotalInterest">SUM(PaymentSchedule[INTEREST])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I9" i="2" l="1"/>
  <c r="B27" i="2" l="1"/>
  <c r="B29" i="2"/>
  <c r="B31" i="2"/>
  <c r="B33" i="2"/>
  <c r="B35" i="2"/>
  <c r="B37" i="2"/>
  <c r="B39" i="2"/>
  <c r="B41" i="2"/>
  <c r="B43" i="2"/>
  <c r="B45" i="2"/>
  <c r="B28" i="2"/>
  <c r="B30" i="2"/>
  <c r="B32" i="2"/>
  <c r="B34" i="2"/>
  <c r="B36" i="2"/>
  <c r="B38" i="2"/>
  <c r="B40" i="2"/>
  <c r="B42" i="2"/>
  <c r="B44" i="2"/>
  <c r="B46" i="2"/>
  <c r="B48" i="2"/>
  <c r="B47" i="2"/>
  <c r="B54" i="2"/>
  <c r="B55" i="2"/>
  <c r="B52" i="2"/>
  <c r="B53" i="2"/>
  <c r="B50" i="2"/>
  <c r="B51" i="2"/>
  <c r="B58" i="2"/>
  <c r="B59" i="2"/>
  <c r="B62" i="2"/>
  <c r="B63" i="2"/>
  <c r="B70" i="2"/>
  <c r="B71" i="2"/>
  <c r="B78" i="2"/>
  <c r="B79" i="2"/>
  <c r="B80" i="2"/>
  <c r="B82" i="2"/>
  <c r="B84" i="2"/>
  <c r="B86" i="2"/>
  <c r="B88" i="2"/>
  <c r="B90" i="2"/>
  <c r="B92" i="2"/>
  <c r="B94" i="2"/>
  <c r="B61" i="2"/>
  <c r="B68" i="2"/>
  <c r="B69" i="2"/>
  <c r="B76" i="2"/>
  <c r="B77" i="2"/>
  <c r="B66" i="2"/>
  <c r="B67" i="2"/>
  <c r="B74" i="2"/>
  <c r="B75" i="2"/>
  <c r="B81" i="2"/>
  <c r="B83" i="2"/>
  <c r="B85" i="2"/>
  <c r="B87" i="2"/>
  <c r="B89" i="2"/>
  <c r="B91" i="2"/>
  <c r="B93" i="2"/>
  <c r="B95" i="2"/>
  <c r="B97" i="2"/>
  <c r="B99" i="2"/>
  <c r="B101" i="2"/>
  <c r="B103" i="2"/>
  <c r="B105" i="2"/>
  <c r="B107" i="2"/>
  <c r="B109" i="2"/>
  <c r="B111" i="2"/>
  <c r="B113" i="2"/>
  <c r="B115" i="2"/>
  <c r="B117" i="2"/>
  <c r="B57" i="2"/>
  <c r="B65" i="2"/>
  <c r="B98" i="2"/>
  <c r="B106" i="2"/>
  <c r="B114" i="2"/>
  <c r="B118" i="2"/>
  <c r="B120" i="2"/>
  <c r="B122" i="2"/>
  <c r="B124" i="2"/>
  <c r="B126" i="2"/>
  <c r="B128" i="2"/>
  <c r="B130" i="2"/>
  <c r="B132" i="2"/>
  <c r="B134" i="2"/>
  <c r="B136" i="2"/>
  <c r="B72" i="2"/>
  <c r="B96" i="2"/>
  <c r="B104" i="2"/>
  <c r="B112" i="2"/>
  <c r="B64" i="2"/>
  <c r="B102" i="2"/>
  <c r="B110" i="2"/>
  <c r="B119" i="2"/>
  <c r="B121" i="2"/>
  <c r="B123" i="2"/>
  <c r="B125" i="2"/>
  <c r="B127" i="2"/>
  <c r="B129" i="2"/>
  <c r="B131" i="2"/>
  <c r="B133" i="2"/>
  <c r="B135" i="2"/>
  <c r="B137" i="2"/>
  <c r="B139" i="2"/>
  <c r="B141" i="2"/>
  <c r="B143" i="2"/>
  <c r="B145" i="2"/>
  <c r="B147" i="2"/>
  <c r="B149" i="2"/>
  <c r="B151" i="2"/>
  <c r="B153" i="2"/>
  <c r="B155" i="2"/>
  <c r="B157" i="2"/>
  <c r="B159" i="2"/>
  <c r="B49" i="2"/>
  <c r="B73" i="2"/>
  <c r="B116" i="2"/>
  <c r="B146" i="2"/>
  <c r="B154" i="2"/>
  <c r="B56" i="2"/>
  <c r="B108" i="2"/>
  <c r="B140" i="2"/>
  <c r="B144" i="2"/>
  <c r="B152" i="2"/>
  <c r="B160" i="2"/>
  <c r="B162" i="2"/>
  <c r="B164" i="2"/>
  <c r="B166" i="2"/>
  <c r="B168" i="2"/>
  <c r="B170" i="2"/>
  <c r="B172" i="2"/>
  <c r="B174" i="2"/>
  <c r="B176" i="2"/>
  <c r="B178" i="2"/>
  <c r="B180" i="2"/>
  <c r="B182" i="2"/>
  <c r="B184" i="2"/>
  <c r="B60" i="2"/>
  <c r="B100" i="2"/>
  <c r="B150" i="2"/>
  <c r="B158" i="2"/>
  <c r="B138" i="2"/>
  <c r="B161" i="2"/>
  <c r="B169" i="2"/>
  <c r="B177" i="2"/>
  <c r="B187" i="2"/>
  <c r="B191" i="2"/>
  <c r="B195" i="2"/>
  <c r="B199" i="2"/>
  <c r="B203" i="2"/>
  <c r="B204" i="2"/>
  <c r="B211" i="2"/>
  <c r="B212" i="2"/>
  <c r="B219" i="2"/>
  <c r="B220" i="2"/>
  <c r="B227" i="2"/>
  <c r="B228" i="2"/>
  <c r="B229" i="2"/>
  <c r="B231" i="2"/>
  <c r="B233" i="2"/>
  <c r="B235" i="2"/>
  <c r="B237" i="2"/>
  <c r="B239" i="2"/>
  <c r="B241" i="2"/>
  <c r="B243" i="2"/>
  <c r="B245" i="2"/>
  <c r="B247" i="2"/>
  <c r="B142" i="2"/>
  <c r="B163" i="2"/>
  <c r="B171" i="2"/>
  <c r="B179" i="2"/>
  <c r="B188" i="2"/>
  <c r="B192" i="2"/>
  <c r="B196" i="2"/>
  <c r="B200" i="2"/>
  <c r="B202" i="2"/>
  <c r="B209" i="2"/>
  <c r="B210" i="2"/>
  <c r="B217" i="2"/>
  <c r="B218" i="2"/>
  <c r="B225" i="2"/>
  <c r="B226" i="2"/>
  <c r="B156" i="2"/>
  <c r="B165" i="2"/>
  <c r="B173" i="2"/>
  <c r="B181" i="2"/>
  <c r="B185" i="2"/>
  <c r="B189" i="2"/>
  <c r="B193" i="2"/>
  <c r="B197" i="2"/>
  <c r="B201" i="2"/>
  <c r="B207" i="2"/>
  <c r="B208" i="2"/>
  <c r="B215" i="2"/>
  <c r="B216" i="2"/>
  <c r="B223" i="2"/>
  <c r="B224" i="2"/>
  <c r="B230" i="2"/>
  <c r="B232" i="2"/>
  <c r="B234" i="2"/>
  <c r="B236" i="2"/>
  <c r="B238" i="2"/>
  <c r="B240" i="2"/>
  <c r="B242" i="2"/>
  <c r="B244" i="2"/>
  <c r="B246" i="2"/>
  <c r="B248" i="2"/>
  <c r="B250" i="2"/>
  <c r="B252" i="2"/>
  <c r="B254" i="2"/>
  <c r="B256" i="2"/>
  <c r="B258" i="2"/>
  <c r="B260" i="2"/>
  <c r="B262" i="2"/>
  <c r="B264" i="2"/>
  <c r="B266" i="2"/>
  <c r="B268" i="2"/>
  <c r="B270" i="2"/>
  <c r="B272" i="2"/>
  <c r="B167" i="2"/>
  <c r="B198" i="2"/>
  <c r="B214" i="2"/>
  <c r="B257" i="2"/>
  <c r="B265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332" i="2"/>
  <c r="B334" i="2"/>
  <c r="B336" i="2"/>
  <c r="B338" i="2"/>
  <c r="B340" i="2"/>
  <c r="B342" i="2"/>
  <c r="B344" i="2"/>
  <c r="B346" i="2"/>
  <c r="B348" i="2"/>
  <c r="B350" i="2"/>
  <c r="B352" i="2"/>
  <c r="B354" i="2"/>
  <c r="B175" i="2"/>
  <c r="B186" i="2"/>
  <c r="B206" i="2"/>
  <c r="B221" i="2"/>
  <c r="B251" i="2"/>
  <c r="B255" i="2"/>
  <c r="B263" i="2"/>
  <c r="B271" i="2"/>
  <c r="B148" i="2"/>
  <c r="B183" i="2"/>
  <c r="B190" i="2"/>
  <c r="B213" i="2"/>
  <c r="B261" i="2"/>
  <c r="B269" i="2"/>
  <c r="B273" i="2"/>
  <c r="B275" i="2"/>
  <c r="B277" i="2"/>
  <c r="B279" i="2"/>
  <c r="B281" i="2"/>
  <c r="B283" i="2"/>
  <c r="B285" i="2"/>
  <c r="B287" i="2"/>
  <c r="B289" i="2"/>
  <c r="B291" i="2"/>
  <c r="B293" i="2"/>
  <c r="B295" i="2"/>
  <c r="B297" i="2"/>
  <c r="B299" i="2"/>
  <c r="B301" i="2"/>
  <c r="B303" i="2"/>
  <c r="B305" i="2"/>
  <c r="B307" i="2"/>
  <c r="B309" i="2"/>
  <c r="B311" i="2"/>
  <c r="B313" i="2"/>
  <c r="B315" i="2"/>
  <c r="B317" i="2"/>
  <c r="B319" i="2"/>
  <c r="B321" i="2"/>
  <c r="B323" i="2"/>
  <c r="B325" i="2"/>
  <c r="B327" i="2"/>
  <c r="B329" i="2"/>
  <c r="B331" i="2"/>
  <c r="B333" i="2"/>
  <c r="B335" i="2"/>
  <c r="B337" i="2"/>
  <c r="B339" i="2"/>
  <c r="B341" i="2"/>
  <c r="B343" i="2"/>
  <c r="B345" i="2"/>
  <c r="B347" i="2"/>
  <c r="B349" i="2"/>
  <c r="B351" i="2"/>
  <c r="B353" i="2"/>
  <c r="B355" i="2"/>
  <c r="B357" i="2"/>
  <c r="B359" i="2"/>
  <c r="B361" i="2"/>
  <c r="B363" i="2"/>
  <c r="B365" i="2"/>
  <c r="B367" i="2"/>
  <c r="B369" i="2"/>
  <c r="B371" i="2"/>
  <c r="B373" i="2"/>
  <c r="B267" i="2"/>
  <c r="B356" i="2"/>
  <c r="B360" i="2"/>
  <c r="B364" i="2"/>
  <c r="B368" i="2"/>
  <c r="B372" i="2"/>
  <c r="B375" i="2"/>
  <c r="B376" i="2"/>
  <c r="B259" i="2"/>
  <c r="B194" i="2"/>
  <c r="B205" i="2"/>
  <c r="B222" i="2"/>
  <c r="B249" i="2"/>
  <c r="B358" i="2"/>
  <c r="B362" i="2"/>
  <c r="B366" i="2"/>
  <c r="B370" i="2"/>
  <c r="B374" i="2"/>
  <c r="B253" i="2"/>
  <c r="B25" i="2"/>
  <c r="B24" i="2"/>
  <c r="B17" i="2"/>
  <c r="I8" i="2"/>
  <c r="B23" i="2"/>
  <c r="B22" i="2"/>
  <c r="B21" i="2"/>
  <c r="B20" i="2"/>
  <c r="B19" i="2"/>
  <c r="B26" i="2"/>
  <c r="B18" i="2"/>
  <c r="C249" i="2" l="1"/>
  <c r="E249" i="2"/>
  <c r="C267" i="2"/>
  <c r="E267" i="2"/>
  <c r="E351" i="2"/>
  <c r="C351" i="2"/>
  <c r="E327" i="2"/>
  <c r="C327" i="2"/>
  <c r="E303" i="2"/>
  <c r="C303" i="2"/>
  <c r="E279" i="2"/>
  <c r="C279" i="2"/>
  <c r="C255" i="2"/>
  <c r="E255" i="2"/>
  <c r="C342" i="2"/>
  <c r="E342" i="2"/>
  <c r="C318" i="2"/>
  <c r="E318" i="2"/>
  <c r="C294" i="2"/>
  <c r="E294" i="2"/>
  <c r="C257" i="2"/>
  <c r="E257" i="2"/>
  <c r="C256" i="2"/>
  <c r="E256" i="2"/>
  <c r="E232" i="2"/>
  <c r="C232" i="2"/>
  <c r="C185" i="2"/>
  <c r="E185" i="2"/>
  <c r="E200" i="2"/>
  <c r="C200" i="2"/>
  <c r="C239" i="2"/>
  <c r="E239" i="2"/>
  <c r="C204" i="2"/>
  <c r="E204" i="2"/>
  <c r="C161" i="2"/>
  <c r="E161" i="2"/>
  <c r="E172" i="2"/>
  <c r="C172" i="2"/>
  <c r="C154" i="2"/>
  <c r="E154" i="2"/>
  <c r="C145" i="2"/>
  <c r="E145" i="2"/>
  <c r="E129" i="2"/>
  <c r="C129" i="2"/>
  <c r="E121" i="2"/>
  <c r="C121" i="2"/>
  <c r="E72" i="2"/>
  <c r="C72" i="2"/>
  <c r="C130" i="2"/>
  <c r="E130" i="2"/>
  <c r="C106" i="2"/>
  <c r="E106" i="2"/>
  <c r="E117" i="2"/>
  <c r="C117" i="2"/>
  <c r="E109" i="2"/>
  <c r="C109" i="2"/>
  <c r="E101" i="2"/>
  <c r="C101" i="2"/>
  <c r="E93" i="2"/>
  <c r="C93" i="2"/>
  <c r="E85" i="2"/>
  <c r="C85" i="2"/>
  <c r="E74" i="2"/>
  <c r="C74" i="2"/>
  <c r="E76" i="2"/>
  <c r="C76" i="2"/>
  <c r="C94" i="2"/>
  <c r="E94" i="2"/>
  <c r="C86" i="2"/>
  <c r="E86" i="2"/>
  <c r="C79" i="2"/>
  <c r="E79" i="2"/>
  <c r="C63" i="2"/>
  <c r="E63" i="2"/>
  <c r="C51" i="2"/>
  <c r="E51" i="2"/>
  <c r="C55" i="2"/>
  <c r="E55" i="2"/>
  <c r="E46" i="2"/>
  <c r="C46" i="2"/>
  <c r="E38" i="2"/>
  <c r="C38" i="2"/>
  <c r="E30" i="2"/>
  <c r="C30" i="2"/>
  <c r="C41" i="2"/>
  <c r="E41" i="2"/>
  <c r="C33" i="2"/>
  <c r="E33" i="2"/>
  <c r="C366" i="2"/>
  <c r="E366" i="2"/>
  <c r="C222" i="2"/>
  <c r="E222" i="2"/>
  <c r="C376" i="2"/>
  <c r="E376" i="2"/>
  <c r="C364" i="2"/>
  <c r="E364" i="2"/>
  <c r="E373" i="2"/>
  <c r="C373" i="2"/>
  <c r="E365" i="2"/>
  <c r="C365" i="2"/>
  <c r="E357" i="2"/>
  <c r="C357" i="2"/>
  <c r="E349" i="2"/>
  <c r="C349" i="2"/>
  <c r="E341" i="2"/>
  <c r="C341" i="2"/>
  <c r="E333" i="2"/>
  <c r="C333" i="2"/>
  <c r="E325" i="2"/>
  <c r="C325" i="2"/>
  <c r="E317" i="2"/>
  <c r="C317" i="2"/>
  <c r="E309" i="2"/>
  <c r="C309" i="2"/>
  <c r="E301" i="2"/>
  <c r="C301" i="2"/>
  <c r="E293" i="2"/>
  <c r="C293" i="2"/>
  <c r="E285" i="2"/>
  <c r="C285" i="2"/>
  <c r="E277" i="2"/>
  <c r="C277" i="2"/>
  <c r="E261" i="2"/>
  <c r="C261" i="2"/>
  <c r="C148" i="2"/>
  <c r="E148" i="2"/>
  <c r="C251" i="2"/>
  <c r="E251" i="2"/>
  <c r="C175" i="2"/>
  <c r="E175" i="2"/>
  <c r="C348" i="2"/>
  <c r="E348" i="2"/>
  <c r="C340" i="2"/>
  <c r="E340" i="2"/>
  <c r="C332" i="2"/>
  <c r="E332" i="2"/>
  <c r="C324" i="2"/>
  <c r="E324" i="2"/>
  <c r="C316" i="2"/>
  <c r="E316" i="2"/>
  <c r="C308" i="2"/>
  <c r="E308" i="2"/>
  <c r="C300" i="2"/>
  <c r="E300" i="2"/>
  <c r="C292" i="2"/>
  <c r="E292" i="2"/>
  <c r="C284" i="2"/>
  <c r="E284" i="2"/>
  <c r="C276" i="2"/>
  <c r="E276" i="2"/>
  <c r="C214" i="2"/>
  <c r="E214" i="2"/>
  <c r="E270" i="2"/>
  <c r="C270" i="2"/>
  <c r="E262" i="2"/>
  <c r="C262" i="2"/>
  <c r="E254" i="2"/>
  <c r="C254" i="2"/>
  <c r="E246" i="2"/>
  <c r="C246" i="2"/>
  <c r="E238" i="2"/>
  <c r="C238" i="2"/>
  <c r="E230" i="2"/>
  <c r="C230" i="2"/>
  <c r="E215" i="2"/>
  <c r="C215" i="2"/>
  <c r="C197" i="2"/>
  <c r="E197" i="2"/>
  <c r="C181" i="2"/>
  <c r="E181" i="2"/>
  <c r="C226" i="2"/>
  <c r="E226" i="2"/>
  <c r="C210" i="2"/>
  <c r="E210" i="2"/>
  <c r="E196" i="2"/>
  <c r="C196" i="2"/>
  <c r="C171" i="2"/>
  <c r="E171" i="2"/>
  <c r="C245" i="2"/>
  <c r="E245" i="2"/>
  <c r="C237" i="2"/>
  <c r="E237" i="2"/>
  <c r="C229" i="2"/>
  <c r="E229" i="2"/>
  <c r="E219" i="2"/>
  <c r="C219" i="2"/>
  <c r="E203" i="2"/>
  <c r="C203" i="2"/>
  <c r="C187" i="2"/>
  <c r="E187" i="2"/>
  <c r="C138" i="2"/>
  <c r="E138" i="2"/>
  <c r="E60" i="2"/>
  <c r="C60" i="2"/>
  <c r="E178" i="2"/>
  <c r="C178" i="2"/>
  <c r="E170" i="2"/>
  <c r="C170" i="2"/>
  <c r="E162" i="2"/>
  <c r="C162" i="2"/>
  <c r="C140" i="2"/>
  <c r="E140" i="2"/>
  <c r="C146" i="2"/>
  <c r="E146" i="2"/>
  <c r="E159" i="2"/>
  <c r="C159" i="2"/>
  <c r="E151" i="2"/>
  <c r="C151" i="2"/>
  <c r="E143" i="2"/>
  <c r="C143" i="2"/>
  <c r="E135" i="2"/>
  <c r="C135" i="2"/>
  <c r="E127" i="2"/>
  <c r="C127" i="2"/>
  <c r="E119" i="2"/>
  <c r="C119" i="2"/>
  <c r="C112" i="2"/>
  <c r="E112" i="2"/>
  <c r="C136" i="2"/>
  <c r="E136" i="2"/>
  <c r="C128" i="2"/>
  <c r="E128" i="2"/>
  <c r="C120" i="2"/>
  <c r="E120" i="2"/>
  <c r="C98" i="2"/>
  <c r="E98" i="2"/>
  <c r="C115" i="2"/>
  <c r="E115" i="2"/>
  <c r="C107" i="2"/>
  <c r="E107" i="2"/>
  <c r="C99" i="2"/>
  <c r="E99" i="2"/>
  <c r="E91" i="2"/>
  <c r="C91" i="2"/>
  <c r="E83" i="2"/>
  <c r="C83" i="2"/>
  <c r="C67" i="2"/>
  <c r="E67" i="2"/>
  <c r="C69" i="2"/>
  <c r="E69" i="2"/>
  <c r="C92" i="2"/>
  <c r="E92" i="2"/>
  <c r="C84" i="2"/>
  <c r="E84" i="2"/>
  <c r="E78" i="2"/>
  <c r="C78" i="2"/>
  <c r="E62" i="2"/>
  <c r="C62" i="2"/>
  <c r="E50" i="2"/>
  <c r="C50" i="2"/>
  <c r="E54" i="2"/>
  <c r="C54" i="2"/>
  <c r="E44" i="2"/>
  <c r="C44" i="2"/>
  <c r="E36" i="2"/>
  <c r="C36" i="2"/>
  <c r="E28" i="2"/>
  <c r="C28" i="2"/>
  <c r="C39" i="2"/>
  <c r="E39" i="2"/>
  <c r="C31" i="2"/>
  <c r="E31" i="2"/>
  <c r="C370" i="2"/>
  <c r="E370" i="2"/>
  <c r="C368" i="2"/>
  <c r="E368" i="2"/>
  <c r="E367" i="2"/>
  <c r="C367" i="2"/>
  <c r="E343" i="2"/>
  <c r="C343" i="2"/>
  <c r="E311" i="2"/>
  <c r="C311" i="2"/>
  <c r="E287" i="2"/>
  <c r="C287" i="2"/>
  <c r="C183" i="2"/>
  <c r="E183" i="2"/>
  <c r="C350" i="2"/>
  <c r="E350" i="2"/>
  <c r="C326" i="2"/>
  <c r="E326" i="2"/>
  <c r="C302" i="2"/>
  <c r="E302" i="2"/>
  <c r="C278" i="2"/>
  <c r="E278" i="2"/>
  <c r="C264" i="2"/>
  <c r="E264" i="2"/>
  <c r="E240" i="2"/>
  <c r="C240" i="2"/>
  <c r="C201" i="2"/>
  <c r="E201" i="2"/>
  <c r="E217" i="2"/>
  <c r="C217" i="2"/>
  <c r="C247" i="2"/>
  <c r="E247" i="2"/>
  <c r="C220" i="2"/>
  <c r="E220" i="2"/>
  <c r="C100" i="2"/>
  <c r="E100" i="2"/>
  <c r="E164" i="2"/>
  <c r="C164" i="2"/>
  <c r="C49" i="2"/>
  <c r="E49" i="2"/>
  <c r="E64" i="2"/>
  <c r="C64" i="2"/>
  <c r="C253" i="2"/>
  <c r="E253" i="2"/>
  <c r="C362" i="2"/>
  <c r="E362" i="2"/>
  <c r="E205" i="2"/>
  <c r="C205" i="2"/>
  <c r="E375" i="2"/>
  <c r="C375" i="2"/>
  <c r="C360" i="2"/>
  <c r="E360" i="2"/>
  <c r="E371" i="2"/>
  <c r="C371" i="2"/>
  <c r="E363" i="2"/>
  <c r="C363" i="2"/>
  <c r="E355" i="2"/>
  <c r="C355" i="2"/>
  <c r="E347" i="2"/>
  <c r="C347" i="2"/>
  <c r="E339" i="2"/>
  <c r="C339" i="2"/>
  <c r="E331" i="2"/>
  <c r="C331" i="2"/>
  <c r="E323" i="2"/>
  <c r="C323" i="2"/>
  <c r="E315" i="2"/>
  <c r="C315" i="2"/>
  <c r="E307" i="2"/>
  <c r="C307" i="2"/>
  <c r="E299" i="2"/>
  <c r="C299" i="2"/>
  <c r="E291" i="2"/>
  <c r="C291" i="2"/>
  <c r="E283" i="2"/>
  <c r="C283" i="2"/>
  <c r="E275" i="2"/>
  <c r="C275" i="2"/>
  <c r="E213" i="2"/>
  <c r="C213" i="2"/>
  <c r="C271" i="2"/>
  <c r="E271" i="2"/>
  <c r="E221" i="2"/>
  <c r="C221" i="2"/>
  <c r="C354" i="2"/>
  <c r="E354" i="2"/>
  <c r="C346" i="2"/>
  <c r="E346" i="2"/>
  <c r="C338" i="2"/>
  <c r="E338" i="2"/>
  <c r="C330" i="2"/>
  <c r="E330" i="2"/>
  <c r="C322" i="2"/>
  <c r="E322" i="2"/>
  <c r="C314" i="2"/>
  <c r="E314" i="2"/>
  <c r="C306" i="2"/>
  <c r="E306" i="2"/>
  <c r="C298" i="2"/>
  <c r="E298" i="2"/>
  <c r="C290" i="2"/>
  <c r="E290" i="2"/>
  <c r="C282" i="2"/>
  <c r="E282" i="2"/>
  <c r="C274" i="2"/>
  <c r="E274" i="2"/>
  <c r="E198" i="2"/>
  <c r="C198" i="2"/>
  <c r="E268" i="2"/>
  <c r="C268" i="2"/>
  <c r="E260" i="2"/>
  <c r="C260" i="2"/>
  <c r="E252" i="2"/>
  <c r="C252" i="2"/>
  <c r="E244" i="2"/>
  <c r="C244" i="2"/>
  <c r="E236" i="2"/>
  <c r="C236" i="2"/>
  <c r="C224" i="2"/>
  <c r="E224" i="2"/>
  <c r="C208" i="2"/>
  <c r="E208" i="2"/>
  <c r="C193" i="2"/>
  <c r="E193" i="2"/>
  <c r="C173" i="2"/>
  <c r="E173" i="2"/>
  <c r="E225" i="2"/>
  <c r="C225" i="2"/>
  <c r="E209" i="2"/>
  <c r="C209" i="2"/>
  <c r="E192" i="2"/>
  <c r="C192" i="2"/>
  <c r="C163" i="2"/>
  <c r="E163" i="2"/>
  <c r="C243" i="2"/>
  <c r="E243" i="2"/>
  <c r="C235" i="2"/>
  <c r="E235" i="2"/>
  <c r="C228" i="2"/>
  <c r="E228" i="2"/>
  <c r="C212" i="2"/>
  <c r="E212" i="2"/>
  <c r="C199" i="2"/>
  <c r="E199" i="2"/>
  <c r="C177" i="2"/>
  <c r="E177" i="2"/>
  <c r="E158" i="2"/>
  <c r="C158" i="2"/>
  <c r="E184" i="2"/>
  <c r="C184" i="2"/>
  <c r="E176" i="2"/>
  <c r="C176" i="2"/>
  <c r="E168" i="2"/>
  <c r="C168" i="2"/>
  <c r="E160" i="2"/>
  <c r="C160" i="2"/>
  <c r="C108" i="2"/>
  <c r="E108" i="2"/>
  <c r="C116" i="2"/>
  <c r="E116" i="2"/>
  <c r="E157" i="2"/>
  <c r="C157" i="2"/>
  <c r="E149" i="2"/>
  <c r="C149" i="2"/>
  <c r="E141" i="2"/>
  <c r="C141" i="2"/>
  <c r="E133" i="2"/>
  <c r="C133" i="2"/>
  <c r="E125" i="2"/>
  <c r="C125" i="2"/>
  <c r="E110" i="2"/>
  <c r="C110" i="2"/>
  <c r="C104" i="2"/>
  <c r="E104" i="2"/>
  <c r="C134" i="2"/>
  <c r="E134" i="2"/>
  <c r="C126" i="2"/>
  <c r="E126" i="2"/>
  <c r="C118" i="2"/>
  <c r="E118" i="2"/>
  <c r="C65" i="2"/>
  <c r="E65" i="2"/>
  <c r="C113" i="2"/>
  <c r="E113" i="2"/>
  <c r="C105" i="2"/>
  <c r="E105" i="2"/>
  <c r="C97" i="2"/>
  <c r="E97" i="2"/>
  <c r="E89" i="2"/>
  <c r="C89" i="2"/>
  <c r="E81" i="2"/>
  <c r="C81" i="2"/>
  <c r="E66" i="2"/>
  <c r="C66" i="2"/>
  <c r="E68" i="2"/>
  <c r="C68" i="2"/>
  <c r="C90" i="2"/>
  <c r="E90" i="2"/>
  <c r="C82" i="2"/>
  <c r="E82" i="2"/>
  <c r="C71" i="2"/>
  <c r="E71" i="2"/>
  <c r="C59" i="2"/>
  <c r="E59" i="2"/>
  <c r="C53" i="2"/>
  <c r="E53" i="2"/>
  <c r="C47" i="2"/>
  <c r="E47" i="2"/>
  <c r="E42" i="2"/>
  <c r="C42" i="2"/>
  <c r="E34" i="2"/>
  <c r="C34" i="2"/>
  <c r="C45" i="2"/>
  <c r="E45" i="2"/>
  <c r="C37" i="2"/>
  <c r="E37" i="2"/>
  <c r="C29" i="2"/>
  <c r="E29" i="2"/>
  <c r="C259" i="2"/>
  <c r="E259" i="2"/>
  <c r="E359" i="2"/>
  <c r="C359" i="2"/>
  <c r="E335" i="2"/>
  <c r="C335" i="2"/>
  <c r="E319" i="2"/>
  <c r="C319" i="2"/>
  <c r="E295" i="2"/>
  <c r="C295" i="2"/>
  <c r="E269" i="2"/>
  <c r="C269" i="2"/>
  <c r="E186" i="2"/>
  <c r="C186" i="2"/>
  <c r="C334" i="2"/>
  <c r="E334" i="2"/>
  <c r="C310" i="2"/>
  <c r="E310" i="2"/>
  <c r="C286" i="2"/>
  <c r="E286" i="2"/>
  <c r="C272" i="2"/>
  <c r="E272" i="2"/>
  <c r="E248" i="2"/>
  <c r="C248" i="2"/>
  <c r="C216" i="2"/>
  <c r="E216" i="2"/>
  <c r="C156" i="2"/>
  <c r="E156" i="2"/>
  <c r="C179" i="2"/>
  <c r="E179" i="2"/>
  <c r="C231" i="2"/>
  <c r="E231" i="2"/>
  <c r="C191" i="2"/>
  <c r="E191" i="2"/>
  <c r="E180" i="2"/>
  <c r="C180" i="2"/>
  <c r="C144" i="2"/>
  <c r="E144" i="2"/>
  <c r="C153" i="2"/>
  <c r="E153" i="2"/>
  <c r="E137" i="2"/>
  <c r="C137" i="2"/>
  <c r="C122" i="2"/>
  <c r="E122" i="2"/>
  <c r="C374" i="2"/>
  <c r="E374" i="2"/>
  <c r="C358" i="2"/>
  <c r="E358" i="2"/>
  <c r="E194" i="2"/>
  <c r="C194" i="2"/>
  <c r="C372" i="2"/>
  <c r="E372" i="2"/>
  <c r="C356" i="2"/>
  <c r="E356" i="2"/>
  <c r="E369" i="2"/>
  <c r="C369" i="2"/>
  <c r="E361" i="2"/>
  <c r="C361" i="2"/>
  <c r="E353" i="2"/>
  <c r="C353" i="2"/>
  <c r="E345" i="2"/>
  <c r="C345" i="2"/>
  <c r="E337" i="2"/>
  <c r="C337" i="2"/>
  <c r="E329" i="2"/>
  <c r="C329" i="2"/>
  <c r="E321" i="2"/>
  <c r="C321" i="2"/>
  <c r="E313" i="2"/>
  <c r="C313" i="2"/>
  <c r="E305" i="2"/>
  <c r="C305" i="2"/>
  <c r="E297" i="2"/>
  <c r="C297" i="2"/>
  <c r="E289" i="2"/>
  <c r="C289" i="2"/>
  <c r="E281" i="2"/>
  <c r="C281" i="2"/>
  <c r="E273" i="2"/>
  <c r="C273" i="2"/>
  <c r="E190" i="2"/>
  <c r="C190" i="2"/>
  <c r="C263" i="2"/>
  <c r="E263" i="2"/>
  <c r="C206" i="2"/>
  <c r="E206" i="2"/>
  <c r="C352" i="2"/>
  <c r="E352" i="2"/>
  <c r="C344" i="2"/>
  <c r="E344" i="2"/>
  <c r="C336" i="2"/>
  <c r="E336" i="2"/>
  <c r="C328" i="2"/>
  <c r="E328" i="2"/>
  <c r="C320" i="2"/>
  <c r="E320" i="2"/>
  <c r="C312" i="2"/>
  <c r="E312" i="2"/>
  <c r="C304" i="2"/>
  <c r="E304" i="2"/>
  <c r="C296" i="2"/>
  <c r="E296" i="2"/>
  <c r="C288" i="2"/>
  <c r="E288" i="2"/>
  <c r="C280" i="2"/>
  <c r="E280" i="2"/>
  <c r="C265" i="2"/>
  <c r="E265" i="2"/>
  <c r="C167" i="2"/>
  <c r="E167" i="2"/>
  <c r="C266" i="2"/>
  <c r="E266" i="2"/>
  <c r="C258" i="2"/>
  <c r="E258" i="2"/>
  <c r="E250" i="2"/>
  <c r="C250" i="2"/>
  <c r="E242" i="2"/>
  <c r="C242" i="2"/>
  <c r="E234" i="2"/>
  <c r="C234" i="2"/>
  <c r="E223" i="2"/>
  <c r="C223" i="2"/>
  <c r="E207" i="2"/>
  <c r="C207" i="2"/>
  <c r="C189" i="2"/>
  <c r="E189" i="2"/>
  <c r="C165" i="2"/>
  <c r="E165" i="2"/>
  <c r="C218" i="2"/>
  <c r="E218" i="2"/>
  <c r="C202" i="2"/>
  <c r="E202" i="2"/>
  <c r="E188" i="2"/>
  <c r="C188" i="2"/>
  <c r="C142" i="2"/>
  <c r="E142" i="2"/>
  <c r="C241" i="2"/>
  <c r="E241" i="2"/>
  <c r="C233" i="2"/>
  <c r="E233" i="2"/>
  <c r="E227" i="2"/>
  <c r="C227" i="2"/>
  <c r="E211" i="2"/>
  <c r="C211" i="2"/>
  <c r="C195" i="2"/>
  <c r="E195" i="2"/>
  <c r="C169" i="2"/>
  <c r="E169" i="2"/>
  <c r="E150" i="2"/>
  <c r="C150" i="2"/>
  <c r="E182" i="2"/>
  <c r="C182" i="2"/>
  <c r="E174" i="2"/>
  <c r="C174" i="2"/>
  <c r="E166" i="2"/>
  <c r="C166" i="2"/>
  <c r="C152" i="2"/>
  <c r="E152" i="2"/>
  <c r="E56" i="2"/>
  <c r="C56" i="2"/>
  <c r="C73" i="2"/>
  <c r="E73" i="2"/>
  <c r="C155" i="2"/>
  <c r="E155" i="2"/>
  <c r="C147" i="2"/>
  <c r="E147" i="2"/>
  <c r="E139" i="2"/>
  <c r="C139" i="2"/>
  <c r="E131" i="2"/>
  <c r="C131" i="2"/>
  <c r="E123" i="2"/>
  <c r="C123" i="2"/>
  <c r="E102" i="2"/>
  <c r="C102" i="2"/>
  <c r="C96" i="2"/>
  <c r="E96" i="2"/>
  <c r="C132" i="2"/>
  <c r="E132" i="2"/>
  <c r="C124" i="2"/>
  <c r="E124" i="2"/>
  <c r="C114" i="2"/>
  <c r="E114" i="2"/>
  <c r="C57" i="2"/>
  <c r="E57" i="2"/>
  <c r="E111" i="2"/>
  <c r="C111" i="2"/>
  <c r="E103" i="2"/>
  <c r="C103" i="2"/>
  <c r="E95" i="2"/>
  <c r="C95" i="2"/>
  <c r="E87" i="2"/>
  <c r="C87" i="2"/>
  <c r="C75" i="2"/>
  <c r="E75" i="2"/>
  <c r="C77" i="2"/>
  <c r="E77" i="2"/>
  <c r="C61" i="2"/>
  <c r="E61" i="2"/>
  <c r="C88" i="2"/>
  <c r="E88" i="2"/>
  <c r="C80" i="2"/>
  <c r="E80" i="2"/>
  <c r="E70" i="2"/>
  <c r="C70" i="2"/>
  <c r="E58" i="2"/>
  <c r="C58" i="2"/>
  <c r="E52" i="2"/>
  <c r="C52" i="2"/>
  <c r="E48" i="2"/>
  <c r="C48" i="2"/>
  <c r="E40" i="2"/>
  <c r="C40" i="2"/>
  <c r="E32" i="2"/>
  <c r="C32" i="2"/>
  <c r="C43" i="2"/>
  <c r="E43" i="2"/>
  <c r="C35" i="2"/>
  <c r="E35" i="2"/>
  <c r="C27" i="2"/>
  <c r="E27" i="2"/>
  <c r="E18" i="2"/>
  <c r="E21" i="2"/>
  <c r="E22" i="2"/>
  <c r="E23" i="2"/>
  <c r="E26" i="2"/>
  <c r="E20" i="2"/>
  <c r="E24" i="2"/>
  <c r="E19" i="2"/>
  <c r="E17" i="2"/>
  <c r="D17" i="2"/>
  <c r="I17" i="2" s="1"/>
  <c r="E25" i="2"/>
  <c r="C17" i="2"/>
  <c r="C18" i="2"/>
  <c r="C19" i="2"/>
  <c r="K17" i="2" l="1"/>
  <c r="C20" i="2"/>
  <c r="C21" i="2" l="1"/>
  <c r="C22" i="2" l="1"/>
  <c r="C23" i="2" l="1"/>
  <c r="C24" i="2" l="1"/>
  <c r="C25" i="2"/>
  <c r="C26" i="2" l="1"/>
  <c r="F17" i="2" l="1"/>
  <c r="G17" i="2" l="1"/>
  <c r="H17" i="2" s="1"/>
  <c r="J17" i="2" s="1"/>
  <c r="D18" i="2" l="1"/>
  <c r="F18" i="2" s="1"/>
  <c r="I18" i="2" l="1"/>
  <c r="G18" i="2"/>
  <c r="K18" i="2" l="1"/>
  <c r="H18" i="2"/>
  <c r="J18" i="2" s="1"/>
  <c r="D19" i="2" l="1"/>
  <c r="I19" i="2" s="1"/>
  <c r="F19" i="2" l="1"/>
  <c r="K19" i="2"/>
  <c r="G19" i="2" l="1"/>
  <c r="H19" i="2" s="1"/>
  <c r="J19" i="2" s="1"/>
  <c r="D20" i="2" l="1"/>
  <c r="I20" i="2" s="1"/>
  <c r="K20" i="2" s="1"/>
  <c r="F20" i="2" l="1"/>
  <c r="G20" i="2" s="1"/>
  <c r="H20" i="2" s="1"/>
  <c r="J20" i="2" s="1"/>
  <c r="D21" i="2" l="1"/>
  <c r="I21" i="2" s="1"/>
  <c r="K21" i="2" s="1"/>
  <c r="F21" i="2" l="1"/>
  <c r="G21" i="2" s="1"/>
  <c r="H21" i="2" s="1"/>
  <c r="J21" i="2" s="1"/>
  <c r="D22" i="2" l="1"/>
  <c r="F22" i="2" s="1"/>
  <c r="G22" i="2" s="1"/>
  <c r="I22" i="2" l="1"/>
  <c r="H22" i="2" s="1"/>
  <c r="J22" i="2" s="1"/>
  <c r="D23" i="2" s="1"/>
  <c r="F23" i="2" s="1"/>
  <c r="K22" i="2" l="1"/>
  <c r="I23" i="2"/>
  <c r="K23" i="2" s="1"/>
  <c r="G23" i="2"/>
  <c r="H23" i="2" l="1"/>
  <c r="J23" i="2" s="1"/>
  <c r="D24" i="2" s="1"/>
  <c r="F24" i="2" s="1"/>
  <c r="I24" i="2" l="1"/>
  <c r="K24" i="2" s="1"/>
  <c r="G24" i="2"/>
  <c r="H24" i="2" l="1"/>
  <c r="J24" i="2" s="1"/>
  <c r="D25" i="2" s="1"/>
  <c r="F25" i="2" s="1"/>
  <c r="I25" i="2" l="1"/>
  <c r="K25" i="2" s="1"/>
  <c r="G25" i="2"/>
  <c r="H25" i="2" l="1"/>
  <c r="J25" i="2" s="1"/>
  <c r="D26" i="2" s="1"/>
  <c r="F26" i="2" s="1"/>
  <c r="I26" i="2" l="1"/>
  <c r="K26" i="2" s="1"/>
  <c r="G26" i="2"/>
  <c r="H26" i="2" l="1"/>
  <c r="J26" i="2" s="1"/>
  <c r="D27" i="2" s="1"/>
  <c r="F27" i="2" s="1"/>
  <c r="I27" i="2" l="1"/>
  <c r="K27" i="2" s="1"/>
  <c r="G27" i="2"/>
  <c r="H27" i="2" l="1"/>
  <c r="J27" i="2" s="1"/>
  <c r="D28" i="2" s="1"/>
  <c r="F28" i="2" s="1"/>
  <c r="I28" i="2" l="1"/>
  <c r="K28" i="2" s="1"/>
  <c r="G28" i="2"/>
  <c r="H28" i="2" l="1"/>
  <c r="J28" i="2" s="1"/>
  <c r="D29" i="2" s="1"/>
  <c r="F29" i="2" l="1"/>
  <c r="I29" i="2"/>
  <c r="K29" i="2" s="1"/>
  <c r="G29" i="2" l="1"/>
  <c r="H29" i="2" l="1"/>
  <c r="J29" i="2" s="1"/>
  <c r="D30" i="2" s="1"/>
  <c r="I30" i="2" l="1"/>
  <c r="K30" i="2" s="1"/>
  <c r="F30" i="2"/>
  <c r="G30" i="2" l="1"/>
  <c r="H30" i="2" l="1"/>
  <c r="J30" i="2" s="1"/>
  <c r="D31" i="2" s="1"/>
  <c r="I31" i="2" l="1"/>
  <c r="K31" i="2" s="1"/>
  <c r="F31" i="2"/>
  <c r="G31" i="2" l="1"/>
  <c r="H31" i="2" l="1"/>
  <c r="J31" i="2" s="1"/>
  <c r="D32" i="2" s="1"/>
  <c r="I32" i="2" l="1"/>
  <c r="K32" i="2" s="1"/>
  <c r="F32" i="2"/>
  <c r="G32" i="2" l="1"/>
  <c r="H32" i="2" l="1"/>
  <c r="J32" i="2" s="1"/>
  <c r="D33" i="2" s="1"/>
  <c r="I33" i="2" l="1"/>
  <c r="K33" i="2" s="1"/>
  <c r="F33" i="2"/>
  <c r="G33" i="2" l="1"/>
  <c r="H33" i="2" l="1"/>
  <c r="J33" i="2" s="1"/>
  <c r="D34" i="2" s="1"/>
  <c r="F34" i="2" l="1"/>
  <c r="I34" i="2"/>
  <c r="K34" i="2" s="1"/>
  <c r="G34" i="2" l="1"/>
  <c r="H34" i="2" s="1"/>
  <c r="J34" i="2" s="1"/>
  <c r="D35" i="2" s="1"/>
  <c r="I35" i="2" l="1"/>
  <c r="K35" i="2" s="1"/>
  <c r="F35" i="2"/>
  <c r="G35" i="2" l="1"/>
  <c r="H35" i="2" s="1"/>
  <c r="J35" i="2" s="1"/>
  <c r="D36" i="2" s="1"/>
  <c r="I36" i="2" l="1"/>
  <c r="K36" i="2" s="1"/>
  <c r="F36" i="2"/>
  <c r="G36" i="2" l="1"/>
  <c r="H36" i="2" s="1"/>
  <c r="J36" i="2" s="1"/>
  <c r="D37" i="2" s="1"/>
  <c r="I37" i="2" l="1"/>
  <c r="K37" i="2" s="1"/>
  <c r="F37" i="2"/>
  <c r="G37" i="2" l="1"/>
  <c r="H37" i="2" s="1"/>
  <c r="J37" i="2" s="1"/>
  <c r="D38" i="2" s="1"/>
  <c r="I38" i="2" l="1"/>
  <c r="K38" i="2" s="1"/>
  <c r="F38" i="2"/>
  <c r="G38" i="2" l="1"/>
  <c r="H38" i="2" s="1"/>
  <c r="J38" i="2" s="1"/>
  <c r="D39" i="2" s="1"/>
  <c r="I39" i="2" l="1"/>
  <c r="K39" i="2" s="1"/>
  <c r="F39" i="2"/>
  <c r="G39" i="2" l="1"/>
  <c r="H39" i="2" s="1"/>
  <c r="J39" i="2" s="1"/>
  <c r="D40" i="2" s="1"/>
  <c r="I40" i="2" l="1"/>
  <c r="K40" i="2" s="1"/>
  <c r="F40" i="2"/>
  <c r="G40" i="2" l="1"/>
  <c r="H40" i="2" s="1"/>
  <c r="J40" i="2" s="1"/>
  <c r="D41" i="2" s="1"/>
  <c r="I41" i="2" l="1"/>
  <c r="K41" i="2" s="1"/>
  <c r="F41" i="2"/>
  <c r="G41" i="2" l="1"/>
  <c r="H41" i="2" s="1"/>
  <c r="J41" i="2" s="1"/>
  <c r="D42" i="2" s="1"/>
  <c r="I42" i="2" l="1"/>
  <c r="K42" i="2" s="1"/>
  <c r="F42" i="2"/>
  <c r="G42" i="2" l="1"/>
  <c r="H42" i="2" s="1"/>
  <c r="J42" i="2" s="1"/>
  <c r="D43" i="2" s="1"/>
  <c r="I43" i="2" l="1"/>
  <c r="K43" i="2" s="1"/>
  <c r="F43" i="2"/>
  <c r="G43" i="2" l="1"/>
  <c r="H43" i="2" s="1"/>
  <c r="J43" i="2" s="1"/>
  <c r="D44" i="2" s="1"/>
  <c r="I44" i="2" l="1"/>
  <c r="K44" i="2" s="1"/>
  <c r="F44" i="2"/>
  <c r="G44" i="2" l="1"/>
  <c r="H44" i="2" s="1"/>
  <c r="J44" i="2" s="1"/>
  <c r="D45" i="2" s="1"/>
  <c r="F45" i="2" l="1"/>
  <c r="I45" i="2"/>
  <c r="K45" i="2" s="1"/>
  <c r="G45" i="2" l="1"/>
  <c r="H45" i="2" s="1"/>
  <c r="J45" i="2" s="1"/>
  <c r="D46" i="2" s="1"/>
  <c r="I46" i="2" l="1"/>
  <c r="K46" i="2" s="1"/>
  <c r="F46" i="2"/>
  <c r="G46" i="2" l="1"/>
  <c r="H46" i="2" s="1"/>
  <c r="J46" i="2" s="1"/>
  <c r="D47" i="2" s="1"/>
  <c r="F47" i="2" l="1"/>
  <c r="I47" i="2"/>
  <c r="K47" i="2" s="1"/>
  <c r="G47" i="2" l="1"/>
  <c r="H47" i="2" s="1"/>
  <c r="J47" i="2" s="1"/>
  <c r="D48" i="2" s="1"/>
  <c r="I48" i="2" l="1"/>
  <c r="K48" i="2" s="1"/>
  <c r="F48" i="2"/>
  <c r="G48" i="2" l="1"/>
  <c r="H48" i="2" s="1"/>
  <c r="J48" i="2" s="1"/>
  <c r="D49" i="2" s="1"/>
  <c r="I49" i="2" l="1"/>
  <c r="K49" i="2" s="1"/>
  <c r="F49" i="2"/>
  <c r="G49" i="2" l="1"/>
  <c r="H49" i="2" s="1"/>
  <c r="J49" i="2" s="1"/>
  <c r="D50" i="2" s="1"/>
  <c r="F50" i="2" l="1"/>
  <c r="I50" i="2"/>
  <c r="K50" i="2" s="1"/>
  <c r="G50" i="2" l="1"/>
  <c r="H50" i="2" s="1"/>
  <c r="J50" i="2" s="1"/>
  <c r="D51" i="2" s="1"/>
  <c r="I51" i="2" l="1"/>
  <c r="K51" i="2" s="1"/>
  <c r="F51" i="2"/>
  <c r="G51" i="2" l="1"/>
  <c r="H51" i="2" s="1"/>
  <c r="J51" i="2" s="1"/>
  <c r="D52" i="2" s="1"/>
  <c r="I52" i="2" l="1"/>
  <c r="K52" i="2" s="1"/>
  <c r="F52" i="2"/>
  <c r="G52" i="2" l="1"/>
  <c r="H52" i="2" s="1"/>
  <c r="J52" i="2" s="1"/>
  <c r="D53" i="2" s="1"/>
  <c r="I53" i="2" l="1"/>
  <c r="K53" i="2" s="1"/>
  <c r="F53" i="2"/>
  <c r="G53" i="2" l="1"/>
  <c r="H53" i="2" s="1"/>
  <c r="J53" i="2" s="1"/>
  <c r="D54" i="2" s="1"/>
  <c r="I54" i="2" l="1"/>
  <c r="K54" i="2" s="1"/>
  <c r="F54" i="2"/>
  <c r="G54" i="2" l="1"/>
  <c r="H54" i="2" s="1"/>
  <c r="J54" i="2" s="1"/>
  <c r="D55" i="2" s="1"/>
  <c r="I55" i="2" l="1"/>
  <c r="K55" i="2" s="1"/>
  <c r="F55" i="2"/>
  <c r="G55" i="2" l="1"/>
  <c r="H55" i="2" s="1"/>
  <c r="J55" i="2" s="1"/>
  <c r="D56" i="2" s="1"/>
  <c r="I56" i="2" l="1"/>
  <c r="K56" i="2" s="1"/>
  <c r="F56" i="2"/>
  <c r="G56" i="2" l="1"/>
  <c r="H56" i="2" s="1"/>
  <c r="J56" i="2" s="1"/>
  <c r="D57" i="2" s="1"/>
  <c r="I57" i="2" l="1"/>
  <c r="K57" i="2" s="1"/>
  <c r="F57" i="2"/>
  <c r="G57" i="2" l="1"/>
  <c r="H57" i="2" s="1"/>
  <c r="J57" i="2" s="1"/>
  <c r="D58" i="2" s="1"/>
  <c r="F58" i="2" l="1"/>
  <c r="I58" i="2"/>
  <c r="K58" i="2" s="1"/>
  <c r="G58" i="2" l="1"/>
  <c r="H58" i="2" s="1"/>
  <c r="J58" i="2" s="1"/>
  <c r="D59" i="2" s="1"/>
  <c r="I59" i="2" l="1"/>
  <c r="K59" i="2" s="1"/>
  <c r="F59" i="2"/>
  <c r="G59" i="2" l="1"/>
  <c r="H59" i="2" s="1"/>
  <c r="J59" i="2" s="1"/>
  <c r="D60" i="2" s="1"/>
  <c r="I60" i="2" l="1"/>
  <c r="K60" i="2" s="1"/>
  <c r="F60" i="2"/>
  <c r="G60" i="2" l="1"/>
  <c r="H60" i="2" s="1"/>
  <c r="J60" i="2" s="1"/>
  <c r="D61" i="2" s="1"/>
  <c r="I61" i="2" l="1"/>
  <c r="K61" i="2" s="1"/>
  <c r="F61" i="2"/>
  <c r="G61" i="2" l="1"/>
  <c r="H61" i="2" s="1"/>
  <c r="J61" i="2" s="1"/>
  <c r="D62" i="2" s="1"/>
  <c r="I62" i="2" l="1"/>
  <c r="K62" i="2" s="1"/>
  <c r="F62" i="2"/>
  <c r="G62" i="2" l="1"/>
  <c r="H62" i="2" s="1"/>
  <c r="J62" i="2" s="1"/>
  <c r="D63" i="2" s="1"/>
  <c r="I63" i="2" l="1"/>
  <c r="K63" i="2" s="1"/>
  <c r="F63" i="2"/>
  <c r="G63" i="2" l="1"/>
  <c r="H63" i="2" s="1"/>
  <c r="J63" i="2" s="1"/>
  <c r="D64" i="2" s="1"/>
  <c r="F64" i="2" l="1"/>
  <c r="I64" i="2"/>
  <c r="K64" i="2" s="1"/>
  <c r="G64" i="2" l="1"/>
  <c r="H64" i="2" s="1"/>
  <c r="J64" i="2" s="1"/>
  <c r="D65" i="2" s="1"/>
  <c r="I65" i="2" l="1"/>
  <c r="K65" i="2" s="1"/>
  <c r="F65" i="2"/>
  <c r="G65" i="2" l="1"/>
  <c r="H65" i="2" s="1"/>
  <c r="J65" i="2" s="1"/>
  <c r="D66" i="2" s="1"/>
  <c r="F66" i="2" l="1"/>
  <c r="I66" i="2"/>
  <c r="K66" i="2" s="1"/>
  <c r="G66" i="2" l="1"/>
  <c r="H66" i="2" s="1"/>
  <c r="J66" i="2" s="1"/>
  <c r="D67" i="2" s="1"/>
  <c r="F67" i="2" l="1"/>
  <c r="I67" i="2"/>
  <c r="K67" i="2" s="1"/>
  <c r="G67" i="2" l="1"/>
  <c r="H67" i="2" s="1"/>
  <c r="J67" i="2" s="1"/>
  <c r="D68" i="2" s="1"/>
  <c r="I68" i="2" l="1"/>
  <c r="K68" i="2" s="1"/>
  <c r="F68" i="2"/>
  <c r="G68" i="2" l="1"/>
  <c r="H68" i="2" s="1"/>
  <c r="J68" i="2" s="1"/>
  <c r="D69" i="2" s="1"/>
  <c r="I69" i="2" l="1"/>
  <c r="K69" i="2" s="1"/>
  <c r="F69" i="2"/>
  <c r="G69" i="2" l="1"/>
  <c r="H69" i="2" s="1"/>
  <c r="J69" i="2" s="1"/>
  <c r="D70" i="2" s="1"/>
  <c r="I70" i="2" l="1"/>
  <c r="K70" i="2" s="1"/>
  <c r="F70" i="2"/>
  <c r="G70" i="2" l="1"/>
  <c r="H70" i="2" s="1"/>
  <c r="J70" i="2" s="1"/>
  <c r="D71" i="2" s="1"/>
  <c r="I71" i="2" l="1"/>
  <c r="K71" i="2" s="1"/>
  <c r="F71" i="2"/>
  <c r="G71" i="2" l="1"/>
  <c r="H71" i="2" s="1"/>
  <c r="J71" i="2" s="1"/>
  <c r="D72" i="2" s="1"/>
  <c r="I72" i="2" l="1"/>
  <c r="K72" i="2" s="1"/>
  <c r="F72" i="2"/>
  <c r="G72" i="2" l="1"/>
  <c r="H72" i="2" s="1"/>
  <c r="J72" i="2" s="1"/>
  <c r="D73" i="2" s="1"/>
  <c r="I73" i="2" l="1"/>
  <c r="K73" i="2" s="1"/>
  <c r="F73" i="2"/>
  <c r="G73" i="2" l="1"/>
  <c r="H73" i="2" s="1"/>
  <c r="J73" i="2" s="1"/>
  <c r="D74" i="2" s="1"/>
  <c r="I74" i="2" l="1"/>
  <c r="K74" i="2" s="1"/>
  <c r="F74" i="2"/>
  <c r="G74" i="2" l="1"/>
  <c r="H74" i="2" s="1"/>
  <c r="J74" i="2" s="1"/>
  <c r="D75" i="2" s="1"/>
  <c r="I75" i="2" l="1"/>
  <c r="K75" i="2" s="1"/>
  <c r="F75" i="2"/>
  <c r="G75" i="2" l="1"/>
  <c r="H75" i="2" s="1"/>
  <c r="J75" i="2" s="1"/>
  <c r="D76" i="2" s="1"/>
  <c r="I76" i="2" l="1"/>
  <c r="K76" i="2" s="1"/>
  <c r="F76" i="2"/>
  <c r="G76" i="2" l="1"/>
  <c r="H76" i="2" s="1"/>
  <c r="J76" i="2" s="1"/>
  <c r="D77" i="2" s="1"/>
  <c r="I77" i="2" l="1"/>
  <c r="K77" i="2" s="1"/>
  <c r="F77" i="2"/>
  <c r="G77" i="2" l="1"/>
  <c r="H77" i="2" s="1"/>
  <c r="J77" i="2" s="1"/>
  <c r="D78" i="2" s="1"/>
  <c r="I78" i="2" l="1"/>
  <c r="K78" i="2" s="1"/>
  <c r="F78" i="2"/>
  <c r="G78" i="2" l="1"/>
  <c r="H78" i="2" s="1"/>
  <c r="J78" i="2" s="1"/>
  <c r="D79" i="2" s="1"/>
  <c r="F79" i="2" l="1"/>
  <c r="I79" i="2"/>
  <c r="K79" i="2" s="1"/>
  <c r="G79" i="2" l="1"/>
  <c r="H79" i="2" s="1"/>
  <c r="J79" i="2" s="1"/>
  <c r="D80" i="2" s="1"/>
  <c r="I80" i="2" l="1"/>
  <c r="K80" i="2" s="1"/>
  <c r="F80" i="2"/>
  <c r="G80" i="2" l="1"/>
  <c r="H80" i="2" s="1"/>
  <c r="J80" i="2" s="1"/>
  <c r="D81" i="2" s="1"/>
  <c r="I81" i="2" l="1"/>
  <c r="K81" i="2" s="1"/>
  <c r="F81" i="2"/>
  <c r="G81" i="2" l="1"/>
  <c r="H81" i="2" s="1"/>
  <c r="J81" i="2" s="1"/>
  <c r="D82" i="2" s="1"/>
  <c r="I82" i="2" l="1"/>
  <c r="K82" i="2" s="1"/>
  <c r="F82" i="2"/>
  <c r="G82" i="2" l="1"/>
  <c r="H82" i="2" s="1"/>
  <c r="J82" i="2" s="1"/>
  <c r="D83" i="2" s="1"/>
  <c r="I83" i="2" l="1"/>
  <c r="K83" i="2" s="1"/>
  <c r="F83" i="2"/>
  <c r="G83" i="2" l="1"/>
  <c r="H83" i="2" s="1"/>
  <c r="J83" i="2" s="1"/>
  <c r="D84" i="2" s="1"/>
  <c r="I84" i="2" l="1"/>
  <c r="K84" i="2" s="1"/>
  <c r="F84" i="2"/>
  <c r="G84" i="2" l="1"/>
  <c r="H84" i="2" s="1"/>
  <c r="J84" i="2" s="1"/>
  <c r="D85" i="2" s="1"/>
  <c r="I85" i="2" l="1"/>
  <c r="K85" i="2" s="1"/>
  <c r="F85" i="2"/>
  <c r="G85" i="2" l="1"/>
  <c r="H85" i="2" s="1"/>
  <c r="J85" i="2" s="1"/>
  <c r="D86" i="2" s="1"/>
  <c r="F86" i="2" l="1"/>
  <c r="I86" i="2"/>
  <c r="K86" i="2" s="1"/>
  <c r="G86" i="2" l="1"/>
  <c r="H86" i="2" s="1"/>
  <c r="J86" i="2" s="1"/>
  <c r="D87" i="2" s="1"/>
  <c r="I87" i="2" l="1"/>
  <c r="K87" i="2" s="1"/>
  <c r="F87" i="2"/>
  <c r="G87" i="2" l="1"/>
  <c r="H87" i="2" s="1"/>
  <c r="J87" i="2" s="1"/>
  <c r="D88" i="2" s="1"/>
  <c r="I88" i="2" l="1"/>
  <c r="K88" i="2" s="1"/>
  <c r="F88" i="2"/>
  <c r="G88" i="2" l="1"/>
  <c r="H88" i="2" s="1"/>
  <c r="J88" i="2" s="1"/>
  <c r="D89" i="2" s="1"/>
  <c r="I89" i="2" l="1"/>
  <c r="K89" i="2" s="1"/>
  <c r="F89" i="2"/>
  <c r="G89" i="2" l="1"/>
  <c r="H89" i="2" s="1"/>
  <c r="J89" i="2" s="1"/>
  <c r="D90" i="2" s="1"/>
  <c r="I90" i="2" l="1"/>
  <c r="K90" i="2" s="1"/>
  <c r="F90" i="2"/>
  <c r="G90" i="2" l="1"/>
  <c r="H90" i="2" s="1"/>
  <c r="J90" i="2" s="1"/>
  <c r="D91" i="2" s="1"/>
  <c r="I91" i="2" l="1"/>
  <c r="K91" i="2" s="1"/>
  <c r="F91" i="2"/>
  <c r="G91" i="2" l="1"/>
  <c r="H91" i="2" s="1"/>
  <c r="J91" i="2" s="1"/>
  <c r="D92" i="2" s="1"/>
  <c r="I92" i="2" l="1"/>
  <c r="K92" i="2" s="1"/>
  <c r="F92" i="2"/>
  <c r="G92" i="2" l="1"/>
  <c r="H92" i="2" s="1"/>
  <c r="J92" i="2" s="1"/>
  <c r="D93" i="2" s="1"/>
  <c r="I93" i="2" l="1"/>
  <c r="K93" i="2" s="1"/>
  <c r="F93" i="2"/>
  <c r="G93" i="2" l="1"/>
  <c r="H93" i="2" s="1"/>
  <c r="J93" i="2" s="1"/>
  <c r="D94" i="2" s="1"/>
  <c r="I94" i="2" l="1"/>
  <c r="K94" i="2" s="1"/>
  <c r="F94" i="2"/>
  <c r="G94" i="2" l="1"/>
  <c r="H94" i="2" s="1"/>
  <c r="J94" i="2" s="1"/>
  <c r="D95" i="2" s="1"/>
  <c r="I95" i="2" l="1"/>
  <c r="K95" i="2" s="1"/>
  <c r="F95" i="2"/>
  <c r="G95" i="2" l="1"/>
  <c r="H95" i="2" s="1"/>
  <c r="J95" i="2" s="1"/>
  <c r="D96" i="2" s="1"/>
  <c r="I96" i="2" l="1"/>
  <c r="K96" i="2" s="1"/>
  <c r="F96" i="2"/>
  <c r="G96" i="2" l="1"/>
  <c r="H96" i="2" s="1"/>
  <c r="J96" i="2" s="1"/>
  <c r="D97" i="2" s="1"/>
  <c r="I97" i="2" l="1"/>
  <c r="K97" i="2" s="1"/>
  <c r="F97" i="2"/>
  <c r="G97" i="2" l="1"/>
  <c r="H97" i="2" s="1"/>
  <c r="J97" i="2" s="1"/>
  <c r="D98" i="2" s="1"/>
  <c r="I98" i="2" l="1"/>
  <c r="K98" i="2" s="1"/>
  <c r="F98" i="2"/>
  <c r="G98" i="2" l="1"/>
  <c r="H98" i="2" s="1"/>
  <c r="J98" i="2" s="1"/>
  <c r="D99" i="2" s="1"/>
  <c r="I99" i="2" l="1"/>
  <c r="K99" i="2" s="1"/>
  <c r="F99" i="2"/>
  <c r="G99" i="2" l="1"/>
  <c r="H99" i="2" s="1"/>
  <c r="J99" i="2" s="1"/>
  <c r="D100" i="2" s="1"/>
  <c r="I100" i="2" l="1"/>
  <c r="K100" i="2" s="1"/>
  <c r="F100" i="2"/>
  <c r="G100" i="2" l="1"/>
  <c r="H100" i="2" s="1"/>
  <c r="J100" i="2" s="1"/>
  <c r="D101" i="2" s="1"/>
  <c r="I101" i="2" l="1"/>
  <c r="K101" i="2" s="1"/>
  <c r="F101" i="2"/>
  <c r="G101" i="2" l="1"/>
  <c r="H101" i="2" s="1"/>
  <c r="J101" i="2" s="1"/>
  <c r="D102" i="2" s="1"/>
  <c r="I102" i="2" l="1"/>
  <c r="K102" i="2" s="1"/>
  <c r="F102" i="2"/>
  <c r="G102" i="2" l="1"/>
  <c r="H102" i="2" s="1"/>
  <c r="J102" i="2" s="1"/>
  <c r="D103" i="2" s="1"/>
  <c r="I103" i="2" l="1"/>
  <c r="K103" i="2" s="1"/>
  <c r="F103" i="2"/>
  <c r="G103" i="2" l="1"/>
  <c r="H103" i="2" s="1"/>
  <c r="J103" i="2" s="1"/>
  <c r="D104" i="2" s="1"/>
  <c r="I104" i="2" l="1"/>
  <c r="K104" i="2" s="1"/>
  <c r="F104" i="2"/>
  <c r="G104" i="2" l="1"/>
  <c r="H104" i="2" s="1"/>
  <c r="J104" i="2" s="1"/>
  <c r="D105" i="2" s="1"/>
  <c r="I105" i="2" l="1"/>
  <c r="K105" i="2" s="1"/>
  <c r="F105" i="2"/>
  <c r="G105" i="2" l="1"/>
  <c r="H105" i="2" s="1"/>
  <c r="J105" i="2" s="1"/>
  <c r="D106" i="2" s="1"/>
  <c r="I106" i="2" l="1"/>
  <c r="K106" i="2" s="1"/>
  <c r="F106" i="2"/>
  <c r="G106" i="2" l="1"/>
  <c r="H106" i="2" s="1"/>
  <c r="J106" i="2" s="1"/>
  <c r="D107" i="2" s="1"/>
  <c r="F107" i="2" l="1"/>
  <c r="I107" i="2"/>
  <c r="K107" i="2" s="1"/>
  <c r="G107" i="2" l="1"/>
  <c r="H107" i="2" s="1"/>
  <c r="J107" i="2" s="1"/>
  <c r="D108" i="2" s="1"/>
  <c r="I108" i="2" l="1"/>
  <c r="K108" i="2" s="1"/>
  <c r="F108" i="2"/>
  <c r="G108" i="2" l="1"/>
  <c r="H108" i="2" s="1"/>
  <c r="J108" i="2" s="1"/>
  <c r="D109" i="2" s="1"/>
  <c r="I109" i="2" l="1"/>
  <c r="K109" i="2" s="1"/>
  <c r="F109" i="2"/>
  <c r="G109" i="2" l="1"/>
  <c r="H109" i="2" s="1"/>
  <c r="J109" i="2" s="1"/>
  <c r="D110" i="2" s="1"/>
  <c r="I110" i="2" l="1"/>
  <c r="K110" i="2" s="1"/>
  <c r="F110" i="2"/>
  <c r="G110" i="2" l="1"/>
  <c r="H110" i="2" s="1"/>
  <c r="J110" i="2" s="1"/>
  <c r="D111" i="2" s="1"/>
  <c r="I111" i="2" l="1"/>
  <c r="K111" i="2" s="1"/>
  <c r="F111" i="2"/>
  <c r="G111" i="2" l="1"/>
  <c r="H111" i="2" s="1"/>
  <c r="J111" i="2" s="1"/>
  <c r="D112" i="2" s="1"/>
  <c r="I112" i="2" l="1"/>
  <c r="K112" i="2" s="1"/>
  <c r="F112" i="2"/>
  <c r="G112" i="2" l="1"/>
  <c r="H112" i="2" s="1"/>
  <c r="J112" i="2" s="1"/>
  <c r="D113" i="2" s="1"/>
  <c r="I113" i="2" l="1"/>
  <c r="K113" i="2" s="1"/>
  <c r="F113" i="2"/>
  <c r="G113" i="2" l="1"/>
  <c r="H113" i="2" s="1"/>
  <c r="J113" i="2" s="1"/>
  <c r="D114" i="2" s="1"/>
  <c r="I114" i="2" l="1"/>
  <c r="K114" i="2" s="1"/>
  <c r="F114" i="2"/>
  <c r="G114" i="2" l="1"/>
  <c r="H114" i="2" s="1"/>
  <c r="J114" i="2" s="1"/>
  <c r="D115" i="2" s="1"/>
  <c r="I115" i="2" l="1"/>
  <c r="K115" i="2" s="1"/>
  <c r="F115" i="2"/>
  <c r="G115" i="2" l="1"/>
  <c r="H115" i="2" s="1"/>
  <c r="J115" i="2" s="1"/>
  <c r="D116" i="2" s="1"/>
  <c r="F116" i="2" l="1"/>
  <c r="I116" i="2"/>
  <c r="K116" i="2" s="1"/>
  <c r="G116" i="2" l="1"/>
  <c r="H116" i="2" s="1"/>
  <c r="J116" i="2" s="1"/>
  <c r="D117" i="2" s="1"/>
  <c r="I117" i="2" l="1"/>
  <c r="K117" i="2" s="1"/>
  <c r="F117" i="2"/>
  <c r="G117" i="2" l="1"/>
  <c r="H117" i="2" s="1"/>
  <c r="J117" i="2" s="1"/>
  <c r="D118" i="2" s="1"/>
  <c r="F118" i="2" l="1"/>
  <c r="I118" i="2"/>
  <c r="K118" i="2" s="1"/>
  <c r="G118" i="2" l="1"/>
  <c r="H118" i="2" s="1"/>
  <c r="J118" i="2" s="1"/>
  <c r="D119" i="2" s="1"/>
  <c r="I119" i="2" l="1"/>
  <c r="K119" i="2" s="1"/>
  <c r="F119" i="2"/>
  <c r="G119" i="2" l="1"/>
  <c r="H119" i="2" s="1"/>
  <c r="J119" i="2" s="1"/>
  <c r="D120" i="2" s="1"/>
  <c r="I120" i="2" l="1"/>
  <c r="K120" i="2" s="1"/>
  <c r="F120" i="2"/>
  <c r="G120" i="2" l="1"/>
  <c r="H120" i="2" s="1"/>
  <c r="J120" i="2" s="1"/>
  <c r="D121" i="2" s="1"/>
  <c r="I121" i="2" l="1"/>
  <c r="K121" i="2" s="1"/>
  <c r="F121" i="2"/>
  <c r="G121" i="2" l="1"/>
  <c r="H121" i="2" s="1"/>
  <c r="J121" i="2" s="1"/>
  <c r="D122" i="2" s="1"/>
  <c r="I122" i="2" l="1"/>
  <c r="K122" i="2" s="1"/>
  <c r="F122" i="2"/>
  <c r="G122" i="2" l="1"/>
  <c r="H122" i="2" s="1"/>
  <c r="J122" i="2" s="1"/>
  <c r="D123" i="2" s="1"/>
  <c r="I123" i="2" l="1"/>
  <c r="K123" i="2" s="1"/>
  <c r="F123" i="2"/>
  <c r="G123" i="2" l="1"/>
  <c r="H123" i="2" s="1"/>
  <c r="J123" i="2" s="1"/>
  <c r="D124" i="2" s="1"/>
  <c r="F124" i="2" l="1"/>
  <c r="I124" i="2"/>
  <c r="K124" i="2" s="1"/>
  <c r="G124" i="2" l="1"/>
  <c r="H124" i="2" s="1"/>
  <c r="J124" i="2" s="1"/>
  <c r="D125" i="2" s="1"/>
  <c r="I125" i="2" l="1"/>
  <c r="K125" i="2" s="1"/>
  <c r="F125" i="2"/>
  <c r="G125" i="2" l="1"/>
  <c r="H125" i="2" s="1"/>
  <c r="J125" i="2" s="1"/>
  <c r="D126" i="2" s="1"/>
  <c r="I126" i="2" l="1"/>
  <c r="K126" i="2" s="1"/>
  <c r="F126" i="2"/>
  <c r="G126" i="2" l="1"/>
  <c r="H126" i="2" s="1"/>
  <c r="J126" i="2" s="1"/>
  <c r="D127" i="2" s="1"/>
  <c r="I127" i="2" l="1"/>
  <c r="K127" i="2" s="1"/>
  <c r="F127" i="2"/>
  <c r="G127" i="2" l="1"/>
  <c r="H127" i="2" s="1"/>
  <c r="J127" i="2" s="1"/>
  <c r="D128" i="2" s="1"/>
  <c r="F128" i="2" l="1"/>
  <c r="I128" i="2"/>
  <c r="K128" i="2" s="1"/>
  <c r="G128" i="2" l="1"/>
  <c r="H128" i="2" s="1"/>
  <c r="J128" i="2" s="1"/>
  <c r="D129" i="2" s="1"/>
  <c r="I129" i="2" l="1"/>
  <c r="K129" i="2" s="1"/>
  <c r="F129" i="2"/>
  <c r="G129" i="2" l="1"/>
  <c r="H129" i="2" s="1"/>
  <c r="J129" i="2" s="1"/>
  <c r="D130" i="2" s="1"/>
  <c r="I130" i="2" l="1"/>
  <c r="K130" i="2" s="1"/>
  <c r="F130" i="2"/>
  <c r="G130" i="2" l="1"/>
  <c r="H130" i="2" s="1"/>
  <c r="J130" i="2" s="1"/>
  <c r="D131" i="2" s="1"/>
  <c r="F131" i="2" l="1"/>
  <c r="I131" i="2"/>
  <c r="K131" i="2" s="1"/>
  <c r="G131" i="2" l="1"/>
  <c r="H131" i="2" s="1"/>
  <c r="J131" i="2" s="1"/>
  <c r="D132" i="2" s="1"/>
  <c r="I132" i="2" l="1"/>
  <c r="K132" i="2" s="1"/>
  <c r="F132" i="2"/>
  <c r="G132" i="2" l="1"/>
  <c r="H132" i="2" s="1"/>
  <c r="J132" i="2" s="1"/>
  <c r="D133" i="2" s="1"/>
  <c r="I133" i="2" l="1"/>
  <c r="K133" i="2" s="1"/>
  <c r="F133" i="2"/>
  <c r="G133" i="2" l="1"/>
  <c r="H133" i="2" s="1"/>
  <c r="J133" i="2" s="1"/>
  <c r="D134" i="2" s="1"/>
  <c r="I134" i="2" l="1"/>
  <c r="K134" i="2" s="1"/>
  <c r="F134" i="2"/>
  <c r="G134" i="2" l="1"/>
  <c r="H134" i="2" s="1"/>
  <c r="J134" i="2" s="1"/>
  <c r="D135" i="2" s="1"/>
  <c r="I135" i="2" l="1"/>
  <c r="K135" i="2" s="1"/>
  <c r="F135" i="2"/>
  <c r="G135" i="2" l="1"/>
  <c r="H135" i="2" s="1"/>
  <c r="J135" i="2" s="1"/>
  <c r="D136" i="2" s="1"/>
  <c r="I136" i="2" l="1"/>
  <c r="F136" i="2"/>
  <c r="K136" i="2" l="1"/>
  <c r="G136" i="2"/>
  <c r="H136" i="2" l="1"/>
  <c r="J136" i="2" s="1"/>
  <c r="D137" i="2" s="1"/>
  <c r="I137" i="2" l="1"/>
  <c r="F137" i="2"/>
  <c r="K137" i="2" l="1"/>
  <c r="G137" i="2"/>
  <c r="H137" i="2" l="1"/>
  <c r="J137" i="2" s="1"/>
  <c r="D138" i="2" s="1"/>
  <c r="F138" i="2" l="1"/>
  <c r="I138" i="2"/>
  <c r="G138" i="2" l="1"/>
  <c r="K138" i="2"/>
  <c r="H138" i="2" l="1"/>
  <c r="J138" i="2" s="1"/>
  <c r="D139" i="2" s="1"/>
  <c r="I139" i="2" l="1"/>
  <c r="F139" i="2"/>
  <c r="K139" i="2" l="1"/>
  <c r="G139" i="2"/>
  <c r="H139" i="2" l="1"/>
  <c r="J139" i="2" s="1"/>
  <c r="D140" i="2" s="1"/>
  <c r="F140" i="2" l="1"/>
  <c r="I140" i="2"/>
  <c r="G140" i="2" l="1"/>
  <c r="K140" i="2"/>
  <c r="H140" i="2" l="1"/>
  <c r="J140" i="2" s="1"/>
  <c r="D141" i="2" s="1"/>
  <c r="I141" i="2" l="1"/>
  <c r="F141" i="2"/>
  <c r="K141" i="2" l="1"/>
  <c r="G141" i="2"/>
  <c r="H141" i="2" s="1"/>
  <c r="J141" i="2" s="1"/>
  <c r="D142" i="2" s="1"/>
  <c r="I142" i="2" l="1"/>
  <c r="K142" i="2" s="1"/>
  <c r="F142" i="2"/>
  <c r="G142" i="2" l="1"/>
  <c r="H142" i="2" s="1"/>
  <c r="J142" i="2" s="1"/>
  <c r="D143" i="2" s="1"/>
  <c r="I143" i="2" l="1"/>
  <c r="K143" i="2" s="1"/>
  <c r="F143" i="2"/>
  <c r="G143" i="2" l="1"/>
  <c r="H143" i="2" s="1"/>
  <c r="J143" i="2" s="1"/>
  <c r="D144" i="2" s="1"/>
  <c r="I144" i="2" l="1"/>
  <c r="K144" i="2" s="1"/>
  <c r="F144" i="2"/>
  <c r="G144" i="2" l="1"/>
  <c r="H144" i="2" s="1"/>
  <c r="J144" i="2" s="1"/>
  <c r="D145" i="2" s="1"/>
  <c r="F145" i="2" l="1"/>
  <c r="I145" i="2"/>
  <c r="K145" i="2" s="1"/>
  <c r="G145" i="2" l="1"/>
  <c r="H145" i="2" s="1"/>
  <c r="J145" i="2" s="1"/>
  <c r="D146" i="2" s="1"/>
  <c r="F146" i="2" l="1"/>
  <c r="I146" i="2"/>
  <c r="K146" i="2" s="1"/>
  <c r="G146" i="2" l="1"/>
  <c r="H146" i="2" s="1"/>
  <c r="J146" i="2" s="1"/>
  <c r="D147" i="2" s="1"/>
  <c r="I147" i="2" l="1"/>
  <c r="K147" i="2" s="1"/>
  <c r="F147" i="2"/>
  <c r="G147" i="2" l="1"/>
  <c r="H147" i="2" s="1"/>
  <c r="J147" i="2" s="1"/>
  <c r="D148" i="2" s="1"/>
  <c r="I148" i="2" l="1"/>
  <c r="K148" i="2" s="1"/>
  <c r="F148" i="2"/>
  <c r="G148" i="2" l="1"/>
  <c r="H148" i="2" s="1"/>
  <c r="J148" i="2" s="1"/>
  <c r="D149" i="2" s="1"/>
  <c r="I149" i="2" l="1"/>
  <c r="K149" i="2" s="1"/>
  <c r="F149" i="2"/>
  <c r="G149" i="2" l="1"/>
  <c r="H149" i="2" s="1"/>
  <c r="J149" i="2" s="1"/>
  <c r="D150" i="2" s="1"/>
  <c r="I150" i="2" l="1"/>
  <c r="K150" i="2" s="1"/>
  <c r="F150" i="2"/>
  <c r="G150" i="2" l="1"/>
  <c r="H150" i="2" s="1"/>
  <c r="J150" i="2" s="1"/>
  <c r="D151" i="2" s="1"/>
  <c r="I151" i="2" l="1"/>
  <c r="K151" i="2" s="1"/>
  <c r="F151" i="2"/>
  <c r="G151" i="2" l="1"/>
  <c r="H151" i="2" s="1"/>
  <c r="J151" i="2" s="1"/>
  <c r="D152" i="2" s="1"/>
  <c r="F152" i="2" l="1"/>
  <c r="I152" i="2"/>
  <c r="K152" i="2" s="1"/>
  <c r="G152" i="2" l="1"/>
  <c r="H152" i="2" s="1"/>
  <c r="J152" i="2" s="1"/>
  <c r="D153" i="2" s="1"/>
  <c r="F153" i="2" l="1"/>
  <c r="I153" i="2"/>
  <c r="K153" i="2" s="1"/>
  <c r="G153" i="2" l="1"/>
  <c r="H153" i="2" s="1"/>
  <c r="J153" i="2" s="1"/>
  <c r="D154" i="2" s="1"/>
  <c r="I154" i="2" l="1"/>
  <c r="K154" i="2" s="1"/>
  <c r="F154" i="2"/>
  <c r="G154" i="2" l="1"/>
  <c r="H154" i="2" s="1"/>
  <c r="J154" i="2" s="1"/>
  <c r="D155" i="2" s="1"/>
  <c r="I155" i="2" l="1"/>
  <c r="K155" i="2" s="1"/>
  <c r="F155" i="2"/>
  <c r="G155" i="2" l="1"/>
  <c r="H155" i="2" s="1"/>
  <c r="J155" i="2" s="1"/>
  <c r="D156" i="2" s="1"/>
  <c r="I156" i="2" l="1"/>
  <c r="K156" i="2" s="1"/>
  <c r="F156" i="2"/>
  <c r="G156" i="2" l="1"/>
  <c r="H156" i="2" s="1"/>
  <c r="J156" i="2" s="1"/>
  <c r="D157" i="2" s="1"/>
  <c r="I157" i="2" l="1"/>
  <c r="K157" i="2" s="1"/>
  <c r="F157" i="2"/>
  <c r="G157" i="2" l="1"/>
  <c r="H157" i="2" s="1"/>
  <c r="J157" i="2" s="1"/>
  <c r="D158" i="2" s="1"/>
  <c r="F158" i="2" l="1"/>
  <c r="I158" i="2"/>
  <c r="K158" i="2" s="1"/>
  <c r="G158" i="2" l="1"/>
  <c r="H158" i="2" s="1"/>
  <c r="J158" i="2" s="1"/>
  <c r="D159" i="2" s="1"/>
  <c r="I159" i="2" l="1"/>
  <c r="K159" i="2" s="1"/>
  <c r="F159" i="2"/>
  <c r="G159" i="2" l="1"/>
  <c r="H159" i="2" s="1"/>
  <c r="J159" i="2" s="1"/>
  <c r="D160" i="2" s="1"/>
  <c r="I160" i="2" l="1"/>
  <c r="K160" i="2" s="1"/>
  <c r="F160" i="2"/>
  <c r="G160" i="2" l="1"/>
  <c r="H160" i="2" s="1"/>
  <c r="J160" i="2" s="1"/>
  <c r="D161" i="2" s="1"/>
  <c r="F161" i="2" l="1"/>
  <c r="I161" i="2"/>
  <c r="K161" i="2" s="1"/>
  <c r="G161" i="2" l="1"/>
  <c r="H161" i="2" s="1"/>
  <c r="J161" i="2" s="1"/>
  <c r="D162" i="2" s="1"/>
  <c r="I162" i="2" l="1"/>
  <c r="K162" i="2" s="1"/>
  <c r="F162" i="2"/>
  <c r="G162" i="2" l="1"/>
  <c r="H162" i="2" s="1"/>
  <c r="J162" i="2" s="1"/>
  <c r="D163" i="2" s="1"/>
  <c r="I163" i="2" l="1"/>
  <c r="K163" i="2" s="1"/>
  <c r="F163" i="2"/>
  <c r="G163" i="2" l="1"/>
  <c r="H163" i="2" s="1"/>
  <c r="J163" i="2" s="1"/>
  <c r="D164" i="2" s="1"/>
  <c r="I164" i="2" l="1"/>
  <c r="K164" i="2" s="1"/>
  <c r="F164" i="2"/>
  <c r="G164" i="2" l="1"/>
  <c r="H164" i="2" s="1"/>
  <c r="J164" i="2" s="1"/>
  <c r="D165" i="2" s="1"/>
  <c r="I165" i="2" l="1"/>
  <c r="K165" i="2" s="1"/>
  <c r="F165" i="2"/>
  <c r="G165" i="2" l="1"/>
  <c r="H165" i="2" s="1"/>
  <c r="J165" i="2" s="1"/>
  <c r="D166" i="2" s="1"/>
  <c r="I166" i="2" l="1"/>
  <c r="K166" i="2" s="1"/>
  <c r="F166" i="2"/>
  <c r="G166" i="2" l="1"/>
  <c r="H166" i="2" s="1"/>
  <c r="J166" i="2" s="1"/>
  <c r="D167" i="2" s="1"/>
  <c r="F167" i="2" l="1"/>
  <c r="I167" i="2"/>
  <c r="K167" i="2" s="1"/>
  <c r="G167" i="2" l="1"/>
  <c r="H167" i="2" s="1"/>
  <c r="J167" i="2" s="1"/>
  <c r="D168" i="2" s="1"/>
  <c r="I168" i="2" l="1"/>
  <c r="K168" i="2" s="1"/>
  <c r="F168" i="2"/>
  <c r="G168" i="2" l="1"/>
  <c r="H168" i="2" s="1"/>
  <c r="J168" i="2" s="1"/>
  <c r="D169" i="2" s="1"/>
  <c r="I169" i="2" l="1"/>
  <c r="K169" i="2" s="1"/>
  <c r="F169" i="2"/>
  <c r="G169" i="2" l="1"/>
  <c r="H169" i="2" s="1"/>
  <c r="J169" i="2" s="1"/>
  <c r="D170" i="2" s="1"/>
  <c r="F170" i="2" l="1"/>
  <c r="I170" i="2"/>
  <c r="K170" i="2" s="1"/>
  <c r="G170" i="2" l="1"/>
  <c r="H170" i="2" s="1"/>
  <c r="J170" i="2" s="1"/>
  <c r="D171" i="2" s="1"/>
  <c r="I171" i="2" l="1"/>
  <c r="K171" i="2" s="1"/>
  <c r="F171" i="2"/>
  <c r="G171" i="2" l="1"/>
  <c r="H171" i="2" s="1"/>
  <c r="J171" i="2" s="1"/>
  <c r="D172" i="2" s="1"/>
  <c r="F172" i="2" l="1"/>
  <c r="I172" i="2"/>
  <c r="K172" i="2" s="1"/>
  <c r="G172" i="2" l="1"/>
  <c r="H172" i="2" s="1"/>
  <c r="J172" i="2" s="1"/>
  <c r="D173" i="2" s="1"/>
  <c r="F173" i="2" l="1"/>
  <c r="I173" i="2"/>
  <c r="K173" i="2" s="1"/>
  <c r="G173" i="2" l="1"/>
  <c r="H173" i="2" s="1"/>
  <c r="J173" i="2" s="1"/>
  <c r="D174" i="2" s="1"/>
  <c r="I174" i="2" l="1"/>
  <c r="K174" i="2" s="1"/>
  <c r="F174" i="2"/>
  <c r="G174" i="2" l="1"/>
  <c r="H174" i="2" s="1"/>
  <c r="J174" i="2" s="1"/>
  <c r="D175" i="2" s="1"/>
  <c r="I175" i="2" l="1"/>
  <c r="K175" i="2" s="1"/>
  <c r="F175" i="2"/>
  <c r="G175" i="2" l="1"/>
  <c r="H175" i="2" s="1"/>
  <c r="J175" i="2" s="1"/>
  <c r="D176" i="2" s="1"/>
  <c r="I176" i="2" l="1"/>
  <c r="K176" i="2" s="1"/>
  <c r="F176" i="2"/>
  <c r="G176" i="2" l="1"/>
  <c r="H176" i="2" s="1"/>
  <c r="J176" i="2" s="1"/>
  <c r="D177" i="2" s="1"/>
  <c r="I177" i="2" l="1"/>
  <c r="K177" i="2" s="1"/>
  <c r="F177" i="2"/>
  <c r="G177" i="2" l="1"/>
  <c r="H177" i="2" s="1"/>
  <c r="J177" i="2" s="1"/>
  <c r="D178" i="2" s="1"/>
  <c r="I178" i="2" l="1"/>
  <c r="K178" i="2" s="1"/>
  <c r="F178" i="2"/>
  <c r="G178" i="2" l="1"/>
  <c r="H178" i="2" s="1"/>
  <c r="J178" i="2" s="1"/>
  <c r="D179" i="2" s="1"/>
  <c r="I179" i="2" l="1"/>
  <c r="K179" i="2" s="1"/>
  <c r="F179" i="2"/>
  <c r="G179" i="2" l="1"/>
  <c r="H179" i="2" s="1"/>
  <c r="J179" i="2" s="1"/>
  <c r="D180" i="2" s="1"/>
  <c r="I180" i="2" l="1"/>
  <c r="K180" i="2" s="1"/>
  <c r="F180" i="2"/>
  <c r="G180" i="2" l="1"/>
  <c r="H180" i="2" s="1"/>
  <c r="J180" i="2" s="1"/>
  <c r="D181" i="2" s="1"/>
  <c r="I181" i="2" l="1"/>
  <c r="K181" i="2" s="1"/>
  <c r="F181" i="2"/>
  <c r="G181" i="2" l="1"/>
  <c r="H181" i="2" s="1"/>
  <c r="J181" i="2" s="1"/>
  <c r="D182" i="2" s="1"/>
  <c r="F182" i="2" l="1"/>
  <c r="I182" i="2"/>
  <c r="K182" i="2" s="1"/>
  <c r="G182" i="2" l="1"/>
  <c r="H182" i="2" s="1"/>
  <c r="J182" i="2" s="1"/>
  <c r="D183" i="2" s="1"/>
  <c r="I183" i="2" l="1"/>
  <c r="K183" i="2" s="1"/>
  <c r="F183" i="2"/>
  <c r="G183" i="2" l="1"/>
  <c r="H183" i="2" s="1"/>
  <c r="J183" i="2" s="1"/>
  <c r="D184" i="2" s="1"/>
  <c r="F184" i="2" l="1"/>
  <c r="I184" i="2"/>
  <c r="K184" i="2" s="1"/>
  <c r="G184" i="2" l="1"/>
  <c r="H184" i="2" s="1"/>
  <c r="J184" i="2" s="1"/>
  <c r="D185" i="2" s="1"/>
  <c r="I185" i="2" l="1"/>
  <c r="K185" i="2" s="1"/>
  <c r="F185" i="2"/>
  <c r="G185" i="2" l="1"/>
  <c r="H185" i="2" s="1"/>
  <c r="J185" i="2" s="1"/>
  <c r="D186" i="2" s="1"/>
  <c r="I186" i="2" l="1"/>
  <c r="K186" i="2" s="1"/>
  <c r="F186" i="2"/>
  <c r="G186" i="2" l="1"/>
  <c r="H186" i="2" s="1"/>
  <c r="J186" i="2" s="1"/>
  <c r="D187" i="2" s="1"/>
  <c r="F187" i="2" l="1"/>
  <c r="I187" i="2"/>
  <c r="K187" i="2" s="1"/>
  <c r="G187" i="2" l="1"/>
  <c r="H187" i="2" s="1"/>
  <c r="J187" i="2" s="1"/>
  <c r="D188" i="2" s="1"/>
  <c r="F188" i="2" l="1"/>
  <c r="I188" i="2"/>
  <c r="K188" i="2" s="1"/>
  <c r="G188" i="2" l="1"/>
  <c r="H188" i="2" s="1"/>
  <c r="J188" i="2" s="1"/>
  <c r="D189" i="2" s="1"/>
  <c r="I189" i="2" l="1"/>
  <c r="K189" i="2" s="1"/>
  <c r="F189" i="2"/>
  <c r="G189" i="2" l="1"/>
  <c r="H189" i="2" s="1"/>
  <c r="J189" i="2" s="1"/>
  <c r="D190" i="2" s="1"/>
  <c r="I190" i="2" l="1"/>
  <c r="K190" i="2" s="1"/>
  <c r="F190" i="2"/>
  <c r="G190" i="2" l="1"/>
  <c r="H190" i="2" s="1"/>
  <c r="J190" i="2" s="1"/>
  <c r="D191" i="2" s="1"/>
  <c r="I191" i="2" l="1"/>
  <c r="K191" i="2" s="1"/>
  <c r="F191" i="2"/>
  <c r="G191" i="2" l="1"/>
  <c r="H191" i="2" s="1"/>
  <c r="J191" i="2" s="1"/>
  <c r="D192" i="2" s="1"/>
  <c r="I192" i="2" l="1"/>
  <c r="K192" i="2" s="1"/>
  <c r="F192" i="2"/>
  <c r="G192" i="2" l="1"/>
  <c r="H192" i="2" s="1"/>
  <c r="J192" i="2" s="1"/>
  <c r="D193" i="2" s="1"/>
  <c r="I193" i="2" l="1"/>
  <c r="K193" i="2" s="1"/>
  <c r="F193" i="2"/>
  <c r="G193" i="2" l="1"/>
  <c r="H193" i="2" s="1"/>
  <c r="J193" i="2" s="1"/>
  <c r="D194" i="2" s="1"/>
  <c r="I194" i="2" l="1"/>
  <c r="K194" i="2" s="1"/>
  <c r="F194" i="2"/>
  <c r="G194" i="2" l="1"/>
  <c r="H194" i="2" s="1"/>
  <c r="J194" i="2" s="1"/>
  <c r="D195" i="2" s="1"/>
  <c r="F195" i="2" l="1"/>
  <c r="I195" i="2"/>
  <c r="K195" i="2" s="1"/>
  <c r="G195" i="2" l="1"/>
  <c r="H195" i="2" s="1"/>
  <c r="J195" i="2" s="1"/>
  <c r="D196" i="2" s="1"/>
  <c r="F196" i="2" l="1"/>
  <c r="I196" i="2"/>
  <c r="K196" i="2" s="1"/>
  <c r="G196" i="2" l="1"/>
  <c r="H196" i="2" s="1"/>
  <c r="J196" i="2" s="1"/>
  <c r="D197" i="2" s="1"/>
  <c r="I197" i="2" l="1"/>
  <c r="K197" i="2" s="1"/>
  <c r="F197" i="2"/>
  <c r="G197" i="2" l="1"/>
  <c r="H197" i="2" s="1"/>
  <c r="J197" i="2" s="1"/>
  <c r="D198" i="2" s="1"/>
  <c r="I198" i="2" l="1"/>
  <c r="K198" i="2" s="1"/>
  <c r="F198" i="2"/>
  <c r="G198" i="2" l="1"/>
  <c r="H198" i="2" s="1"/>
  <c r="J198" i="2" s="1"/>
  <c r="D199" i="2" s="1"/>
  <c r="F199" i="2" l="1"/>
  <c r="I199" i="2"/>
  <c r="K199" i="2" s="1"/>
  <c r="G199" i="2" l="1"/>
  <c r="H199" i="2" s="1"/>
  <c r="J199" i="2" s="1"/>
  <c r="D200" i="2" s="1"/>
  <c r="F200" i="2" l="1"/>
  <c r="I200" i="2"/>
  <c r="K200" i="2" s="1"/>
  <c r="G200" i="2" l="1"/>
  <c r="H200" i="2" s="1"/>
  <c r="J200" i="2" s="1"/>
  <c r="D201" i="2" s="1"/>
  <c r="I201" i="2" l="1"/>
  <c r="K201" i="2" s="1"/>
  <c r="F201" i="2"/>
  <c r="G201" i="2" l="1"/>
  <c r="H201" i="2" s="1"/>
  <c r="J201" i="2" s="1"/>
  <c r="D202" i="2" s="1"/>
  <c r="I202" i="2" l="1"/>
  <c r="K202" i="2" s="1"/>
  <c r="F202" i="2"/>
  <c r="G202" i="2" l="1"/>
  <c r="H202" i="2" s="1"/>
  <c r="J202" i="2" s="1"/>
  <c r="D203" i="2" s="1"/>
  <c r="I203" i="2" l="1"/>
  <c r="K203" i="2" s="1"/>
  <c r="F203" i="2"/>
  <c r="G203" i="2" l="1"/>
  <c r="H203" i="2" s="1"/>
  <c r="J203" i="2" s="1"/>
  <c r="D204" i="2" s="1"/>
  <c r="F204" i="2" l="1"/>
  <c r="I204" i="2"/>
  <c r="K204" i="2" s="1"/>
  <c r="G204" i="2" l="1"/>
  <c r="H204" i="2" s="1"/>
  <c r="J204" i="2" s="1"/>
  <c r="D205" i="2" s="1"/>
  <c r="I205" i="2" l="1"/>
  <c r="K205" i="2" s="1"/>
  <c r="F205" i="2"/>
  <c r="G205" i="2" l="1"/>
  <c r="H205" i="2" s="1"/>
  <c r="J205" i="2" s="1"/>
  <c r="D206" i="2" s="1"/>
  <c r="F206" i="2" l="1"/>
  <c r="I206" i="2"/>
  <c r="K206" i="2" s="1"/>
  <c r="G206" i="2" l="1"/>
  <c r="H206" i="2" s="1"/>
  <c r="J206" i="2" s="1"/>
  <c r="D207" i="2" s="1"/>
  <c r="F207" i="2" l="1"/>
  <c r="I207" i="2"/>
  <c r="K207" i="2" s="1"/>
  <c r="G207" i="2" l="1"/>
  <c r="H207" i="2" s="1"/>
  <c r="J207" i="2" s="1"/>
  <c r="D208" i="2" s="1"/>
  <c r="I208" i="2" l="1"/>
  <c r="K208" i="2" s="1"/>
  <c r="F208" i="2"/>
  <c r="G208" i="2" l="1"/>
  <c r="H208" i="2" s="1"/>
  <c r="J208" i="2" s="1"/>
  <c r="D209" i="2" s="1"/>
  <c r="I209" i="2" l="1"/>
  <c r="K209" i="2" s="1"/>
  <c r="F209" i="2"/>
  <c r="G209" i="2" l="1"/>
  <c r="H209" i="2" s="1"/>
  <c r="J209" i="2" s="1"/>
  <c r="D210" i="2" s="1"/>
  <c r="I210" i="2" l="1"/>
  <c r="K210" i="2" s="1"/>
  <c r="F210" i="2"/>
  <c r="G210" i="2" l="1"/>
  <c r="H210" i="2" s="1"/>
  <c r="J210" i="2" s="1"/>
  <c r="D211" i="2" s="1"/>
  <c r="I211" i="2" l="1"/>
  <c r="K211" i="2" s="1"/>
  <c r="F211" i="2"/>
  <c r="G211" i="2" l="1"/>
  <c r="H211" i="2" s="1"/>
  <c r="J211" i="2" s="1"/>
  <c r="D212" i="2" s="1"/>
  <c r="I212" i="2" l="1"/>
  <c r="K212" i="2" s="1"/>
  <c r="F212" i="2"/>
  <c r="G212" i="2" l="1"/>
  <c r="H212" i="2" s="1"/>
  <c r="J212" i="2" s="1"/>
  <c r="D213" i="2" s="1"/>
  <c r="I213" i="2" l="1"/>
  <c r="K213" i="2" s="1"/>
  <c r="F213" i="2"/>
  <c r="G213" i="2" l="1"/>
  <c r="H213" i="2" s="1"/>
  <c r="J213" i="2" s="1"/>
  <c r="D214" i="2" s="1"/>
  <c r="F214" i="2" l="1"/>
  <c r="I214" i="2"/>
  <c r="K214" i="2" s="1"/>
  <c r="G214" i="2" l="1"/>
  <c r="H214" i="2" s="1"/>
  <c r="J214" i="2" s="1"/>
  <c r="D215" i="2" s="1"/>
  <c r="F215" i="2" l="1"/>
  <c r="I215" i="2"/>
  <c r="K215" i="2" s="1"/>
  <c r="G215" i="2" l="1"/>
  <c r="H215" i="2" s="1"/>
  <c r="J215" i="2" s="1"/>
  <c r="D216" i="2" s="1"/>
  <c r="I216" i="2" l="1"/>
  <c r="K216" i="2" s="1"/>
  <c r="F216" i="2"/>
  <c r="G216" i="2" l="1"/>
  <c r="H216" i="2" s="1"/>
  <c r="J216" i="2" s="1"/>
  <c r="D217" i="2" s="1"/>
  <c r="I217" i="2" l="1"/>
  <c r="K217" i="2" s="1"/>
  <c r="F217" i="2"/>
  <c r="G217" i="2" l="1"/>
  <c r="H217" i="2" s="1"/>
  <c r="J217" i="2" s="1"/>
  <c r="D218" i="2" s="1"/>
  <c r="I218" i="2" l="1"/>
  <c r="K218" i="2" s="1"/>
  <c r="F218" i="2"/>
  <c r="G218" i="2" l="1"/>
  <c r="H218" i="2" s="1"/>
  <c r="J218" i="2" s="1"/>
  <c r="D219" i="2" s="1"/>
  <c r="I219" i="2" l="1"/>
  <c r="K219" i="2" s="1"/>
  <c r="F219" i="2"/>
  <c r="G219" i="2" l="1"/>
  <c r="H219" i="2" s="1"/>
  <c r="J219" i="2" s="1"/>
  <c r="D220" i="2" s="1"/>
  <c r="I220" i="2" l="1"/>
  <c r="K220" i="2" s="1"/>
  <c r="F220" i="2"/>
  <c r="G220" i="2" l="1"/>
  <c r="H220" i="2" s="1"/>
  <c r="J220" i="2" s="1"/>
  <c r="D221" i="2" s="1"/>
  <c r="F221" i="2" l="1"/>
  <c r="I221" i="2"/>
  <c r="K221" i="2" s="1"/>
  <c r="G221" i="2" l="1"/>
  <c r="H221" i="2" s="1"/>
  <c r="J221" i="2" s="1"/>
  <c r="D222" i="2" s="1"/>
  <c r="I222" i="2" l="1"/>
  <c r="K222" i="2" s="1"/>
  <c r="F222" i="2"/>
  <c r="G222" i="2" l="1"/>
  <c r="H222" i="2" s="1"/>
  <c r="J222" i="2" s="1"/>
  <c r="D223" i="2" s="1"/>
  <c r="I223" i="2" l="1"/>
  <c r="K223" i="2" s="1"/>
  <c r="F223" i="2"/>
  <c r="G223" i="2" l="1"/>
  <c r="H223" i="2" s="1"/>
  <c r="J223" i="2" s="1"/>
  <c r="D224" i="2" s="1"/>
  <c r="I224" i="2" l="1"/>
  <c r="K224" i="2" s="1"/>
  <c r="F224" i="2"/>
  <c r="G224" i="2" l="1"/>
  <c r="H224" i="2" s="1"/>
  <c r="J224" i="2" s="1"/>
  <c r="D225" i="2" s="1"/>
  <c r="I225" i="2" l="1"/>
  <c r="K225" i="2" s="1"/>
  <c r="F225" i="2"/>
  <c r="G225" i="2" l="1"/>
  <c r="H225" i="2" s="1"/>
  <c r="J225" i="2" s="1"/>
  <c r="D226" i="2" s="1"/>
  <c r="I226" i="2" l="1"/>
  <c r="K226" i="2" s="1"/>
  <c r="F226" i="2"/>
  <c r="G226" i="2" l="1"/>
  <c r="H226" i="2" s="1"/>
  <c r="J226" i="2" s="1"/>
  <c r="D227" i="2" s="1"/>
  <c r="I227" i="2" l="1"/>
  <c r="K227" i="2" s="1"/>
  <c r="F227" i="2"/>
  <c r="G227" i="2" l="1"/>
  <c r="H227" i="2" s="1"/>
  <c r="J227" i="2" s="1"/>
  <c r="D228" i="2" s="1"/>
  <c r="I228" i="2" l="1"/>
  <c r="K228" i="2" s="1"/>
  <c r="F228" i="2"/>
  <c r="G228" i="2" l="1"/>
  <c r="H228" i="2" s="1"/>
  <c r="J228" i="2" s="1"/>
  <c r="D229" i="2" s="1"/>
  <c r="I229" i="2" l="1"/>
  <c r="K229" i="2" s="1"/>
  <c r="F229" i="2"/>
  <c r="G229" i="2" l="1"/>
  <c r="H229" i="2" s="1"/>
  <c r="J229" i="2" s="1"/>
  <c r="D230" i="2" s="1"/>
  <c r="F230" i="2" l="1"/>
  <c r="I230" i="2"/>
  <c r="K230" i="2" s="1"/>
  <c r="G230" i="2" l="1"/>
  <c r="H230" i="2" s="1"/>
  <c r="J230" i="2" s="1"/>
  <c r="D231" i="2" s="1"/>
  <c r="F231" i="2" l="1"/>
  <c r="I231" i="2"/>
  <c r="K231" i="2" s="1"/>
  <c r="G231" i="2" l="1"/>
  <c r="H231" i="2" s="1"/>
  <c r="J231" i="2" s="1"/>
  <c r="D232" i="2" s="1"/>
  <c r="F232" i="2" l="1"/>
  <c r="I232" i="2"/>
  <c r="K232" i="2" s="1"/>
  <c r="G232" i="2" l="1"/>
  <c r="H232" i="2" s="1"/>
  <c r="J232" i="2" s="1"/>
  <c r="D233" i="2" s="1"/>
  <c r="I233" i="2" l="1"/>
  <c r="K233" i="2" s="1"/>
  <c r="F233" i="2"/>
  <c r="G233" i="2" l="1"/>
  <c r="H233" i="2" s="1"/>
  <c r="J233" i="2" s="1"/>
  <c r="D234" i="2" s="1"/>
  <c r="I234" i="2" l="1"/>
  <c r="K234" i="2" s="1"/>
  <c r="F234" i="2"/>
  <c r="G234" i="2" l="1"/>
  <c r="H234" i="2" s="1"/>
  <c r="J234" i="2" s="1"/>
  <c r="D235" i="2" s="1"/>
  <c r="F235" i="2" l="1"/>
  <c r="I235" i="2"/>
  <c r="K235" i="2" s="1"/>
  <c r="G235" i="2" l="1"/>
  <c r="H235" i="2" s="1"/>
  <c r="J235" i="2" s="1"/>
  <c r="D236" i="2" s="1"/>
  <c r="I236" i="2" l="1"/>
  <c r="K236" i="2" s="1"/>
  <c r="F236" i="2"/>
  <c r="G236" i="2" l="1"/>
  <c r="H236" i="2" s="1"/>
  <c r="J236" i="2" s="1"/>
  <c r="D237" i="2" s="1"/>
  <c r="I237" i="2" l="1"/>
  <c r="K237" i="2" s="1"/>
  <c r="F237" i="2"/>
  <c r="G237" i="2" l="1"/>
  <c r="H237" i="2" s="1"/>
  <c r="J237" i="2" s="1"/>
  <c r="D238" i="2" s="1"/>
  <c r="I238" i="2" l="1"/>
  <c r="K238" i="2" s="1"/>
  <c r="F238" i="2"/>
  <c r="G238" i="2" l="1"/>
  <c r="H238" i="2" s="1"/>
  <c r="J238" i="2" s="1"/>
  <c r="D239" i="2" s="1"/>
  <c r="I239" i="2" l="1"/>
  <c r="K239" i="2" s="1"/>
  <c r="F239" i="2"/>
  <c r="G239" i="2" l="1"/>
  <c r="H239" i="2" s="1"/>
  <c r="J239" i="2" s="1"/>
  <c r="D240" i="2" s="1"/>
  <c r="I240" i="2" l="1"/>
  <c r="K240" i="2" s="1"/>
  <c r="F240" i="2"/>
  <c r="G240" i="2" l="1"/>
  <c r="H240" i="2" s="1"/>
  <c r="J240" i="2" s="1"/>
  <c r="D241" i="2" s="1"/>
  <c r="I241" i="2" l="1"/>
  <c r="K241" i="2" s="1"/>
  <c r="F241" i="2"/>
  <c r="G241" i="2" l="1"/>
  <c r="H241" i="2" s="1"/>
  <c r="J241" i="2" s="1"/>
  <c r="D242" i="2" s="1"/>
  <c r="I242" i="2" l="1"/>
  <c r="K242" i="2" s="1"/>
  <c r="F242" i="2"/>
  <c r="G242" i="2" l="1"/>
  <c r="H242" i="2" s="1"/>
  <c r="J242" i="2" s="1"/>
  <c r="D243" i="2" s="1"/>
  <c r="I243" i="2" l="1"/>
  <c r="K243" i="2" s="1"/>
  <c r="F243" i="2"/>
  <c r="G243" i="2" l="1"/>
  <c r="H243" i="2" s="1"/>
  <c r="J243" i="2" s="1"/>
  <c r="D244" i="2" s="1"/>
  <c r="I244" i="2" l="1"/>
  <c r="K244" i="2" s="1"/>
  <c r="F244" i="2"/>
  <c r="G244" i="2" l="1"/>
  <c r="H244" i="2" s="1"/>
  <c r="J244" i="2" s="1"/>
  <c r="D245" i="2" s="1"/>
  <c r="F245" i="2" l="1"/>
  <c r="I245" i="2"/>
  <c r="K245" i="2" s="1"/>
  <c r="G245" i="2" l="1"/>
  <c r="H245" i="2" s="1"/>
  <c r="J245" i="2" s="1"/>
  <c r="D246" i="2" s="1"/>
  <c r="I246" i="2" l="1"/>
  <c r="K246" i="2" s="1"/>
  <c r="F246" i="2"/>
  <c r="G246" i="2" l="1"/>
  <c r="H246" i="2" s="1"/>
  <c r="J246" i="2" s="1"/>
  <c r="D247" i="2" s="1"/>
  <c r="F247" i="2" l="1"/>
  <c r="I247" i="2"/>
  <c r="K247" i="2" s="1"/>
  <c r="G247" i="2" l="1"/>
  <c r="H247" i="2" s="1"/>
  <c r="J247" i="2" s="1"/>
  <c r="D248" i="2" s="1"/>
  <c r="I248" i="2" l="1"/>
  <c r="K248" i="2" s="1"/>
  <c r="F248" i="2"/>
  <c r="G248" i="2" l="1"/>
  <c r="H248" i="2" s="1"/>
  <c r="J248" i="2" s="1"/>
  <c r="D249" i="2" s="1"/>
  <c r="I249" i="2" l="1"/>
  <c r="K249" i="2" s="1"/>
  <c r="F249" i="2"/>
  <c r="G249" i="2" l="1"/>
  <c r="H249" i="2" s="1"/>
  <c r="J249" i="2" s="1"/>
  <c r="D250" i="2" s="1"/>
  <c r="I250" i="2" l="1"/>
  <c r="K250" i="2" s="1"/>
  <c r="F250" i="2"/>
  <c r="G250" i="2" l="1"/>
  <c r="H250" i="2" s="1"/>
  <c r="J250" i="2" s="1"/>
  <c r="D251" i="2" s="1"/>
  <c r="I251" i="2" l="1"/>
  <c r="K251" i="2" s="1"/>
  <c r="F251" i="2"/>
  <c r="G251" i="2" l="1"/>
  <c r="H251" i="2" s="1"/>
  <c r="J251" i="2" s="1"/>
  <c r="D252" i="2" s="1"/>
  <c r="I252" i="2" l="1"/>
  <c r="K252" i="2" s="1"/>
  <c r="F252" i="2"/>
  <c r="G252" i="2" l="1"/>
  <c r="H252" i="2" s="1"/>
  <c r="J252" i="2" s="1"/>
  <c r="D253" i="2" s="1"/>
  <c r="F253" i="2" l="1"/>
  <c r="I253" i="2"/>
  <c r="K253" i="2" s="1"/>
  <c r="G253" i="2" l="1"/>
  <c r="H253" i="2" s="1"/>
  <c r="J253" i="2" s="1"/>
  <c r="D254" i="2" s="1"/>
  <c r="I254" i="2" l="1"/>
  <c r="K254" i="2" s="1"/>
  <c r="F254" i="2"/>
  <c r="G254" i="2" l="1"/>
  <c r="H254" i="2" s="1"/>
  <c r="J254" i="2" s="1"/>
  <c r="D255" i="2" s="1"/>
  <c r="I255" i="2" l="1"/>
  <c r="K255" i="2" s="1"/>
  <c r="F255" i="2"/>
  <c r="G255" i="2" l="1"/>
  <c r="H255" i="2" s="1"/>
  <c r="J255" i="2" s="1"/>
  <c r="D256" i="2" s="1"/>
  <c r="I256" i="2" l="1"/>
  <c r="K256" i="2" s="1"/>
  <c r="F256" i="2"/>
  <c r="G256" i="2" l="1"/>
  <c r="H256" i="2" s="1"/>
  <c r="J256" i="2" s="1"/>
  <c r="D257" i="2" s="1"/>
  <c r="F257" i="2" l="1"/>
  <c r="I257" i="2"/>
  <c r="K257" i="2" s="1"/>
  <c r="G257" i="2" l="1"/>
  <c r="H257" i="2" s="1"/>
  <c r="J257" i="2" s="1"/>
  <c r="D258" i="2" s="1"/>
  <c r="I258" i="2" l="1"/>
  <c r="K258" i="2" s="1"/>
  <c r="F258" i="2"/>
  <c r="G258" i="2" l="1"/>
  <c r="H258" i="2" s="1"/>
  <c r="J258" i="2" s="1"/>
  <c r="D259" i="2" s="1"/>
  <c r="I259" i="2" l="1"/>
  <c r="K259" i="2" s="1"/>
  <c r="F259" i="2"/>
  <c r="G259" i="2" l="1"/>
  <c r="H259" i="2" s="1"/>
  <c r="J259" i="2" s="1"/>
  <c r="D260" i="2" s="1"/>
  <c r="I260" i="2" l="1"/>
  <c r="K260" i="2" s="1"/>
  <c r="F260" i="2"/>
  <c r="G260" i="2" l="1"/>
  <c r="H260" i="2" s="1"/>
  <c r="J260" i="2" s="1"/>
  <c r="D261" i="2" s="1"/>
  <c r="F261" i="2" l="1"/>
  <c r="I261" i="2"/>
  <c r="K261" i="2" s="1"/>
  <c r="G261" i="2" l="1"/>
  <c r="H261" i="2" s="1"/>
  <c r="J261" i="2" s="1"/>
  <c r="D262" i="2" s="1"/>
  <c r="F262" i="2" l="1"/>
  <c r="I262" i="2"/>
  <c r="K262" i="2" s="1"/>
  <c r="G262" i="2" l="1"/>
  <c r="H262" i="2" s="1"/>
  <c r="J262" i="2" s="1"/>
  <c r="D263" i="2" s="1"/>
  <c r="I263" i="2" l="1"/>
  <c r="K263" i="2" s="1"/>
  <c r="F263" i="2"/>
  <c r="G263" i="2" l="1"/>
  <c r="H263" i="2" s="1"/>
  <c r="J263" i="2" s="1"/>
  <c r="D264" i="2" s="1"/>
  <c r="I264" i="2" l="1"/>
  <c r="K264" i="2" s="1"/>
  <c r="F264" i="2"/>
  <c r="G264" i="2" l="1"/>
  <c r="H264" i="2" s="1"/>
  <c r="J264" i="2" s="1"/>
  <c r="D265" i="2" s="1"/>
  <c r="I265" i="2" l="1"/>
  <c r="K265" i="2" s="1"/>
  <c r="F265" i="2"/>
  <c r="G265" i="2" l="1"/>
  <c r="H265" i="2" s="1"/>
  <c r="J265" i="2" s="1"/>
  <c r="D266" i="2" s="1"/>
  <c r="I266" i="2" l="1"/>
  <c r="K266" i="2" s="1"/>
  <c r="F266" i="2"/>
  <c r="G266" i="2" l="1"/>
  <c r="H266" i="2" s="1"/>
  <c r="J266" i="2" s="1"/>
  <c r="D267" i="2" s="1"/>
  <c r="I267" i="2" l="1"/>
  <c r="K267" i="2" s="1"/>
  <c r="F267" i="2"/>
  <c r="G267" i="2" l="1"/>
  <c r="H267" i="2" s="1"/>
  <c r="J267" i="2" s="1"/>
  <c r="D268" i="2" s="1"/>
  <c r="I268" i="2" l="1"/>
  <c r="K268" i="2" s="1"/>
  <c r="F268" i="2"/>
  <c r="G268" i="2" l="1"/>
  <c r="H268" i="2" s="1"/>
  <c r="J268" i="2" s="1"/>
  <c r="D269" i="2" s="1"/>
  <c r="I269" i="2" l="1"/>
  <c r="K269" i="2" s="1"/>
  <c r="F269" i="2"/>
  <c r="G269" i="2" l="1"/>
  <c r="H269" i="2" s="1"/>
  <c r="J269" i="2" s="1"/>
  <c r="D270" i="2" s="1"/>
  <c r="I270" i="2" l="1"/>
  <c r="K270" i="2" s="1"/>
  <c r="F270" i="2"/>
  <c r="G270" i="2" l="1"/>
  <c r="H270" i="2" s="1"/>
  <c r="J270" i="2" s="1"/>
  <c r="D271" i="2" s="1"/>
  <c r="I271" i="2" l="1"/>
  <c r="K271" i="2" s="1"/>
  <c r="F271" i="2"/>
  <c r="G271" i="2" l="1"/>
  <c r="H271" i="2" s="1"/>
  <c r="J271" i="2" s="1"/>
  <c r="D272" i="2" s="1"/>
  <c r="I272" i="2" l="1"/>
  <c r="K272" i="2" s="1"/>
  <c r="F272" i="2"/>
  <c r="G272" i="2" l="1"/>
  <c r="H272" i="2" s="1"/>
  <c r="J272" i="2" s="1"/>
  <c r="D273" i="2" s="1"/>
  <c r="I273" i="2" l="1"/>
  <c r="K273" i="2" s="1"/>
  <c r="F273" i="2"/>
  <c r="G273" i="2" l="1"/>
  <c r="H273" i="2" s="1"/>
  <c r="J273" i="2" s="1"/>
  <c r="D274" i="2" s="1"/>
  <c r="I274" i="2" l="1"/>
  <c r="K274" i="2" s="1"/>
  <c r="F274" i="2"/>
  <c r="G274" i="2" l="1"/>
  <c r="H274" i="2" s="1"/>
  <c r="J274" i="2" s="1"/>
  <c r="D275" i="2" s="1"/>
  <c r="I275" i="2" l="1"/>
  <c r="K275" i="2" s="1"/>
  <c r="F275" i="2"/>
  <c r="G275" i="2" l="1"/>
  <c r="H275" i="2" s="1"/>
  <c r="J275" i="2" s="1"/>
  <c r="D276" i="2" s="1"/>
  <c r="I276" i="2" l="1"/>
  <c r="K276" i="2" s="1"/>
  <c r="F276" i="2"/>
  <c r="G276" i="2" l="1"/>
  <c r="H276" i="2" s="1"/>
  <c r="J276" i="2" s="1"/>
  <c r="D277" i="2" s="1"/>
  <c r="I277" i="2" l="1"/>
  <c r="K277" i="2" s="1"/>
  <c r="F277" i="2"/>
  <c r="G277" i="2" l="1"/>
  <c r="H277" i="2" s="1"/>
  <c r="J277" i="2" s="1"/>
  <c r="D278" i="2" s="1"/>
  <c r="F278" i="2" l="1"/>
  <c r="I278" i="2"/>
  <c r="K278" i="2" s="1"/>
  <c r="G278" i="2" l="1"/>
  <c r="H278" i="2" s="1"/>
  <c r="J278" i="2" s="1"/>
  <c r="D279" i="2" s="1"/>
  <c r="I279" i="2" l="1"/>
  <c r="K279" i="2" s="1"/>
  <c r="F279" i="2"/>
  <c r="G279" i="2" l="1"/>
  <c r="H279" i="2" s="1"/>
  <c r="J279" i="2" s="1"/>
  <c r="D280" i="2" s="1"/>
  <c r="F280" i="2" l="1"/>
  <c r="I280" i="2"/>
  <c r="K280" i="2" s="1"/>
  <c r="G280" i="2" l="1"/>
  <c r="H280" i="2" s="1"/>
  <c r="J280" i="2" s="1"/>
  <c r="D281" i="2" s="1"/>
  <c r="I281" i="2" l="1"/>
  <c r="K281" i="2" s="1"/>
  <c r="F281" i="2"/>
  <c r="G281" i="2" l="1"/>
  <c r="H281" i="2" s="1"/>
  <c r="J281" i="2" s="1"/>
  <c r="D282" i="2" s="1"/>
  <c r="I282" i="2" l="1"/>
  <c r="K282" i="2" s="1"/>
  <c r="F282" i="2"/>
  <c r="G282" i="2" l="1"/>
  <c r="H282" i="2" s="1"/>
  <c r="J282" i="2" s="1"/>
  <c r="D283" i="2" s="1"/>
  <c r="I283" i="2" l="1"/>
  <c r="K283" i="2" s="1"/>
  <c r="F283" i="2"/>
  <c r="G283" i="2" l="1"/>
  <c r="H283" i="2" s="1"/>
  <c r="J283" i="2" s="1"/>
  <c r="D284" i="2" s="1"/>
  <c r="F284" i="2" l="1"/>
  <c r="I284" i="2"/>
  <c r="K284" i="2" s="1"/>
  <c r="G284" i="2" l="1"/>
  <c r="H284" i="2" s="1"/>
  <c r="J284" i="2" s="1"/>
  <c r="D285" i="2" s="1"/>
  <c r="I285" i="2" l="1"/>
  <c r="K285" i="2" s="1"/>
  <c r="F285" i="2"/>
  <c r="G285" i="2" l="1"/>
  <c r="H285" i="2" s="1"/>
  <c r="J285" i="2" s="1"/>
  <c r="D286" i="2" s="1"/>
  <c r="F286" i="2" l="1"/>
  <c r="I286" i="2"/>
  <c r="K286" i="2" s="1"/>
  <c r="G286" i="2" l="1"/>
  <c r="H286" i="2" s="1"/>
  <c r="J286" i="2" s="1"/>
  <c r="D287" i="2" s="1"/>
  <c r="I287" i="2" l="1"/>
  <c r="K287" i="2" s="1"/>
  <c r="F287" i="2"/>
  <c r="G287" i="2" l="1"/>
  <c r="H287" i="2" s="1"/>
  <c r="J287" i="2" s="1"/>
  <c r="D288" i="2" s="1"/>
  <c r="I288" i="2" l="1"/>
  <c r="K288" i="2" s="1"/>
  <c r="F288" i="2"/>
  <c r="G288" i="2" l="1"/>
  <c r="H288" i="2" s="1"/>
  <c r="J288" i="2" s="1"/>
  <c r="D289" i="2" s="1"/>
  <c r="I289" i="2" l="1"/>
  <c r="K289" i="2" s="1"/>
  <c r="F289" i="2"/>
  <c r="G289" i="2" l="1"/>
  <c r="H289" i="2" s="1"/>
  <c r="J289" i="2" s="1"/>
  <c r="D290" i="2" s="1"/>
  <c r="I290" i="2" l="1"/>
  <c r="K290" i="2" s="1"/>
  <c r="F290" i="2"/>
  <c r="G290" i="2" l="1"/>
  <c r="H290" i="2" s="1"/>
  <c r="J290" i="2" s="1"/>
  <c r="D291" i="2" s="1"/>
  <c r="I291" i="2" l="1"/>
  <c r="K291" i="2" s="1"/>
  <c r="F291" i="2"/>
  <c r="G291" i="2" l="1"/>
  <c r="H291" i="2" s="1"/>
  <c r="J291" i="2" s="1"/>
  <c r="D292" i="2" s="1"/>
  <c r="I292" i="2" l="1"/>
  <c r="K292" i="2" s="1"/>
  <c r="F292" i="2"/>
  <c r="G292" i="2" l="1"/>
  <c r="H292" i="2" s="1"/>
  <c r="J292" i="2" s="1"/>
  <c r="D293" i="2" s="1"/>
  <c r="I293" i="2" l="1"/>
  <c r="K293" i="2" s="1"/>
  <c r="F293" i="2"/>
  <c r="G293" i="2" l="1"/>
  <c r="H293" i="2" s="1"/>
  <c r="J293" i="2" s="1"/>
  <c r="D294" i="2" s="1"/>
  <c r="I294" i="2" l="1"/>
  <c r="K294" i="2" s="1"/>
  <c r="F294" i="2"/>
  <c r="G294" i="2" l="1"/>
  <c r="H294" i="2" s="1"/>
  <c r="J294" i="2" s="1"/>
  <c r="D295" i="2" s="1"/>
  <c r="I295" i="2" l="1"/>
  <c r="K295" i="2" s="1"/>
  <c r="F295" i="2"/>
  <c r="G295" i="2" l="1"/>
  <c r="H295" i="2" s="1"/>
  <c r="J295" i="2" s="1"/>
  <c r="D296" i="2" s="1"/>
  <c r="F296" i="2" l="1"/>
  <c r="I296" i="2"/>
  <c r="K296" i="2" s="1"/>
  <c r="G296" i="2" l="1"/>
  <c r="H296" i="2" s="1"/>
  <c r="J296" i="2" s="1"/>
  <c r="D297" i="2" s="1"/>
  <c r="I297" i="2" l="1"/>
  <c r="K297" i="2" s="1"/>
  <c r="F297" i="2"/>
  <c r="G297" i="2" l="1"/>
  <c r="H297" i="2" s="1"/>
  <c r="J297" i="2" s="1"/>
  <c r="D298" i="2" s="1"/>
  <c r="I298" i="2" l="1"/>
  <c r="K298" i="2" s="1"/>
  <c r="F298" i="2"/>
  <c r="G298" i="2" l="1"/>
  <c r="H298" i="2" s="1"/>
  <c r="J298" i="2" s="1"/>
  <c r="D299" i="2" s="1"/>
  <c r="F299" i="2" l="1"/>
  <c r="I299" i="2"/>
  <c r="K299" i="2" s="1"/>
  <c r="G299" i="2" l="1"/>
  <c r="H299" i="2" s="1"/>
  <c r="J299" i="2" s="1"/>
  <c r="D300" i="2" s="1"/>
  <c r="I300" i="2" l="1"/>
  <c r="K300" i="2" s="1"/>
  <c r="F300" i="2"/>
  <c r="G300" i="2" l="1"/>
  <c r="H300" i="2" s="1"/>
  <c r="J300" i="2" s="1"/>
  <c r="D301" i="2" s="1"/>
  <c r="F301" i="2" l="1"/>
  <c r="I301" i="2"/>
  <c r="K301" i="2" s="1"/>
  <c r="G301" i="2" l="1"/>
  <c r="H301" i="2" s="1"/>
  <c r="J301" i="2" s="1"/>
  <c r="D302" i="2" s="1"/>
  <c r="I302" i="2" l="1"/>
  <c r="K302" i="2" s="1"/>
  <c r="F302" i="2"/>
  <c r="G302" i="2" l="1"/>
  <c r="H302" i="2" s="1"/>
  <c r="J302" i="2" s="1"/>
  <c r="D303" i="2" s="1"/>
  <c r="F303" i="2" l="1"/>
  <c r="I303" i="2"/>
  <c r="K303" i="2" s="1"/>
  <c r="G303" i="2" l="1"/>
  <c r="H303" i="2" s="1"/>
  <c r="J303" i="2" s="1"/>
  <c r="D304" i="2" s="1"/>
  <c r="I304" i="2" l="1"/>
  <c r="K304" i="2" s="1"/>
  <c r="F304" i="2"/>
  <c r="G304" i="2" l="1"/>
  <c r="H304" i="2" s="1"/>
  <c r="J304" i="2" s="1"/>
  <c r="D305" i="2" s="1"/>
  <c r="I305" i="2" l="1"/>
  <c r="K305" i="2" s="1"/>
  <c r="F305" i="2"/>
  <c r="G305" i="2" l="1"/>
  <c r="H305" i="2" s="1"/>
  <c r="J305" i="2" s="1"/>
  <c r="D306" i="2" s="1"/>
  <c r="I306" i="2" l="1"/>
  <c r="K306" i="2" s="1"/>
  <c r="F306" i="2"/>
  <c r="G306" i="2" l="1"/>
  <c r="H306" i="2" s="1"/>
  <c r="J306" i="2" s="1"/>
  <c r="D307" i="2" s="1"/>
  <c r="I307" i="2" l="1"/>
  <c r="K307" i="2" s="1"/>
  <c r="F307" i="2"/>
  <c r="G307" i="2" l="1"/>
  <c r="H307" i="2" s="1"/>
  <c r="J307" i="2" s="1"/>
  <c r="D308" i="2" s="1"/>
  <c r="I308" i="2" l="1"/>
  <c r="K308" i="2" s="1"/>
  <c r="F308" i="2"/>
  <c r="G308" i="2" l="1"/>
  <c r="H308" i="2" s="1"/>
  <c r="J308" i="2" s="1"/>
  <c r="D309" i="2" s="1"/>
  <c r="I309" i="2" l="1"/>
  <c r="K309" i="2" s="1"/>
  <c r="F309" i="2"/>
  <c r="G309" i="2" l="1"/>
  <c r="H309" i="2" s="1"/>
  <c r="J309" i="2" s="1"/>
  <c r="D310" i="2" s="1"/>
  <c r="I310" i="2" l="1"/>
  <c r="K310" i="2" s="1"/>
  <c r="F310" i="2"/>
  <c r="G310" i="2" l="1"/>
  <c r="H310" i="2" s="1"/>
  <c r="J310" i="2" s="1"/>
  <c r="D311" i="2" s="1"/>
  <c r="I311" i="2" l="1"/>
  <c r="K311" i="2" s="1"/>
  <c r="F311" i="2"/>
  <c r="G311" i="2" l="1"/>
  <c r="H311" i="2" s="1"/>
  <c r="J311" i="2" s="1"/>
  <c r="D312" i="2" s="1"/>
  <c r="F312" i="2" l="1"/>
  <c r="I312" i="2"/>
  <c r="K312" i="2" s="1"/>
  <c r="G312" i="2" l="1"/>
  <c r="H312" i="2" s="1"/>
  <c r="J312" i="2" s="1"/>
  <c r="D313" i="2" s="1"/>
  <c r="I313" i="2" l="1"/>
  <c r="K313" i="2" s="1"/>
  <c r="F313" i="2"/>
  <c r="G313" i="2" l="1"/>
  <c r="H313" i="2" s="1"/>
  <c r="J313" i="2" s="1"/>
  <c r="D314" i="2" s="1"/>
  <c r="I314" i="2" l="1"/>
  <c r="K314" i="2" s="1"/>
  <c r="F314" i="2"/>
  <c r="G314" i="2" l="1"/>
  <c r="H314" i="2" s="1"/>
  <c r="J314" i="2" s="1"/>
  <c r="D315" i="2" s="1"/>
  <c r="I315" i="2" l="1"/>
  <c r="K315" i="2" s="1"/>
  <c r="F315" i="2"/>
  <c r="G315" i="2" l="1"/>
  <c r="H315" i="2" s="1"/>
  <c r="J315" i="2" s="1"/>
  <c r="D316" i="2" s="1"/>
  <c r="F316" i="2" l="1"/>
  <c r="I316" i="2"/>
  <c r="K316" i="2" s="1"/>
  <c r="G316" i="2" l="1"/>
  <c r="H316" i="2" s="1"/>
  <c r="J316" i="2" s="1"/>
  <c r="D317" i="2" s="1"/>
  <c r="I317" i="2" l="1"/>
  <c r="K317" i="2" s="1"/>
  <c r="F317" i="2"/>
  <c r="G317" i="2" l="1"/>
  <c r="H317" i="2" s="1"/>
  <c r="J317" i="2" s="1"/>
  <c r="D318" i="2" s="1"/>
  <c r="F318" i="2" l="1"/>
  <c r="I318" i="2"/>
  <c r="K318" i="2" s="1"/>
  <c r="G318" i="2" l="1"/>
  <c r="H318" i="2" s="1"/>
  <c r="J318" i="2" s="1"/>
  <c r="D319" i="2" s="1"/>
  <c r="I319" i="2" l="1"/>
  <c r="K319" i="2" s="1"/>
  <c r="F319" i="2"/>
  <c r="G319" i="2" l="1"/>
  <c r="H319" i="2" s="1"/>
  <c r="J319" i="2" s="1"/>
  <c r="D320" i="2" s="1"/>
  <c r="I320" i="2" l="1"/>
  <c r="K320" i="2" s="1"/>
  <c r="F320" i="2"/>
  <c r="G320" i="2" l="1"/>
  <c r="H320" i="2" s="1"/>
  <c r="J320" i="2" s="1"/>
  <c r="D321" i="2" s="1"/>
  <c r="I321" i="2" l="1"/>
  <c r="K321" i="2" s="1"/>
  <c r="F321" i="2"/>
  <c r="G321" i="2" l="1"/>
  <c r="H321" i="2" s="1"/>
  <c r="J321" i="2" s="1"/>
  <c r="D322" i="2" s="1"/>
  <c r="I322" i="2" l="1"/>
  <c r="K322" i="2" s="1"/>
  <c r="F322" i="2"/>
  <c r="G322" i="2" l="1"/>
  <c r="H322" i="2" s="1"/>
  <c r="J322" i="2" s="1"/>
  <c r="D323" i="2" s="1"/>
  <c r="I323" i="2" l="1"/>
  <c r="K323" i="2" s="1"/>
  <c r="F323" i="2"/>
  <c r="G323" i="2" l="1"/>
  <c r="H323" i="2" s="1"/>
  <c r="J323" i="2" s="1"/>
  <c r="D324" i="2" s="1"/>
  <c r="I324" i="2" l="1"/>
  <c r="K324" i="2" s="1"/>
  <c r="F324" i="2"/>
  <c r="G324" i="2" l="1"/>
  <c r="H324" i="2" s="1"/>
  <c r="J324" i="2" s="1"/>
  <c r="D325" i="2" s="1"/>
  <c r="I325" i="2" l="1"/>
  <c r="K325" i="2" s="1"/>
  <c r="F325" i="2"/>
  <c r="G325" i="2" l="1"/>
  <c r="H325" i="2" s="1"/>
  <c r="J325" i="2" s="1"/>
  <c r="D326" i="2" s="1"/>
  <c r="I326" i="2" l="1"/>
  <c r="K326" i="2" s="1"/>
  <c r="F326" i="2"/>
  <c r="G326" i="2" l="1"/>
  <c r="H326" i="2" s="1"/>
  <c r="J326" i="2" s="1"/>
  <c r="D327" i="2" s="1"/>
  <c r="I327" i="2" l="1"/>
  <c r="K327" i="2" s="1"/>
  <c r="F327" i="2"/>
  <c r="G327" i="2" l="1"/>
  <c r="H327" i="2" s="1"/>
  <c r="J327" i="2" s="1"/>
  <c r="D328" i="2" s="1"/>
  <c r="F328" i="2" l="1"/>
  <c r="I328" i="2"/>
  <c r="K328" i="2" s="1"/>
  <c r="G328" i="2" l="1"/>
  <c r="H328" i="2" s="1"/>
  <c r="J328" i="2" s="1"/>
  <c r="D329" i="2" s="1"/>
  <c r="I329" i="2" l="1"/>
  <c r="K329" i="2" s="1"/>
  <c r="F329" i="2"/>
  <c r="G329" i="2" l="1"/>
  <c r="H329" i="2" s="1"/>
  <c r="J329" i="2" s="1"/>
  <c r="D330" i="2" s="1"/>
  <c r="I330" i="2" l="1"/>
  <c r="K330" i="2" s="1"/>
  <c r="F330" i="2"/>
  <c r="G330" i="2" l="1"/>
  <c r="H330" i="2" s="1"/>
  <c r="J330" i="2" s="1"/>
  <c r="D331" i="2" s="1"/>
  <c r="F331" i="2" l="1"/>
  <c r="I331" i="2"/>
  <c r="K331" i="2" s="1"/>
  <c r="G331" i="2" l="1"/>
  <c r="H331" i="2" s="1"/>
  <c r="J331" i="2" s="1"/>
  <c r="D332" i="2" s="1"/>
  <c r="I332" i="2" l="1"/>
  <c r="K332" i="2" s="1"/>
  <c r="F332" i="2"/>
  <c r="G332" i="2" l="1"/>
  <c r="H332" i="2" s="1"/>
  <c r="J332" i="2" s="1"/>
  <c r="D333" i="2" s="1"/>
  <c r="F333" i="2" l="1"/>
  <c r="I333" i="2"/>
  <c r="K333" i="2" s="1"/>
  <c r="G333" i="2" l="1"/>
  <c r="H333" i="2" s="1"/>
  <c r="J333" i="2" s="1"/>
  <c r="D334" i="2" s="1"/>
  <c r="F334" i="2" l="1"/>
  <c r="I334" i="2"/>
  <c r="K334" i="2" s="1"/>
  <c r="G334" i="2" l="1"/>
  <c r="H334" i="2" s="1"/>
  <c r="J334" i="2" s="1"/>
  <c r="D335" i="2" s="1"/>
  <c r="I335" i="2" l="1"/>
  <c r="K335" i="2" s="1"/>
  <c r="F335" i="2"/>
  <c r="G335" i="2" l="1"/>
  <c r="H335" i="2" s="1"/>
  <c r="J335" i="2" s="1"/>
  <c r="D336" i="2" s="1"/>
  <c r="I336" i="2" l="1"/>
  <c r="K336" i="2" s="1"/>
  <c r="F336" i="2"/>
  <c r="G336" i="2" l="1"/>
  <c r="H336" i="2" s="1"/>
  <c r="J336" i="2" s="1"/>
  <c r="D337" i="2" s="1"/>
  <c r="I337" i="2" l="1"/>
  <c r="K337" i="2" s="1"/>
  <c r="F337" i="2"/>
  <c r="G337" i="2" l="1"/>
  <c r="H337" i="2" s="1"/>
  <c r="J337" i="2" s="1"/>
  <c r="D338" i="2" s="1"/>
  <c r="I338" i="2" l="1"/>
  <c r="K338" i="2" s="1"/>
  <c r="F338" i="2"/>
  <c r="G338" i="2" l="1"/>
  <c r="H338" i="2" s="1"/>
  <c r="J338" i="2" s="1"/>
  <c r="D339" i="2" s="1"/>
  <c r="I339" i="2" l="1"/>
  <c r="K339" i="2" s="1"/>
  <c r="F339" i="2"/>
  <c r="G339" i="2" l="1"/>
  <c r="H339" i="2" s="1"/>
  <c r="J339" i="2" s="1"/>
  <c r="D340" i="2" s="1"/>
  <c r="I340" i="2" l="1"/>
  <c r="K340" i="2" s="1"/>
  <c r="F340" i="2"/>
  <c r="G340" i="2" l="1"/>
  <c r="H340" i="2" s="1"/>
  <c r="J340" i="2" s="1"/>
  <c r="D341" i="2" s="1"/>
  <c r="I341" i="2" l="1"/>
  <c r="K341" i="2" s="1"/>
  <c r="F341" i="2"/>
  <c r="G341" i="2" l="1"/>
  <c r="H341" i="2" s="1"/>
  <c r="J341" i="2" s="1"/>
  <c r="D342" i="2" s="1"/>
  <c r="F342" i="2" l="1"/>
  <c r="I342" i="2"/>
  <c r="K342" i="2" s="1"/>
  <c r="G342" i="2" l="1"/>
  <c r="H342" i="2" s="1"/>
  <c r="J342" i="2" s="1"/>
  <c r="D343" i="2" s="1"/>
  <c r="I343" i="2" l="1"/>
  <c r="K343" i="2" s="1"/>
  <c r="F343" i="2"/>
  <c r="G343" i="2" l="1"/>
  <c r="H343" i="2" s="1"/>
  <c r="J343" i="2" s="1"/>
  <c r="D344" i="2" s="1"/>
  <c r="F344" i="2" l="1"/>
  <c r="I344" i="2"/>
  <c r="K344" i="2" s="1"/>
  <c r="G344" i="2" l="1"/>
  <c r="H344" i="2" s="1"/>
  <c r="J344" i="2" s="1"/>
  <c r="D345" i="2" s="1"/>
  <c r="I345" i="2" l="1"/>
  <c r="K345" i="2" s="1"/>
  <c r="F345" i="2"/>
  <c r="G345" i="2" l="1"/>
  <c r="H345" i="2" s="1"/>
  <c r="J345" i="2" s="1"/>
  <c r="D346" i="2" s="1"/>
  <c r="I346" i="2" l="1"/>
  <c r="K346" i="2" s="1"/>
  <c r="F346" i="2"/>
  <c r="G346" i="2" l="1"/>
  <c r="H346" i="2" s="1"/>
  <c r="J346" i="2" s="1"/>
  <c r="D347" i="2" s="1"/>
  <c r="I347" i="2" l="1"/>
  <c r="K347" i="2" s="1"/>
  <c r="F347" i="2"/>
  <c r="G347" i="2" l="1"/>
  <c r="H347" i="2" s="1"/>
  <c r="J347" i="2" s="1"/>
  <c r="D348" i="2" s="1"/>
  <c r="F348" i="2" l="1"/>
  <c r="I348" i="2"/>
  <c r="K348" i="2" s="1"/>
  <c r="G348" i="2" l="1"/>
  <c r="H348" i="2" s="1"/>
  <c r="J348" i="2" s="1"/>
  <c r="D349" i="2" s="1"/>
  <c r="I349" i="2" l="1"/>
  <c r="K349" i="2" s="1"/>
  <c r="F349" i="2"/>
  <c r="G349" i="2" l="1"/>
  <c r="H349" i="2" s="1"/>
  <c r="J349" i="2" s="1"/>
  <c r="D350" i="2" s="1"/>
  <c r="F350" i="2" l="1"/>
  <c r="I350" i="2"/>
  <c r="K350" i="2" s="1"/>
  <c r="G350" i="2" l="1"/>
  <c r="H350" i="2" s="1"/>
  <c r="J350" i="2" s="1"/>
  <c r="D351" i="2" s="1"/>
  <c r="I351" i="2" l="1"/>
  <c r="K351" i="2" s="1"/>
  <c r="F351" i="2"/>
  <c r="G351" i="2" l="1"/>
  <c r="H351" i="2" s="1"/>
  <c r="J351" i="2" s="1"/>
  <c r="D352" i="2" s="1"/>
  <c r="I352" i="2" l="1"/>
  <c r="K352" i="2" s="1"/>
  <c r="F352" i="2"/>
  <c r="G352" i="2" l="1"/>
  <c r="H352" i="2" s="1"/>
  <c r="J352" i="2" s="1"/>
  <c r="D353" i="2" s="1"/>
  <c r="I353" i="2" l="1"/>
  <c r="K353" i="2" s="1"/>
  <c r="F353" i="2"/>
  <c r="G353" i="2" l="1"/>
  <c r="H353" i="2" s="1"/>
  <c r="J353" i="2" s="1"/>
  <c r="D354" i="2" s="1"/>
  <c r="F354" i="2" l="1"/>
  <c r="I354" i="2"/>
  <c r="K354" i="2" s="1"/>
  <c r="G354" i="2" l="1"/>
  <c r="H354" i="2" s="1"/>
  <c r="J354" i="2"/>
  <c r="D355" i="2" s="1"/>
  <c r="I355" i="2" l="1"/>
  <c r="K355" i="2" s="1"/>
  <c r="F355" i="2"/>
  <c r="G355" i="2" l="1"/>
  <c r="H355" i="2" s="1"/>
  <c r="J355" i="2"/>
  <c r="D356" i="2" s="1"/>
  <c r="I356" i="2" l="1"/>
  <c r="K356" i="2" s="1"/>
  <c r="F356" i="2"/>
  <c r="G356" i="2" l="1"/>
  <c r="H356" i="2" s="1"/>
  <c r="J356" i="2" s="1"/>
  <c r="D357" i="2" s="1"/>
  <c r="I357" i="2" l="1"/>
  <c r="K357" i="2" s="1"/>
  <c r="F357" i="2"/>
  <c r="G357" i="2" l="1"/>
  <c r="H357" i="2" s="1"/>
  <c r="J357" i="2" s="1"/>
  <c r="D358" i="2" s="1"/>
  <c r="I358" i="2" l="1"/>
  <c r="K358" i="2" s="1"/>
  <c r="F358" i="2"/>
  <c r="G358" i="2" l="1"/>
  <c r="H358" i="2" s="1"/>
  <c r="J358" i="2" s="1"/>
  <c r="D359" i="2" s="1"/>
  <c r="I359" i="2" l="1"/>
  <c r="K359" i="2" s="1"/>
  <c r="F359" i="2"/>
  <c r="G359" i="2" l="1"/>
  <c r="H359" i="2" s="1"/>
  <c r="J359" i="2"/>
  <c r="D360" i="2" s="1"/>
  <c r="I360" i="2" l="1"/>
  <c r="K360" i="2" s="1"/>
  <c r="F360" i="2"/>
  <c r="G360" i="2" l="1"/>
  <c r="H360" i="2" s="1"/>
  <c r="J360" i="2" s="1"/>
  <c r="D361" i="2" s="1"/>
  <c r="I361" i="2" l="1"/>
  <c r="K361" i="2" s="1"/>
  <c r="F361" i="2"/>
  <c r="G361" i="2" l="1"/>
  <c r="H361" i="2" s="1"/>
  <c r="J361" i="2"/>
  <c r="D362" i="2" s="1"/>
  <c r="F362" i="2" l="1"/>
  <c r="I362" i="2"/>
  <c r="K362" i="2" s="1"/>
  <c r="G362" i="2" l="1"/>
  <c r="H362" i="2" s="1"/>
  <c r="J362" i="2"/>
  <c r="D363" i="2" s="1"/>
  <c r="I363" i="2" l="1"/>
  <c r="K363" i="2" s="1"/>
  <c r="F363" i="2"/>
  <c r="G363" i="2" l="1"/>
  <c r="H363" i="2" s="1"/>
  <c r="J363" i="2" s="1"/>
  <c r="D364" i="2" s="1"/>
  <c r="F364" i="2" l="1"/>
  <c r="I364" i="2"/>
  <c r="K364" i="2" s="1"/>
  <c r="G364" i="2" l="1"/>
  <c r="H364" i="2" s="1"/>
  <c r="J364" i="2"/>
  <c r="D365" i="2" s="1"/>
  <c r="I365" i="2" l="1"/>
  <c r="K365" i="2" s="1"/>
  <c r="F365" i="2"/>
  <c r="G365" i="2" l="1"/>
  <c r="H365" i="2" s="1"/>
  <c r="J365" i="2"/>
  <c r="D366" i="2" s="1"/>
  <c r="F366" i="2" l="1"/>
  <c r="I366" i="2"/>
  <c r="K366" i="2" s="1"/>
  <c r="G366" i="2" l="1"/>
  <c r="H366" i="2" s="1"/>
  <c r="J366" i="2"/>
  <c r="D367" i="2" s="1"/>
  <c r="I367" i="2" l="1"/>
  <c r="K367" i="2" s="1"/>
  <c r="F367" i="2"/>
  <c r="G367" i="2" l="1"/>
  <c r="H367" i="2" s="1"/>
  <c r="J367" i="2" s="1"/>
  <c r="D368" i="2" s="1"/>
  <c r="I368" i="2" l="1"/>
  <c r="K368" i="2" s="1"/>
  <c r="F368" i="2"/>
  <c r="G368" i="2" l="1"/>
  <c r="H368" i="2" s="1"/>
  <c r="J368" i="2"/>
  <c r="D369" i="2" s="1"/>
  <c r="I369" i="2" l="1"/>
  <c r="K369" i="2" s="1"/>
  <c r="F369" i="2"/>
  <c r="G369" i="2" l="1"/>
  <c r="H369" i="2" s="1"/>
  <c r="J369" i="2"/>
  <c r="D370" i="2" s="1"/>
  <c r="I370" i="2" l="1"/>
  <c r="K370" i="2" s="1"/>
  <c r="F370" i="2"/>
  <c r="G370" i="2" l="1"/>
  <c r="H370" i="2" s="1"/>
  <c r="J370" i="2" s="1"/>
  <c r="D371" i="2" s="1"/>
  <c r="I371" i="2" l="1"/>
  <c r="K371" i="2" s="1"/>
  <c r="F371" i="2"/>
  <c r="G371" i="2" l="1"/>
  <c r="H371" i="2" s="1"/>
  <c r="J371" i="2"/>
  <c r="D372" i="2" s="1"/>
  <c r="I372" i="2" l="1"/>
  <c r="K372" i="2" s="1"/>
  <c r="F372" i="2"/>
  <c r="G372" i="2" l="1"/>
  <c r="H372" i="2" s="1"/>
  <c r="J372" i="2" s="1"/>
  <c r="D373" i="2" s="1"/>
  <c r="I373" i="2" l="1"/>
  <c r="K373" i="2" s="1"/>
  <c r="F373" i="2"/>
  <c r="G373" i="2" l="1"/>
  <c r="H373" i="2" s="1"/>
  <c r="J373" i="2"/>
  <c r="D374" i="2" s="1"/>
  <c r="I374" i="2" l="1"/>
  <c r="K374" i="2" s="1"/>
  <c r="F374" i="2"/>
  <c r="G374" i="2" l="1"/>
  <c r="H374" i="2" s="1"/>
  <c r="J374" i="2"/>
  <c r="D375" i="2" s="1"/>
  <c r="I375" i="2" l="1"/>
  <c r="K375" i="2" s="1"/>
  <c r="F375" i="2"/>
  <c r="G375" i="2" l="1"/>
  <c r="H375" i="2" s="1"/>
  <c r="J375" i="2" s="1"/>
  <c r="D376" i="2" s="1"/>
  <c r="I376" i="2" l="1"/>
  <c r="I13" i="2" s="1"/>
  <c r="F376" i="2"/>
  <c r="I12" i="2" l="1"/>
  <c r="G376" i="2"/>
  <c r="K376" i="2"/>
  <c r="H376" i="2" l="1"/>
  <c r="J376" i="2" s="1"/>
  <c r="I10" i="2" s="1"/>
  <c r="I11" i="2" s="1"/>
</calcChain>
</file>

<file path=xl/sharedStrings.xml><?xml version="1.0" encoding="utf-8"?>
<sst xmlns="http://schemas.openxmlformats.org/spreadsheetml/2006/main" count="32" uniqueCount="32">
  <si>
    <t>Loan amount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</si>
  <si>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</si>
  <si>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</si>
  <si>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</si>
  <si>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</si>
  <si>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</si>
  <si>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</si>
  <si>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ENTER VALUES</t>
  </si>
  <si>
    <t>LOAN SUMMARY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</si>
  <si>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</si>
  <si>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</si>
  <si>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</si>
  <si>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</si>
  <si>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</si>
  <si>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</si>
  <si>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</si>
  <si>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</si>
  <si>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</si>
  <si>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</si>
  <si>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</si>
  <si>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Your Bank</t>
  </si>
  <si>
    <t>MORTGAGE AMORTIZATION SCHEDULE</t>
  </si>
  <si>
    <t>https://www.mortgagecalculator.org/</t>
  </si>
  <si>
    <t>Interest rate</t>
  </si>
  <si>
    <t>* SEE CURRENT *</t>
  </si>
  <si>
    <t>Payments made per year</t>
  </si>
  <si>
    <t>Loan term in years</t>
  </si>
  <si>
    <t>Our website allows you to share calculations, see local mortgage rates &amp; generate printable loan amortization tables.</t>
  </si>
  <si>
    <t>You can also include other expenses including property taxes, homeowners' insurance &amp; HOA fees on our website.</t>
  </si>
  <si>
    <t>Years saved off original loan term</t>
  </si>
  <si>
    <t>Loan repayment start date</t>
  </si>
  <si>
    <t>This Excel spreadsheet makes it easy to view the amortization of a home loan with optional extra monthly payments. Want more features? View our website to see interactive graphs for your loan.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</si>
</sst>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1" x14ac:knownFonts="1">
    <font>
      <sz val="1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u/>
      <sz val="11"/>
      <color rgb="FF000064"/>
      <name val="Arial"/>
      <family val="2"/>
      <scheme val="minor"/>
    </font>
    <font>
      <u/>
      <sz val="12"/>
      <color rgb="FF000064"/>
      <name val="Arial"/>
      <family val="2"/>
      <scheme val="minor"/>
    </font>
    <font>
      <b/>
      <u/>
      <sz val="12"/>
      <color rgb="FF000064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94C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rgb="FF00B0F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ck">
        <color rgb="FF155776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15">
    <xf numFmtId="0" fontId="0" fillId="0" borderId="0"/>
    <xf numFmtId="0" fontId="1" fillId="0" borderId="4" applyNumberFormat="0" applyFill="0" applyProtection="0">
      <alignment vertical="center"/>
    </xf>
    <xf numFmtId="0" fontId="4" fillId="0" borderId="2" applyNumberFormat="0" applyFill="0" applyProtection="0">
      <alignment vertical="center"/>
    </xf>
    <xf numFmtId="0" fontId="2" fillId="0" borderId="5" applyNumberFormat="0" applyFill="0" applyProtection="0">
      <alignment vertical="center"/>
    </xf>
    <xf numFmtId="0" fontId="3" fillId="2" borderId="1" applyNumberFormat="0" applyProtection="0">
      <alignment horizontal="right"/>
    </xf>
    <xf numFmtId="0" fontId="5" fillId="0" borderId="1" applyNumberFormat="0" applyProtection="0">
      <alignment vertical="center"/>
    </xf>
    <xf numFmtId="10" fontId="6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6" borderId="0" applyNumberFormat="0" applyFont="0" applyAlignment="0">
      <alignment horizontal="center" vertical="center" wrapText="1"/>
    </xf>
    <xf numFmtId="0" fontId="7" fillId="5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7" fillId="4" borderId="0" applyBorder="0" applyProtection="0">
      <alignment horizontal="right" vertical="center" wrapText="1" indent="2"/>
    </xf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4" xfId="1">
      <alignment vertical="center"/>
    </xf>
    <xf numFmtId="0" fontId="4" fillId="0" borderId="2" xfId="2">
      <alignment vertical="center"/>
    </xf>
    <xf numFmtId="0" fontId="2" fillId="0" borderId="5" xfId="3">
      <alignment vertical="center"/>
    </xf>
    <xf numFmtId="164" fontId="3" fillId="2" borderId="0" xfId="7"/>
    <xf numFmtId="164" fontId="3" fillId="2" borderId="1" xfId="7" applyFont="1" applyFill="1" applyBorder="1"/>
    <xf numFmtId="164" fontId="3" fillId="6" borderId="0" xfId="8" applyNumberFormat="1" applyAlignment="1"/>
    <xf numFmtId="164" fontId="3" fillId="6" borderId="1" xfId="8" applyNumberFormat="1" applyBorder="1" applyAlignment="1"/>
    <xf numFmtId="1" fontId="3" fillId="2" borderId="0" xfId="10" applyFill="1"/>
    <xf numFmtId="1" fontId="3" fillId="2" borderId="1" xfId="10" applyFill="1" applyBorder="1"/>
    <xf numFmtId="1" fontId="0" fillId="0" borderId="0" xfId="10" applyFont="1" applyFill="1" applyBorder="1" applyAlignment="1">
      <alignment horizontal="left"/>
    </xf>
    <xf numFmtId="14" fontId="3" fillId="2" borderId="1" xfId="11" applyFill="1" applyBorder="1"/>
    <xf numFmtId="14" fontId="0" fillId="0" borderId="0" xfId="11" applyFont="1" applyFill="1" applyBorder="1" applyAlignment="1">
      <alignment horizontal="left"/>
    </xf>
    <xf numFmtId="0" fontId="7" fillId="5" borderId="0" xfId="9">
      <alignment vertical="center" wrapText="1"/>
    </xf>
    <xf numFmtId="164" fontId="0" fillId="0" borderId="0" xfId="12" applyFont="1" applyFill="1" applyBorder="1">
      <alignment horizontal="right" indent="2"/>
    </xf>
    <xf numFmtId="10" fontId="3" fillId="2" borderId="1" xfId="6" applyFont="1" applyFill="1" applyBorder="1" applyAlignment="1">
      <alignment horizontal="right"/>
    </xf>
    <xf numFmtId="0" fontId="5" fillId="0" borderId="1" xfId="5">
      <alignment vertical="center"/>
    </xf>
    <xf numFmtId="1" fontId="3" fillId="6" borderId="1" xfId="10" applyFill="1" applyBorder="1" applyAlignment="1"/>
    <xf numFmtId="1" fontId="0" fillId="6" borderId="0" xfId="10" applyFont="1" applyFill="1" applyBorder="1" applyAlignment="1">
      <alignment horizontal="left"/>
    </xf>
    <xf numFmtId="14" fontId="0" fillId="6" borderId="0" xfId="11" applyFont="1" applyFill="1" applyBorder="1" applyAlignment="1">
      <alignment horizontal="left"/>
    </xf>
    <xf numFmtId="164" fontId="0" fillId="6" borderId="0" xfId="12" applyFont="1" applyFill="1" applyBorder="1">
      <alignment horizontal="right" indent="2"/>
    </xf>
    <xf numFmtId="0" fontId="8" fillId="0" borderId="1" xfId="14" applyFont="1" applyBorder="1" applyAlignment="1">
      <alignment vertical="center"/>
    </xf>
    <xf numFmtId="0" fontId="10" fillId="0" borderId="0" xfId="14" applyFont="1" applyFill="1"/>
    <xf numFmtId="4" fontId="3" fillId="6" borderId="1" xfId="8" applyNumberFormat="1" applyBorder="1" applyAlignment="1"/>
    <xf numFmtId="0" fontId="5" fillId="0" borderId="1" xfId="5">
      <alignment vertical="center"/>
    </xf>
    <xf numFmtId="0" fontId="5" fillId="0" borderId="3" xfId="5" applyBorder="1">
      <alignment vertical="center"/>
    </xf>
    <xf numFmtId="0" fontId="3" fillId="2" borderId="1" xfId="4">
      <alignment horizontal="right"/>
    </xf>
  </cellXfs>
  <cellStyles count="15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Hyperlink" xfId="14" builtinId="8" customBuiltin="1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55776"/>
      <color rgb="FF003399"/>
      <color rgb="FF20394C"/>
      <color rgb="FF000064"/>
      <color rgb="FF1557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mortgagecalculator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285750</xdr:colOff>
      <xdr:row>1</xdr:row>
      <xdr:rowOff>542925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BA84E-65C2-46A8-8E13-7257BDA6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5610225" cy="54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B16:K376" totalsRowShown="0" headerRowCellStyle="Heading 4">
  <tableColumns count="10">
    <tableColumn id="1" xr3:uid="{00000000-0010-0000-0000-000001000000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CellStyle="Table Amount">
      <calculatedColumnFormula>IF(PaymentSchedule[[#This Row],[PMT NO]]&lt;&gt;"",ScheduledPayment,"")</calculatedColumnFormula>
    </tableColumn>
    <tableColumn id="5" xr3:uid="{00000000-0010-0000-0000-000005000000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Loan Amortization Schedule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rtgagecalculator.org/" TargetMode="External"/><Relationship Id="rId1" Type="http://schemas.openxmlformats.org/officeDocument/2006/relationships/hyperlink" Target="https://www.mortgagecalculator.org/mortgage-rates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K376"/>
  <sheetViews>
    <sheetView showGridLines="0" tabSelected="1" zoomScaleNormal="100" workbookViewId="0">
      <pane ySplit="16" topLeftCell="A17" activePane="bottomLeft" state="frozen"/>
      <selection pane="bottomLeft" activeCell="F12" sqref="F12"/>
    </sheetView>
  </sheetViews>
  <sheetFormatPr defaultRowHeight="14.25" x14ac:dyDescent="0.2"/>
  <cols>
    <col min="1" max="1" width="2.625" customWidth="1"/>
    <col min="2" max="2" width="6.875" customWidth="1"/>
    <col min="3" max="3" width="15" customWidth="1"/>
    <col min="4" max="4" width="16.75" customWidth="1"/>
    <col min="5" max="10" width="15.625" customWidth="1"/>
    <col min="11" max="11" width="17.625" customWidth="1"/>
  </cols>
  <sheetData>
    <row r="1" spans="2:11" ht="8.25" customHeight="1" x14ac:dyDescent="0.2"/>
    <row r="2" spans="2:11" ht="46.5" customHeight="1" x14ac:dyDescent="0.2"/>
    <row r="3" spans="2:11" x14ac:dyDescent="0.2">
      <c r="B3" t="s">
        <v>31</v>
      </c>
    </row>
    <row r="4" spans="2:11" ht="15.75" x14ac:dyDescent="0.25">
      <c r="B4" t="s">
        <v>27</v>
      </c>
      <c r="I4" s="22" t="s">
        <v>22</v>
      </c>
    </row>
    <row r="5" spans="2:11" ht="15.75" x14ac:dyDescent="0.25">
      <c r="B5" t="s">
        <v>28</v>
      </c>
      <c r="I5" s="22"/>
    </row>
    <row r="6" spans="2:11" ht="30" customHeight="1" thickBot="1" x14ac:dyDescent="0.25">
      <c r="B6" s="1" t="s">
        <v>21</v>
      </c>
      <c r="C6" s="1"/>
      <c r="D6" s="1"/>
      <c r="E6" s="1"/>
      <c r="F6" s="1"/>
      <c r="G6" s="1"/>
      <c r="H6" s="1"/>
      <c r="I6" s="1"/>
      <c r="J6" s="1"/>
      <c r="K6" s="1"/>
    </row>
    <row r="7" spans="2:11" ht="20.100000000000001" customHeight="1" thickTop="1" thickBot="1" x14ac:dyDescent="0.25">
      <c r="C7" s="2" t="s">
        <v>7</v>
      </c>
      <c r="D7" s="2"/>
      <c r="E7" s="2"/>
      <c r="G7" s="2" t="s">
        <v>8</v>
      </c>
      <c r="H7" s="2"/>
      <c r="I7" s="2"/>
    </row>
    <row r="8" spans="2:11" ht="14.25" customHeight="1" x14ac:dyDescent="0.2">
      <c r="C8" s="25" t="s">
        <v>0</v>
      </c>
      <c r="D8" s="25"/>
      <c r="E8" s="4">
        <v>600000</v>
      </c>
      <c r="G8" s="25" t="s">
        <v>2</v>
      </c>
      <c r="H8" s="25"/>
      <c r="I8" s="6">
        <f ca="1">IF(LoanIsGood,-PMT(InterestRate/PaymentsPerYear,ScheduledNumberOfPayments,LoanAmount),"")</f>
        <v>3682.6042812198211</v>
      </c>
    </row>
    <row r="9" spans="2:11" ht="15" x14ac:dyDescent="0.2">
      <c r="C9" s="16" t="s">
        <v>23</v>
      </c>
      <c r="D9" s="21" t="s">
        <v>24</v>
      </c>
      <c r="E9" s="15">
        <v>6.2199999999999998E-2</v>
      </c>
      <c r="G9" s="24" t="s">
        <v>3</v>
      </c>
      <c r="H9" s="24"/>
      <c r="I9" s="17">
        <f ca="1">IF(LoanIsGood,LoanPeriod*PaymentsPerYear,"")</f>
        <v>360</v>
      </c>
    </row>
    <row r="10" spans="2:11" x14ac:dyDescent="0.2">
      <c r="C10" s="24" t="s">
        <v>26</v>
      </c>
      <c r="D10" s="24"/>
      <c r="E10" s="8">
        <v>30</v>
      </c>
      <c r="G10" s="24" t="s">
        <v>4</v>
      </c>
      <c r="H10" s="24"/>
      <c r="I10" s="17">
        <f ca="1">ActualNumberOfPayments</f>
        <v>335</v>
      </c>
    </row>
    <row r="11" spans="2:11" x14ac:dyDescent="0.2">
      <c r="C11" s="24" t="s">
        <v>25</v>
      </c>
      <c r="D11" s="24"/>
      <c r="E11" s="9">
        <v>12</v>
      </c>
      <c r="G11" s="24" t="s">
        <v>29</v>
      </c>
      <c r="H11" s="24"/>
      <c r="I11" s="23">
        <f ca="1">(I9-I10)/E11</f>
        <v>2.0833333333333335</v>
      </c>
    </row>
    <row r="12" spans="2:11" x14ac:dyDescent="0.2">
      <c r="C12" s="24" t="s">
        <v>30</v>
      </c>
      <c r="D12" s="24"/>
      <c r="E12" s="11">
        <f ca="1">TODAY()</f>
        <v>46117</v>
      </c>
      <c r="G12" s="24" t="s">
        <v>5</v>
      </c>
      <c r="H12" s="24"/>
      <c r="I12" s="7">
        <f ca="1">TotalEarlyPayments</f>
        <v>33400</v>
      </c>
    </row>
    <row r="13" spans="2:11" x14ac:dyDescent="0.2">
      <c r="G13" s="24" t="s">
        <v>6</v>
      </c>
      <c r="H13" s="24"/>
      <c r="I13" s="7">
        <f ca="1">TotalInterest</f>
        <v>663572.35170078208</v>
      </c>
    </row>
    <row r="14" spans="2:11" ht="15" x14ac:dyDescent="0.2">
      <c r="C14" s="24" t="s">
        <v>1</v>
      </c>
      <c r="D14" s="24"/>
      <c r="E14" s="5">
        <v>100</v>
      </c>
      <c r="G14" s="3" t="s">
        <v>9</v>
      </c>
      <c r="H14" s="26" t="s">
        <v>20</v>
      </c>
      <c r="I14" s="26"/>
    </row>
    <row r="16" spans="2:11" ht="35.1" customHeight="1" x14ac:dyDescent="0.2">
      <c r="B16" s="13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3" t="s">
        <v>15</v>
      </c>
      <c r="H16" s="13" t="s">
        <v>16</v>
      </c>
      <c r="I16" s="13" t="s">
        <v>17</v>
      </c>
      <c r="J16" s="13" t="s">
        <v>18</v>
      </c>
      <c r="K16" s="13" t="s">
        <v>19</v>
      </c>
    </row>
    <row r="17" spans="2:11" x14ac:dyDescent="0.2">
      <c r="B17" s="18">
        <f ca="1">IF(LoanIsGood,IF(ROW()-ROW(PaymentSchedule[[#Headers],[PMT NO]])&gt;ScheduledNumberOfPayments,"",ROW()-ROW(PaymentSchedule[[#Headers],[PMT NO]])),"")</f>
        <v>1</v>
      </c>
      <c r="C17" s="12">
        <f ca="1">IF(PaymentSchedule[[#This Row],[PMT NO]]&lt;&gt;"",EOMONTH(LoanStartDate,ROW(PaymentSchedule[[#This Row],[PMT NO]])-ROW(PaymentSchedule[[#Headers],[PMT NO]])-2)+DAY(LoanStartDate),"")</f>
        <v>46117</v>
      </c>
      <c r="D17" s="14">
        <f ca="1">IF(PaymentSchedule[[#This Row],[PMT NO]]&lt;&gt;"",IF(ROW()-ROW(PaymentSchedule[[#Headers],[BEGINNING BALANCE]])=1,LoanAmount,INDEX(PaymentSchedule[ENDING BALANCE],ROW()-ROW(PaymentSchedule[[#Headers],[BEGINNING BALANCE]])-1)),"")</f>
        <v>600000</v>
      </c>
      <c r="E17" s="14">
        <f ca="1">IF(PaymentSchedule[[#This Row],[PMT NO]]&lt;&gt;"",ScheduledPayment,"")</f>
        <v>3682.6042812198211</v>
      </c>
      <c r="F1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" s="14">
        <f ca="1">IF(PaymentSchedule[[#This Row],[PMT NO]]&lt;&gt;"",PaymentSchedule[[#This Row],[TOTAL PAYMENT]]-PaymentSchedule[[#This Row],[INTEREST]],"")</f>
        <v>672.60428121982113</v>
      </c>
      <c r="I17" s="14">
        <f ca="1">IF(PaymentSchedule[[#This Row],[PMT NO]]&lt;&gt;"",PaymentSchedule[[#This Row],[BEGINNING BALANCE]]*(InterestRate/PaymentsPerYear),"")</f>
        <v>3110</v>
      </c>
      <c r="J1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599327.39571878023</v>
      </c>
      <c r="K17" s="14">
        <f ca="1">IF(PaymentSchedule[[#This Row],[PMT NO]]&lt;&gt;"",SUM(INDEX(PaymentSchedule[INTEREST],1,1):PaymentSchedule[[#This Row],[INTEREST]]),"")</f>
        <v>3110</v>
      </c>
    </row>
    <row r="18" spans="2:11" x14ac:dyDescent="0.2">
      <c r="B18" s="10">
        <f ca="1">IF(LoanIsGood,IF(ROW()-ROW(PaymentSchedule[[#Headers],[PMT NO]])&gt;ScheduledNumberOfPayments,"",ROW()-ROW(PaymentSchedule[[#Headers],[PMT NO]])),"")</f>
        <v>2</v>
      </c>
      <c r="C18" s="12">
        <f ca="1">IF(PaymentSchedule[[#This Row],[PMT NO]]&lt;&gt;"",EOMONTH(LoanStartDate,ROW(PaymentSchedule[[#This Row],[PMT NO]])-ROW(PaymentSchedule[[#Headers],[PMT NO]])-2)+DAY(LoanStartDate),"")</f>
        <v>46147</v>
      </c>
      <c r="D18" s="14">
        <f ca="1">IF(PaymentSchedule[[#This Row],[PMT NO]]&lt;&gt;"",IF(ROW()-ROW(PaymentSchedule[[#Headers],[BEGINNING BALANCE]])=1,LoanAmount,INDEX(PaymentSchedule[ENDING BALANCE],ROW()-ROW(PaymentSchedule[[#Headers],[BEGINNING BALANCE]])-1)),"")</f>
        <v>599327.39571878023</v>
      </c>
      <c r="E18" s="14">
        <f ca="1">IF(PaymentSchedule[[#This Row],[PMT NO]]&lt;&gt;"",ScheduledPayment,"")</f>
        <v>3682.6042812198211</v>
      </c>
      <c r="F1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" s="14">
        <f ca="1">IF(PaymentSchedule[[#This Row],[PMT NO]]&lt;&gt;"",PaymentSchedule[[#This Row],[TOTAL PAYMENT]]-PaymentSchedule[[#This Row],[INTEREST]],"")</f>
        <v>676.09061341081042</v>
      </c>
      <c r="I18" s="14">
        <f ca="1">IF(PaymentSchedule[[#This Row],[PMT NO]]&lt;&gt;"",PaymentSchedule[[#This Row],[BEGINNING BALANCE]]*(InterestRate/PaymentsPerYear),"")</f>
        <v>3106.5136678090107</v>
      </c>
      <c r="J1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598651.30510536942</v>
      </c>
      <c r="K18" s="14">
        <f ca="1">IF(PaymentSchedule[[#This Row],[PMT NO]]&lt;&gt;"",SUM(INDEX(PaymentSchedule[INTEREST],1,1):PaymentSchedule[[#This Row],[INTEREST]]),"")</f>
        <v>6216.5136678090112</v>
      </c>
    </row>
    <row r="19" spans="2:11" x14ac:dyDescent="0.2">
      <c r="B19" s="10">
        <f ca="1">IF(LoanIsGood,IF(ROW()-ROW(PaymentSchedule[[#Headers],[PMT NO]])&gt;ScheduledNumberOfPayments,"",ROW()-ROW(PaymentSchedule[[#Headers],[PMT NO]])),"")</f>
        <v>3</v>
      </c>
      <c r="C19" s="12">
        <f ca="1">IF(PaymentSchedule[[#This Row],[PMT NO]]&lt;&gt;"",EOMONTH(LoanStartDate,ROW(PaymentSchedule[[#This Row],[PMT NO]])-ROW(PaymentSchedule[[#Headers],[PMT NO]])-2)+DAY(LoanStartDate),"")</f>
        <v>46178</v>
      </c>
      <c r="D19" s="14">
        <f ca="1">IF(PaymentSchedule[[#This Row],[PMT NO]]&lt;&gt;"",IF(ROW()-ROW(PaymentSchedule[[#Headers],[BEGINNING BALANCE]])=1,LoanAmount,INDEX(PaymentSchedule[ENDING BALANCE],ROW()-ROW(PaymentSchedule[[#Headers],[BEGINNING BALANCE]])-1)),"")</f>
        <v>598651.30510536942</v>
      </c>
      <c r="E19" s="14">
        <f ca="1">IF(PaymentSchedule[[#This Row],[PMT NO]]&lt;&gt;"",ScheduledPayment,"")</f>
        <v>3682.6042812198211</v>
      </c>
      <c r="F1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" s="14">
        <f ca="1">IF(PaymentSchedule[[#This Row],[PMT NO]]&lt;&gt;"",PaymentSchedule[[#This Row],[TOTAL PAYMENT]]-PaymentSchedule[[#This Row],[INTEREST]],"")</f>
        <v>679.59501642365649</v>
      </c>
      <c r="I19" s="14">
        <f ca="1">IF(PaymentSchedule[[#This Row],[PMT NO]]&lt;&gt;"",PaymentSchedule[[#This Row],[BEGINNING BALANCE]]*(InterestRate/PaymentsPerYear),"")</f>
        <v>3103.0092647961646</v>
      </c>
      <c r="J1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597971.71008894581</v>
      </c>
      <c r="K19" s="14">
        <f ca="1">IF(PaymentSchedule[[#This Row],[PMT NO]]&lt;&gt;"",SUM(INDEX(PaymentSchedule[INTEREST],1,1):PaymentSchedule[[#This Row],[INTEREST]]),"")</f>
        <v>9319.5229326051758</v>
      </c>
    </row>
    <row r="20" spans="2:11" x14ac:dyDescent="0.2">
      <c r="B20" s="10">
        <f ca="1">IF(LoanIsGood,IF(ROW()-ROW(PaymentSchedule[[#Headers],[PMT NO]])&gt;ScheduledNumberOfPayments,"",ROW()-ROW(PaymentSchedule[[#Headers],[PMT NO]])),"")</f>
        <v>4</v>
      </c>
      <c r="C20" s="12">
        <f ca="1">IF(PaymentSchedule[[#This Row],[PMT NO]]&lt;&gt;"",EOMONTH(LoanStartDate,ROW(PaymentSchedule[[#This Row],[PMT NO]])-ROW(PaymentSchedule[[#Headers],[PMT NO]])-2)+DAY(LoanStartDate),"")</f>
        <v>46208</v>
      </c>
      <c r="D20" s="14">
        <f ca="1">IF(PaymentSchedule[[#This Row],[PMT NO]]&lt;&gt;"",IF(ROW()-ROW(PaymentSchedule[[#Headers],[BEGINNING BALANCE]])=1,LoanAmount,INDEX(PaymentSchedule[ENDING BALANCE],ROW()-ROW(PaymentSchedule[[#Headers],[BEGINNING BALANCE]])-1)),"")</f>
        <v>597971.71008894581</v>
      </c>
      <c r="E20" s="14">
        <f ca="1">IF(PaymentSchedule[[#This Row],[PMT NO]]&lt;&gt;"",ScheduledPayment,"")</f>
        <v>3682.6042812198211</v>
      </c>
      <c r="F2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" s="14">
        <f ca="1">IF(PaymentSchedule[[#This Row],[PMT NO]]&lt;&gt;"",PaymentSchedule[[#This Row],[TOTAL PAYMENT]]-PaymentSchedule[[#This Row],[INTEREST]],"")</f>
        <v>683.11758392545198</v>
      </c>
      <c r="I20" s="14">
        <f ca="1">IF(PaymentSchedule[[#This Row],[PMT NO]]&lt;&gt;"",PaymentSchedule[[#This Row],[BEGINNING BALANCE]]*(InterestRate/PaymentsPerYear),"")</f>
        <v>3099.4866972943692</v>
      </c>
      <c r="J2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597288.59250502032</v>
      </c>
      <c r="K20" s="14">
        <f ca="1">IF(PaymentSchedule[[#This Row],[PMT NO]]&lt;&gt;"",SUM(INDEX(PaymentSchedule[INTEREST],1,1):PaymentSchedule[[#This Row],[INTEREST]]),"")</f>
        <v>12419.009629899545</v>
      </c>
    </row>
    <row r="21" spans="2:11" x14ac:dyDescent="0.2">
      <c r="B21" s="10">
        <f ca="1">IF(LoanIsGood,IF(ROW()-ROW(PaymentSchedule[[#Headers],[PMT NO]])&gt;ScheduledNumberOfPayments,"",ROW()-ROW(PaymentSchedule[[#Headers],[PMT NO]])),"")</f>
        <v>5</v>
      </c>
      <c r="C21" s="12">
        <f ca="1">IF(PaymentSchedule[[#This Row],[PMT NO]]&lt;&gt;"",EOMONTH(LoanStartDate,ROW(PaymentSchedule[[#This Row],[PMT NO]])-ROW(PaymentSchedule[[#Headers],[PMT NO]])-2)+DAY(LoanStartDate),"")</f>
        <v>46239</v>
      </c>
      <c r="D21" s="14">
        <f ca="1">IF(PaymentSchedule[[#This Row],[PMT NO]]&lt;&gt;"",IF(ROW()-ROW(PaymentSchedule[[#Headers],[BEGINNING BALANCE]])=1,LoanAmount,INDEX(PaymentSchedule[ENDING BALANCE],ROW()-ROW(PaymentSchedule[[#Headers],[BEGINNING BALANCE]])-1)),"")</f>
        <v>597288.59250502032</v>
      </c>
      <c r="E21" s="14">
        <f ca="1">IF(PaymentSchedule[[#This Row],[PMT NO]]&lt;&gt;"",ScheduledPayment,"")</f>
        <v>3682.6042812198211</v>
      </c>
      <c r="F2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" s="14">
        <f ca="1">IF(PaymentSchedule[[#This Row],[PMT NO]]&lt;&gt;"",PaymentSchedule[[#This Row],[TOTAL PAYMENT]]-PaymentSchedule[[#This Row],[INTEREST]],"")</f>
        <v>686.65841006879918</v>
      </c>
      <c r="I21" s="14">
        <f ca="1">IF(PaymentSchedule[[#This Row],[PMT NO]]&lt;&gt;"",PaymentSchedule[[#This Row],[BEGINNING BALANCE]]*(InterestRate/PaymentsPerYear),"")</f>
        <v>3095.9458711510219</v>
      </c>
      <c r="J2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596601.93409495149</v>
      </c>
      <c r="K21" s="14">
        <f ca="1">IF(PaymentSchedule[[#This Row],[PMT NO]]&lt;&gt;"",SUM(INDEX(PaymentSchedule[INTEREST],1,1):PaymentSchedule[[#This Row],[INTEREST]]),"")</f>
        <v>15514.955501050566</v>
      </c>
    </row>
    <row r="22" spans="2:11" x14ac:dyDescent="0.2">
      <c r="B22" s="10">
        <f ca="1">IF(LoanIsGood,IF(ROW()-ROW(PaymentSchedule[[#Headers],[PMT NO]])&gt;ScheduledNumberOfPayments,"",ROW()-ROW(PaymentSchedule[[#Headers],[PMT NO]])),"")</f>
        <v>6</v>
      </c>
      <c r="C22" s="12">
        <f ca="1">IF(PaymentSchedule[[#This Row],[PMT NO]]&lt;&gt;"",EOMONTH(LoanStartDate,ROW(PaymentSchedule[[#This Row],[PMT NO]])-ROW(PaymentSchedule[[#Headers],[PMT NO]])-2)+DAY(LoanStartDate),"")</f>
        <v>46270</v>
      </c>
      <c r="D22" s="14">
        <f ca="1">IF(PaymentSchedule[[#This Row],[PMT NO]]&lt;&gt;"",IF(ROW()-ROW(PaymentSchedule[[#Headers],[BEGINNING BALANCE]])=1,LoanAmount,INDEX(PaymentSchedule[ENDING BALANCE],ROW()-ROW(PaymentSchedule[[#Headers],[BEGINNING BALANCE]])-1)),"")</f>
        <v>596601.93409495149</v>
      </c>
      <c r="E22" s="14">
        <f ca="1">IF(PaymentSchedule[[#This Row],[PMT NO]]&lt;&gt;"",ScheduledPayment,"")</f>
        <v>3682.6042812198211</v>
      </c>
      <c r="F2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" s="14">
        <f ca="1">IF(PaymentSchedule[[#This Row],[PMT NO]]&lt;&gt;"",PaymentSchedule[[#This Row],[TOTAL PAYMENT]]-PaymentSchedule[[#This Row],[INTEREST]],"")</f>
        <v>690.21758949432251</v>
      </c>
      <c r="I22" s="14">
        <f ca="1">IF(PaymentSchedule[[#This Row],[PMT NO]]&lt;&gt;"",PaymentSchedule[[#This Row],[BEGINNING BALANCE]]*(InterestRate/PaymentsPerYear),"")</f>
        <v>3092.3866917254986</v>
      </c>
      <c r="J2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595911.71650545718</v>
      </c>
      <c r="K22" s="14">
        <f ca="1">IF(PaymentSchedule[[#This Row],[PMT NO]]&lt;&gt;"",SUM(INDEX(PaymentSchedule[INTEREST],1,1):PaymentSchedule[[#This Row],[INTEREST]]),"")</f>
        <v>18607.342192776065</v>
      </c>
    </row>
    <row r="23" spans="2:11" x14ac:dyDescent="0.2">
      <c r="B23" s="10">
        <f ca="1">IF(LoanIsGood,IF(ROW()-ROW(PaymentSchedule[[#Headers],[PMT NO]])&gt;ScheduledNumberOfPayments,"",ROW()-ROW(PaymentSchedule[[#Headers],[PMT NO]])),"")</f>
        <v>7</v>
      </c>
      <c r="C23" s="12">
        <f ca="1">IF(PaymentSchedule[[#This Row],[PMT NO]]&lt;&gt;"",EOMONTH(LoanStartDate,ROW(PaymentSchedule[[#This Row],[PMT NO]])-ROW(PaymentSchedule[[#Headers],[PMT NO]])-2)+DAY(LoanStartDate),"")</f>
        <v>46300</v>
      </c>
      <c r="D23" s="14">
        <f ca="1">IF(PaymentSchedule[[#This Row],[PMT NO]]&lt;&gt;"",IF(ROW()-ROW(PaymentSchedule[[#Headers],[BEGINNING BALANCE]])=1,LoanAmount,INDEX(PaymentSchedule[ENDING BALANCE],ROW()-ROW(PaymentSchedule[[#Headers],[BEGINNING BALANCE]])-1)),"")</f>
        <v>595911.71650545718</v>
      </c>
      <c r="E23" s="14">
        <f ca="1">IF(PaymentSchedule[[#This Row],[PMT NO]]&lt;&gt;"",ScheduledPayment,"")</f>
        <v>3682.6042812198211</v>
      </c>
      <c r="F2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" s="14">
        <f ca="1">IF(PaymentSchedule[[#This Row],[PMT NO]]&lt;&gt;"",PaymentSchedule[[#This Row],[TOTAL PAYMENT]]-PaymentSchedule[[#This Row],[INTEREST]],"")</f>
        <v>693.79521733320144</v>
      </c>
      <c r="I23" s="14">
        <f ca="1">IF(PaymentSchedule[[#This Row],[PMT NO]]&lt;&gt;"",PaymentSchedule[[#This Row],[BEGINNING BALANCE]]*(InterestRate/PaymentsPerYear),"")</f>
        <v>3088.8090638866197</v>
      </c>
      <c r="J2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595217.92128812394</v>
      </c>
      <c r="K23" s="14">
        <f ca="1">IF(PaymentSchedule[[#This Row],[PMT NO]]&lt;&gt;"",SUM(INDEX(PaymentSchedule[INTEREST],1,1):PaymentSchedule[[#This Row],[INTEREST]]),"")</f>
        <v>21696.151256662684</v>
      </c>
    </row>
    <row r="24" spans="2:11" x14ac:dyDescent="0.2">
      <c r="B24" s="10">
        <f ca="1">IF(LoanIsGood,IF(ROW()-ROW(PaymentSchedule[[#Headers],[PMT NO]])&gt;ScheduledNumberOfPayments,"",ROW()-ROW(PaymentSchedule[[#Headers],[PMT NO]])),"")</f>
        <v>8</v>
      </c>
      <c r="C24" s="12">
        <f ca="1">IF(PaymentSchedule[[#This Row],[PMT NO]]&lt;&gt;"",EOMONTH(LoanStartDate,ROW(PaymentSchedule[[#This Row],[PMT NO]])-ROW(PaymentSchedule[[#Headers],[PMT NO]])-2)+DAY(LoanStartDate),"")</f>
        <v>46331</v>
      </c>
      <c r="D24" s="14">
        <f ca="1">IF(PaymentSchedule[[#This Row],[PMT NO]]&lt;&gt;"",IF(ROW()-ROW(PaymentSchedule[[#Headers],[BEGINNING BALANCE]])=1,LoanAmount,INDEX(PaymentSchedule[ENDING BALANCE],ROW()-ROW(PaymentSchedule[[#Headers],[BEGINNING BALANCE]])-1)),"")</f>
        <v>595217.92128812394</v>
      </c>
      <c r="E24" s="14">
        <f ca="1">IF(PaymentSchedule[[#This Row],[PMT NO]]&lt;&gt;"",ScheduledPayment,"")</f>
        <v>3682.6042812198211</v>
      </c>
      <c r="F2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" s="14">
        <f ca="1">IF(PaymentSchedule[[#This Row],[PMT NO]]&lt;&gt;"",PaymentSchedule[[#This Row],[TOTAL PAYMENT]]-PaymentSchedule[[#This Row],[INTEREST]],"")</f>
        <v>697.39138920971209</v>
      </c>
      <c r="I24" s="14">
        <f ca="1">IF(PaymentSchedule[[#This Row],[PMT NO]]&lt;&gt;"",PaymentSchedule[[#This Row],[BEGINNING BALANCE]]*(InterestRate/PaymentsPerYear),"")</f>
        <v>3085.212892010109</v>
      </c>
      <c r="J2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594520.52989891428</v>
      </c>
      <c r="K24" s="14">
        <f ca="1">IF(PaymentSchedule[[#This Row],[PMT NO]]&lt;&gt;"",SUM(INDEX(PaymentSchedule[INTEREST],1,1):PaymentSchedule[[#This Row],[INTEREST]]),"")</f>
        <v>24781.364148672794</v>
      </c>
    </row>
    <row r="25" spans="2:11" x14ac:dyDescent="0.2">
      <c r="B25" s="10">
        <f ca="1">IF(LoanIsGood,IF(ROW()-ROW(PaymentSchedule[[#Headers],[PMT NO]])&gt;ScheduledNumberOfPayments,"",ROW()-ROW(PaymentSchedule[[#Headers],[PMT NO]])),"")</f>
        <v>9</v>
      </c>
      <c r="C25" s="12">
        <f ca="1">IF(PaymentSchedule[[#This Row],[PMT NO]]&lt;&gt;"",EOMONTH(LoanStartDate,ROW(PaymentSchedule[[#This Row],[PMT NO]])-ROW(PaymentSchedule[[#Headers],[PMT NO]])-2)+DAY(LoanStartDate),"")</f>
        <v>46361</v>
      </c>
      <c r="D25" s="14">
        <f ca="1">IF(PaymentSchedule[[#This Row],[PMT NO]]&lt;&gt;"",IF(ROW()-ROW(PaymentSchedule[[#Headers],[BEGINNING BALANCE]])=1,LoanAmount,INDEX(PaymentSchedule[ENDING BALANCE],ROW()-ROW(PaymentSchedule[[#Headers],[BEGINNING BALANCE]])-1)),"")</f>
        <v>594520.52989891428</v>
      </c>
      <c r="E25" s="14">
        <f ca="1">IF(PaymentSchedule[[#This Row],[PMT NO]]&lt;&gt;"",ScheduledPayment,"")</f>
        <v>3682.6042812198211</v>
      </c>
      <c r="F2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" s="14">
        <f ca="1">IF(PaymentSchedule[[#This Row],[PMT NO]]&lt;&gt;"",PaymentSchedule[[#This Row],[TOTAL PAYMENT]]-PaymentSchedule[[#This Row],[INTEREST]],"")</f>
        <v>701.00620124378202</v>
      </c>
      <c r="I25" s="14">
        <f ca="1">IF(PaymentSchedule[[#This Row],[PMT NO]]&lt;&gt;"",PaymentSchedule[[#This Row],[BEGINNING BALANCE]]*(InterestRate/PaymentsPerYear),"")</f>
        <v>3081.5980799760391</v>
      </c>
      <c r="J2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593819.52369767055</v>
      </c>
      <c r="K25" s="14">
        <f ca="1">IF(PaymentSchedule[[#This Row],[PMT NO]]&lt;&gt;"",SUM(INDEX(PaymentSchedule[INTEREST],1,1):PaymentSchedule[[#This Row],[INTEREST]]),"")</f>
        <v>27862.962228648834</v>
      </c>
    </row>
    <row r="26" spans="2:11" x14ac:dyDescent="0.2">
      <c r="B26" s="10">
        <f ca="1">IF(LoanIsGood,IF(ROW()-ROW(PaymentSchedule[[#Headers],[PMT NO]])&gt;ScheduledNumberOfPayments,"",ROW()-ROW(PaymentSchedule[[#Headers],[PMT NO]])),"")</f>
        <v>10</v>
      </c>
      <c r="C26" s="12">
        <f ca="1">IF(PaymentSchedule[[#This Row],[PMT NO]]&lt;&gt;"",EOMONTH(LoanStartDate,ROW(PaymentSchedule[[#This Row],[PMT NO]])-ROW(PaymentSchedule[[#Headers],[PMT NO]])-2)+DAY(LoanStartDate),"")</f>
        <v>46392</v>
      </c>
      <c r="D26" s="14">
        <f ca="1">IF(PaymentSchedule[[#This Row],[PMT NO]]&lt;&gt;"",IF(ROW()-ROW(PaymentSchedule[[#Headers],[BEGINNING BALANCE]])=1,LoanAmount,INDEX(PaymentSchedule[ENDING BALANCE],ROW()-ROW(PaymentSchedule[[#Headers],[BEGINNING BALANCE]])-1)),"")</f>
        <v>593819.52369767055</v>
      </c>
      <c r="E26" s="14">
        <f ca="1">IF(PaymentSchedule[[#This Row],[PMT NO]]&lt;&gt;"",ScheduledPayment,"")</f>
        <v>3682.6042812198211</v>
      </c>
      <c r="F2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" s="14">
        <f ca="1">IF(PaymentSchedule[[#This Row],[PMT NO]]&lt;&gt;"",PaymentSchedule[[#This Row],[TOTAL PAYMENT]]-PaymentSchedule[[#This Row],[INTEREST]],"")</f>
        <v>704.63975005356224</v>
      </c>
      <c r="I26" s="14">
        <f ca="1">IF(PaymentSchedule[[#This Row],[PMT NO]]&lt;&gt;"",PaymentSchedule[[#This Row],[BEGINNING BALANCE]]*(InterestRate/PaymentsPerYear),"")</f>
        <v>3077.9645311662589</v>
      </c>
      <c r="J2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593114.88394761703</v>
      </c>
      <c r="K26" s="14">
        <f ca="1">IF(PaymentSchedule[[#This Row],[PMT NO]]&lt;&gt;"",SUM(INDEX(PaymentSchedule[INTEREST],1,1):PaymentSchedule[[#This Row],[INTEREST]]),"")</f>
        <v>30940.926759815091</v>
      </c>
    </row>
    <row r="27" spans="2:11" x14ac:dyDescent="0.2">
      <c r="B27" s="10">
        <f ca="1">IF(LoanIsGood,IF(ROW()-ROW(PaymentSchedule[[#Headers],[PMT NO]])&gt;ScheduledNumberOfPayments,"",ROW()-ROW(PaymentSchedule[[#Headers],[PMT NO]])),"")</f>
        <v>11</v>
      </c>
      <c r="C27" s="12">
        <f ca="1">IF(PaymentSchedule[[#This Row],[PMT NO]]&lt;&gt;"",EOMONTH(LoanStartDate,ROW(PaymentSchedule[[#This Row],[PMT NO]])-ROW(PaymentSchedule[[#Headers],[PMT NO]])-2)+DAY(LoanStartDate),"")</f>
        <v>46423</v>
      </c>
      <c r="D27" s="14">
        <f ca="1">IF(PaymentSchedule[[#This Row],[PMT NO]]&lt;&gt;"",IF(ROW()-ROW(PaymentSchedule[[#Headers],[BEGINNING BALANCE]])=1,LoanAmount,INDEX(PaymentSchedule[ENDING BALANCE],ROW()-ROW(PaymentSchedule[[#Headers],[BEGINNING BALANCE]])-1)),"")</f>
        <v>593114.88394761703</v>
      </c>
      <c r="E27" s="14">
        <f ca="1">IF(PaymentSchedule[[#This Row],[PMT NO]]&lt;&gt;"",ScheduledPayment,"")</f>
        <v>3682.6042812198211</v>
      </c>
      <c r="F2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" s="14">
        <f ca="1">IF(PaymentSchedule[[#This Row],[PMT NO]]&lt;&gt;"",PaymentSchedule[[#This Row],[TOTAL PAYMENT]]-PaymentSchedule[[#This Row],[INTEREST]],"")</f>
        <v>708.29213275800612</v>
      </c>
      <c r="I27" s="14">
        <f ca="1">IF(PaymentSchedule[[#This Row],[PMT NO]]&lt;&gt;"",PaymentSchedule[[#This Row],[BEGINNING BALANCE]]*(InterestRate/PaymentsPerYear),"")</f>
        <v>3074.312148461815</v>
      </c>
      <c r="J2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592406.59181485907</v>
      </c>
      <c r="K27" s="14">
        <f ca="1">IF(PaymentSchedule[[#This Row],[PMT NO]]&lt;&gt;"",SUM(INDEX(PaymentSchedule[INTEREST],1,1):PaymentSchedule[[#This Row],[INTEREST]]),"")</f>
        <v>34015.238908276908</v>
      </c>
    </row>
    <row r="28" spans="2:11" x14ac:dyDescent="0.2">
      <c r="B28" s="10">
        <f ca="1">IF(LoanIsGood,IF(ROW()-ROW(PaymentSchedule[[#Headers],[PMT NO]])&gt;ScheduledNumberOfPayments,"",ROW()-ROW(PaymentSchedule[[#Headers],[PMT NO]])),"")</f>
        <v>12</v>
      </c>
      <c r="C28" s="12">
        <f ca="1">IF(PaymentSchedule[[#This Row],[PMT NO]]&lt;&gt;"",EOMONTH(LoanStartDate,ROW(PaymentSchedule[[#This Row],[PMT NO]])-ROW(PaymentSchedule[[#Headers],[PMT NO]])-2)+DAY(LoanStartDate),"")</f>
        <v>46451</v>
      </c>
      <c r="D28" s="14">
        <f ca="1">IF(PaymentSchedule[[#This Row],[PMT NO]]&lt;&gt;"",IF(ROW()-ROW(PaymentSchedule[[#Headers],[BEGINNING BALANCE]])=1,LoanAmount,INDEX(PaymentSchedule[ENDING BALANCE],ROW()-ROW(PaymentSchedule[[#Headers],[BEGINNING BALANCE]])-1)),"")</f>
        <v>592406.59181485907</v>
      </c>
      <c r="E28" s="14">
        <f ca="1">IF(PaymentSchedule[[#This Row],[PMT NO]]&lt;&gt;"",ScheduledPayment,"")</f>
        <v>3682.6042812198211</v>
      </c>
      <c r="F2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" s="14">
        <f ca="1">IF(PaymentSchedule[[#This Row],[PMT NO]]&lt;&gt;"",PaymentSchedule[[#This Row],[TOTAL PAYMENT]]-PaymentSchedule[[#This Row],[INTEREST]],"")</f>
        <v>711.96344697946824</v>
      </c>
      <c r="I28" s="14">
        <f ca="1">IF(PaymentSchedule[[#This Row],[PMT NO]]&lt;&gt;"",PaymentSchedule[[#This Row],[BEGINNING BALANCE]]*(InterestRate/PaymentsPerYear),"")</f>
        <v>3070.6408342403529</v>
      </c>
      <c r="J2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591694.62836787966</v>
      </c>
      <c r="K28" s="14">
        <f ca="1">IF(PaymentSchedule[[#This Row],[PMT NO]]&lt;&gt;"",SUM(INDEX(PaymentSchedule[INTEREST],1,1):PaymentSchedule[[#This Row],[INTEREST]]),"")</f>
        <v>37085.87974251726</v>
      </c>
    </row>
    <row r="29" spans="2:11" x14ac:dyDescent="0.2">
      <c r="B29" s="10">
        <f ca="1">IF(LoanIsGood,IF(ROW()-ROW(PaymentSchedule[[#Headers],[PMT NO]])&gt;ScheduledNumberOfPayments,"",ROW()-ROW(PaymentSchedule[[#Headers],[PMT NO]])),"")</f>
        <v>13</v>
      </c>
      <c r="C29" s="12">
        <f ca="1">IF(PaymentSchedule[[#This Row],[PMT NO]]&lt;&gt;"",EOMONTH(LoanStartDate,ROW(PaymentSchedule[[#This Row],[PMT NO]])-ROW(PaymentSchedule[[#Headers],[PMT NO]])-2)+DAY(LoanStartDate),"")</f>
        <v>46482</v>
      </c>
      <c r="D29" s="14">
        <f ca="1">IF(PaymentSchedule[[#This Row],[PMT NO]]&lt;&gt;"",IF(ROW()-ROW(PaymentSchedule[[#Headers],[BEGINNING BALANCE]])=1,LoanAmount,INDEX(PaymentSchedule[ENDING BALANCE],ROW()-ROW(PaymentSchedule[[#Headers],[BEGINNING BALANCE]])-1)),"")</f>
        <v>591694.62836787966</v>
      </c>
      <c r="E29" s="14">
        <f ca="1">IF(PaymentSchedule[[#This Row],[PMT NO]]&lt;&gt;"",ScheduledPayment,"")</f>
        <v>3682.6042812198211</v>
      </c>
      <c r="F2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" s="14">
        <f ca="1">IF(PaymentSchedule[[#This Row],[PMT NO]]&lt;&gt;"",PaymentSchedule[[#This Row],[TOTAL PAYMENT]]-PaymentSchedule[[#This Row],[INTEREST]],"")</f>
        <v>715.65379084631149</v>
      </c>
      <c r="I29" s="14">
        <f ca="1">IF(PaymentSchedule[[#This Row],[PMT NO]]&lt;&gt;"",PaymentSchedule[[#This Row],[BEGINNING BALANCE]]*(InterestRate/PaymentsPerYear),"")</f>
        <v>3066.9504903735096</v>
      </c>
      <c r="J2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590978.97457703331</v>
      </c>
      <c r="K29" s="14">
        <f ca="1">IF(PaymentSchedule[[#This Row],[PMT NO]]&lt;&gt;"",SUM(INDEX(PaymentSchedule[INTEREST],1,1):PaymentSchedule[[#This Row],[INTEREST]]),"")</f>
        <v>40152.830232890767</v>
      </c>
    </row>
    <row r="30" spans="2:11" x14ac:dyDescent="0.2">
      <c r="B30" s="10">
        <f ca="1">IF(LoanIsGood,IF(ROW()-ROW(PaymentSchedule[[#Headers],[PMT NO]])&gt;ScheduledNumberOfPayments,"",ROW()-ROW(PaymentSchedule[[#Headers],[PMT NO]])),"")</f>
        <v>14</v>
      </c>
      <c r="C30" s="12">
        <f ca="1">IF(PaymentSchedule[[#This Row],[PMT NO]]&lt;&gt;"",EOMONTH(LoanStartDate,ROW(PaymentSchedule[[#This Row],[PMT NO]])-ROW(PaymentSchedule[[#Headers],[PMT NO]])-2)+DAY(LoanStartDate),"")</f>
        <v>46512</v>
      </c>
      <c r="D30" s="14">
        <f ca="1">IF(PaymentSchedule[[#This Row],[PMT NO]]&lt;&gt;"",IF(ROW()-ROW(PaymentSchedule[[#Headers],[BEGINNING BALANCE]])=1,LoanAmount,INDEX(PaymentSchedule[ENDING BALANCE],ROW()-ROW(PaymentSchedule[[#Headers],[BEGINNING BALANCE]])-1)),"")</f>
        <v>590978.97457703331</v>
      </c>
      <c r="E30" s="14">
        <f ca="1">IF(PaymentSchedule[[#This Row],[PMT NO]]&lt;&gt;"",ScheduledPayment,"")</f>
        <v>3682.6042812198211</v>
      </c>
      <c r="F3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" s="14">
        <f ca="1">IF(PaymentSchedule[[#This Row],[PMT NO]]&lt;&gt;"",PaymentSchedule[[#This Row],[TOTAL PAYMENT]]-PaymentSchedule[[#This Row],[INTEREST]],"")</f>
        <v>719.36326299553184</v>
      </c>
      <c r="I30" s="14">
        <f ca="1">IF(PaymentSchedule[[#This Row],[PMT NO]]&lt;&gt;"",PaymentSchedule[[#This Row],[BEGINNING BALANCE]]*(InterestRate/PaymentsPerYear),"")</f>
        <v>3063.2410182242893</v>
      </c>
      <c r="J3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590259.61131403781</v>
      </c>
      <c r="K30" s="14">
        <f ca="1">IF(PaymentSchedule[[#This Row],[PMT NO]]&lt;&gt;"",SUM(INDEX(PaymentSchedule[INTEREST],1,1):PaymentSchedule[[#This Row],[INTEREST]]),"")</f>
        <v>43216.071251115056</v>
      </c>
    </row>
    <row r="31" spans="2:11" x14ac:dyDescent="0.2">
      <c r="B31" s="10">
        <f ca="1">IF(LoanIsGood,IF(ROW()-ROW(PaymentSchedule[[#Headers],[PMT NO]])&gt;ScheduledNumberOfPayments,"",ROW()-ROW(PaymentSchedule[[#Headers],[PMT NO]])),"")</f>
        <v>15</v>
      </c>
      <c r="C31" s="12">
        <f ca="1">IF(PaymentSchedule[[#This Row],[PMT NO]]&lt;&gt;"",EOMONTH(LoanStartDate,ROW(PaymentSchedule[[#This Row],[PMT NO]])-ROW(PaymentSchedule[[#Headers],[PMT NO]])-2)+DAY(LoanStartDate),"")</f>
        <v>46543</v>
      </c>
      <c r="D31" s="14">
        <f ca="1">IF(PaymentSchedule[[#This Row],[PMT NO]]&lt;&gt;"",IF(ROW()-ROW(PaymentSchedule[[#Headers],[BEGINNING BALANCE]])=1,LoanAmount,INDEX(PaymentSchedule[ENDING BALANCE],ROW()-ROW(PaymentSchedule[[#Headers],[BEGINNING BALANCE]])-1)),"")</f>
        <v>590259.61131403781</v>
      </c>
      <c r="E31" s="14">
        <f ca="1">IF(PaymentSchedule[[#This Row],[PMT NO]]&lt;&gt;"",ScheduledPayment,"")</f>
        <v>3682.6042812198211</v>
      </c>
      <c r="F3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" s="14">
        <f ca="1">IF(PaymentSchedule[[#This Row],[PMT NO]]&lt;&gt;"",PaymentSchedule[[#This Row],[TOTAL PAYMENT]]-PaymentSchedule[[#This Row],[INTEREST]],"")</f>
        <v>723.09196257539179</v>
      </c>
      <c r="I31" s="14">
        <f ca="1">IF(PaymentSchedule[[#This Row],[PMT NO]]&lt;&gt;"",PaymentSchedule[[#This Row],[BEGINNING BALANCE]]*(InterestRate/PaymentsPerYear),"")</f>
        <v>3059.5123186444293</v>
      </c>
      <c r="J3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589536.51935146237</v>
      </c>
      <c r="K31" s="14">
        <f ca="1">IF(PaymentSchedule[[#This Row],[PMT NO]]&lt;&gt;"",SUM(INDEX(PaymentSchedule[INTEREST],1,1):PaymentSchedule[[#This Row],[INTEREST]]),"")</f>
        <v>46275.583569759488</v>
      </c>
    </row>
    <row r="32" spans="2:11" x14ac:dyDescent="0.2">
      <c r="B32" s="10">
        <f ca="1">IF(LoanIsGood,IF(ROW()-ROW(PaymentSchedule[[#Headers],[PMT NO]])&gt;ScheduledNumberOfPayments,"",ROW()-ROW(PaymentSchedule[[#Headers],[PMT NO]])),"")</f>
        <v>16</v>
      </c>
      <c r="C32" s="12">
        <f ca="1">IF(PaymentSchedule[[#This Row],[PMT NO]]&lt;&gt;"",EOMONTH(LoanStartDate,ROW(PaymentSchedule[[#This Row],[PMT NO]])-ROW(PaymentSchedule[[#Headers],[PMT NO]])-2)+DAY(LoanStartDate),"")</f>
        <v>46573</v>
      </c>
      <c r="D32" s="14">
        <f ca="1">IF(PaymentSchedule[[#This Row],[PMT NO]]&lt;&gt;"",IF(ROW()-ROW(PaymentSchedule[[#Headers],[BEGINNING BALANCE]])=1,LoanAmount,INDEX(PaymentSchedule[ENDING BALANCE],ROW()-ROW(PaymentSchedule[[#Headers],[BEGINNING BALANCE]])-1)),"")</f>
        <v>589536.51935146237</v>
      </c>
      <c r="E32" s="14">
        <f ca="1">IF(PaymentSchedule[[#This Row],[PMT NO]]&lt;&gt;"",ScheduledPayment,"")</f>
        <v>3682.6042812198211</v>
      </c>
      <c r="F3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" s="14">
        <f ca="1">IF(PaymentSchedule[[#This Row],[PMT NO]]&lt;&gt;"",PaymentSchedule[[#This Row],[TOTAL PAYMENT]]-PaymentSchedule[[#This Row],[INTEREST]],"")</f>
        <v>726.83998924807474</v>
      </c>
      <c r="I32" s="14">
        <f ca="1">IF(PaymentSchedule[[#This Row],[PMT NO]]&lt;&gt;"",PaymentSchedule[[#This Row],[BEGINNING BALANCE]]*(InterestRate/PaymentsPerYear),"")</f>
        <v>3055.7642919717464</v>
      </c>
      <c r="J3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588809.67936221429</v>
      </c>
      <c r="K32" s="14">
        <f ca="1">IF(PaymentSchedule[[#This Row],[PMT NO]]&lt;&gt;"",SUM(INDEX(PaymentSchedule[INTEREST],1,1):PaymentSchedule[[#This Row],[INTEREST]]),"")</f>
        <v>49331.347861731236</v>
      </c>
    </row>
    <row r="33" spans="2:11" x14ac:dyDescent="0.2">
      <c r="B33" s="10">
        <f ca="1">IF(LoanIsGood,IF(ROW()-ROW(PaymentSchedule[[#Headers],[PMT NO]])&gt;ScheduledNumberOfPayments,"",ROW()-ROW(PaymentSchedule[[#Headers],[PMT NO]])),"")</f>
        <v>17</v>
      </c>
      <c r="C33" s="12">
        <f ca="1">IF(PaymentSchedule[[#This Row],[PMT NO]]&lt;&gt;"",EOMONTH(LoanStartDate,ROW(PaymentSchedule[[#This Row],[PMT NO]])-ROW(PaymentSchedule[[#Headers],[PMT NO]])-2)+DAY(LoanStartDate),"")</f>
        <v>46604</v>
      </c>
      <c r="D33" s="14">
        <f ca="1">IF(PaymentSchedule[[#This Row],[PMT NO]]&lt;&gt;"",IF(ROW()-ROW(PaymentSchedule[[#Headers],[BEGINNING BALANCE]])=1,LoanAmount,INDEX(PaymentSchedule[ENDING BALANCE],ROW()-ROW(PaymentSchedule[[#Headers],[BEGINNING BALANCE]])-1)),"")</f>
        <v>588809.67936221429</v>
      </c>
      <c r="E33" s="14">
        <f ca="1">IF(PaymentSchedule[[#This Row],[PMT NO]]&lt;&gt;"",ScheduledPayment,"")</f>
        <v>3682.6042812198211</v>
      </c>
      <c r="F3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" s="14">
        <f ca="1">IF(PaymentSchedule[[#This Row],[PMT NO]]&lt;&gt;"",PaymentSchedule[[#This Row],[TOTAL PAYMENT]]-PaymentSchedule[[#This Row],[INTEREST]],"")</f>
        <v>730.60744319234391</v>
      </c>
      <c r="I33" s="14">
        <f ca="1">IF(PaymentSchedule[[#This Row],[PMT NO]]&lt;&gt;"",PaymentSchedule[[#This Row],[BEGINNING BALANCE]]*(InterestRate/PaymentsPerYear),"")</f>
        <v>3051.9968380274772</v>
      </c>
      <c r="J3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588079.0719190219</v>
      </c>
      <c r="K33" s="14">
        <f ca="1">IF(PaymentSchedule[[#This Row],[PMT NO]]&lt;&gt;"",SUM(INDEX(PaymentSchedule[INTEREST],1,1):PaymentSchedule[[#This Row],[INTEREST]]),"")</f>
        <v>52383.344699758716</v>
      </c>
    </row>
    <row r="34" spans="2:11" x14ac:dyDescent="0.2">
      <c r="B34" s="10">
        <f ca="1">IF(LoanIsGood,IF(ROW()-ROW(PaymentSchedule[[#Headers],[PMT NO]])&gt;ScheduledNumberOfPayments,"",ROW()-ROW(PaymentSchedule[[#Headers],[PMT NO]])),"")</f>
        <v>18</v>
      </c>
      <c r="C34" s="12">
        <f ca="1">IF(PaymentSchedule[[#This Row],[PMT NO]]&lt;&gt;"",EOMONTH(LoanStartDate,ROW(PaymentSchedule[[#This Row],[PMT NO]])-ROW(PaymentSchedule[[#Headers],[PMT NO]])-2)+DAY(LoanStartDate),"")</f>
        <v>46635</v>
      </c>
      <c r="D34" s="14">
        <f ca="1">IF(PaymentSchedule[[#This Row],[PMT NO]]&lt;&gt;"",IF(ROW()-ROW(PaymentSchedule[[#Headers],[BEGINNING BALANCE]])=1,LoanAmount,INDEX(PaymentSchedule[ENDING BALANCE],ROW()-ROW(PaymentSchedule[[#Headers],[BEGINNING BALANCE]])-1)),"")</f>
        <v>588079.0719190219</v>
      </c>
      <c r="E34" s="14">
        <f ca="1">IF(PaymentSchedule[[#This Row],[PMT NO]]&lt;&gt;"",ScheduledPayment,"")</f>
        <v>3682.6042812198211</v>
      </c>
      <c r="F3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" s="14">
        <f ca="1">IF(PaymentSchedule[[#This Row],[PMT NO]]&lt;&gt;"",PaymentSchedule[[#This Row],[TOTAL PAYMENT]]-PaymentSchedule[[#This Row],[INTEREST]],"")</f>
        <v>734.39442510622439</v>
      </c>
      <c r="I34" s="14">
        <f ca="1">IF(PaymentSchedule[[#This Row],[PMT NO]]&lt;&gt;"",PaymentSchedule[[#This Row],[BEGINNING BALANCE]]*(InterestRate/PaymentsPerYear),"")</f>
        <v>3048.2098561135967</v>
      </c>
      <c r="J3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587344.67749391566</v>
      </c>
      <c r="K34" s="14">
        <f ca="1">IF(PaymentSchedule[[#This Row],[PMT NO]]&lt;&gt;"",SUM(INDEX(PaymentSchedule[INTEREST],1,1):PaymentSchedule[[#This Row],[INTEREST]]),"")</f>
        <v>55431.55455587231</v>
      </c>
    </row>
    <row r="35" spans="2:11" x14ac:dyDescent="0.2">
      <c r="B35" s="10">
        <f ca="1">IF(LoanIsGood,IF(ROW()-ROW(PaymentSchedule[[#Headers],[PMT NO]])&gt;ScheduledNumberOfPayments,"",ROW()-ROW(PaymentSchedule[[#Headers],[PMT NO]])),"")</f>
        <v>19</v>
      </c>
      <c r="C35" s="12">
        <f ca="1">IF(PaymentSchedule[[#This Row],[PMT NO]]&lt;&gt;"",EOMONTH(LoanStartDate,ROW(PaymentSchedule[[#This Row],[PMT NO]])-ROW(PaymentSchedule[[#Headers],[PMT NO]])-2)+DAY(LoanStartDate),"")</f>
        <v>46665</v>
      </c>
      <c r="D35" s="14">
        <f ca="1">IF(PaymentSchedule[[#This Row],[PMT NO]]&lt;&gt;"",IF(ROW()-ROW(PaymentSchedule[[#Headers],[BEGINNING BALANCE]])=1,LoanAmount,INDEX(PaymentSchedule[ENDING BALANCE],ROW()-ROW(PaymentSchedule[[#Headers],[BEGINNING BALANCE]])-1)),"")</f>
        <v>587344.67749391566</v>
      </c>
      <c r="E35" s="14">
        <f ca="1">IF(PaymentSchedule[[#This Row],[PMT NO]]&lt;&gt;"",ScheduledPayment,"")</f>
        <v>3682.6042812198211</v>
      </c>
      <c r="F3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5" s="14">
        <f ca="1">IF(PaymentSchedule[[#This Row],[PMT NO]]&lt;&gt;"",PaymentSchedule[[#This Row],[TOTAL PAYMENT]]-PaymentSchedule[[#This Row],[INTEREST]],"")</f>
        <v>738.20103620969167</v>
      </c>
      <c r="I35" s="14">
        <f ca="1">IF(PaymentSchedule[[#This Row],[PMT NO]]&lt;&gt;"",PaymentSchedule[[#This Row],[BEGINNING BALANCE]]*(InterestRate/PaymentsPerYear),"")</f>
        <v>3044.4032450101295</v>
      </c>
      <c r="J3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586606.47645770595</v>
      </c>
      <c r="K35" s="14">
        <f ca="1">IF(PaymentSchedule[[#This Row],[PMT NO]]&lt;&gt;"",SUM(INDEX(PaymentSchedule[INTEREST],1,1):PaymentSchedule[[#This Row],[INTEREST]]),"")</f>
        <v>58475.957800882439</v>
      </c>
    </row>
    <row r="36" spans="2:11" x14ac:dyDescent="0.2">
      <c r="B36" s="10">
        <f ca="1">IF(LoanIsGood,IF(ROW()-ROW(PaymentSchedule[[#Headers],[PMT NO]])&gt;ScheduledNumberOfPayments,"",ROW()-ROW(PaymentSchedule[[#Headers],[PMT NO]])),"")</f>
        <v>20</v>
      </c>
      <c r="C36" s="12">
        <f ca="1">IF(PaymentSchedule[[#This Row],[PMT NO]]&lt;&gt;"",EOMONTH(LoanStartDate,ROW(PaymentSchedule[[#This Row],[PMT NO]])-ROW(PaymentSchedule[[#Headers],[PMT NO]])-2)+DAY(LoanStartDate),"")</f>
        <v>46696</v>
      </c>
      <c r="D36" s="14">
        <f ca="1">IF(PaymentSchedule[[#This Row],[PMT NO]]&lt;&gt;"",IF(ROW()-ROW(PaymentSchedule[[#Headers],[BEGINNING BALANCE]])=1,LoanAmount,INDEX(PaymentSchedule[ENDING BALANCE],ROW()-ROW(PaymentSchedule[[#Headers],[BEGINNING BALANCE]])-1)),"")</f>
        <v>586606.47645770595</v>
      </c>
      <c r="E36" s="14">
        <f ca="1">IF(PaymentSchedule[[#This Row],[PMT NO]]&lt;&gt;"",ScheduledPayment,"")</f>
        <v>3682.6042812198211</v>
      </c>
      <c r="F3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6" s="14">
        <f ca="1">IF(PaymentSchedule[[#This Row],[PMT NO]]&lt;&gt;"",PaymentSchedule[[#This Row],[TOTAL PAYMENT]]-PaymentSchedule[[#This Row],[INTEREST]],"")</f>
        <v>742.02737824737869</v>
      </c>
      <c r="I36" s="14">
        <f ca="1">IF(PaymentSchedule[[#This Row],[PMT NO]]&lt;&gt;"",PaymentSchedule[[#This Row],[BEGINNING BALANCE]]*(InterestRate/PaymentsPerYear),"")</f>
        <v>3040.5769029724424</v>
      </c>
      <c r="J3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585864.4490794586</v>
      </c>
      <c r="K36" s="14">
        <f ca="1">IF(PaymentSchedule[[#This Row],[PMT NO]]&lt;&gt;"",SUM(INDEX(PaymentSchedule[INTEREST],1,1):PaymentSchedule[[#This Row],[INTEREST]]),"")</f>
        <v>61516.534703854879</v>
      </c>
    </row>
    <row r="37" spans="2:11" x14ac:dyDescent="0.2">
      <c r="B37" s="10">
        <f ca="1">IF(LoanIsGood,IF(ROW()-ROW(PaymentSchedule[[#Headers],[PMT NO]])&gt;ScheduledNumberOfPayments,"",ROW()-ROW(PaymentSchedule[[#Headers],[PMT NO]])),"")</f>
        <v>21</v>
      </c>
      <c r="C37" s="12">
        <f ca="1">IF(PaymentSchedule[[#This Row],[PMT NO]]&lt;&gt;"",EOMONTH(LoanStartDate,ROW(PaymentSchedule[[#This Row],[PMT NO]])-ROW(PaymentSchedule[[#Headers],[PMT NO]])-2)+DAY(LoanStartDate),"")</f>
        <v>46726</v>
      </c>
      <c r="D37" s="14">
        <f ca="1">IF(PaymentSchedule[[#This Row],[PMT NO]]&lt;&gt;"",IF(ROW()-ROW(PaymentSchedule[[#Headers],[BEGINNING BALANCE]])=1,LoanAmount,INDEX(PaymentSchedule[ENDING BALANCE],ROW()-ROW(PaymentSchedule[[#Headers],[BEGINNING BALANCE]])-1)),"")</f>
        <v>585864.4490794586</v>
      </c>
      <c r="E37" s="14">
        <f ca="1">IF(PaymentSchedule[[#This Row],[PMT NO]]&lt;&gt;"",ScheduledPayment,"")</f>
        <v>3682.6042812198211</v>
      </c>
      <c r="F3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7" s="14">
        <f ca="1">IF(PaymentSchedule[[#This Row],[PMT NO]]&lt;&gt;"",PaymentSchedule[[#This Row],[TOTAL PAYMENT]]-PaymentSchedule[[#This Row],[INTEREST]],"")</f>
        <v>745.87355349129393</v>
      </c>
      <c r="I37" s="14">
        <f ca="1">IF(PaymentSchedule[[#This Row],[PMT NO]]&lt;&gt;"",PaymentSchedule[[#This Row],[BEGINNING BALANCE]]*(InterestRate/PaymentsPerYear),"")</f>
        <v>3036.7307277285272</v>
      </c>
      <c r="J3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585118.57552596729</v>
      </c>
      <c r="K37" s="14">
        <f ca="1">IF(PaymentSchedule[[#This Row],[PMT NO]]&lt;&gt;"",SUM(INDEX(PaymentSchedule[INTEREST],1,1):PaymentSchedule[[#This Row],[INTEREST]]),"")</f>
        <v>64553.265431583408</v>
      </c>
    </row>
    <row r="38" spans="2:11" x14ac:dyDescent="0.2">
      <c r="B38" s="10">
        <f ca="1">IF(LoanIsGood,IF(ROW()-ROW(PaymentSchedule[[#Headers],[PMT NO]])&gt;ScheduledNumberOfPayments,"",ROW()-ROW(PaymentSchedule[[#Headers],[PMT NO]])),"")</f>
        <v>22</v>
      </c>
      <c r="C38" s="12">
        <f ca="1">IF(PaymentSchedule[[#This Row],[PMT NO]]&lt;&gt;"",EOMONTH(LoanStartDate,ROW(PaymentSchedule[[#This Row],[PMT NO]])-ROW(PaymentSchedule[[#Headers],[PMT NO]])-2)+DAY(LoanStartDate),"")</f>
        <v>46757</v>
      </c>
      <c r="D38" s="14">
        <f ca="1">IF(PaymentSchedule[[#This Row],[PMT NO]]&lt;&gt;"",IF(ROW()-ROW(PaymentSchedule[[#Headers],[BEGINNING BALANCE]])=1,LoanAmount,INDEX(PaymentSchedule[ENDING BALANCE],ROW()-ROW(PaymentSchedule[[#Headers],[BEGINNING BALANCE]])-1)),"")</f>
        <v>585118.57552596729</v>
      </c>
      <c r="E38" s="14">
        <f ca="1">IF(PaymentSchedule[[#This Row],[PMT NO]]&lt;&gt;"",ScheduledPayment,"")</f>
        <v>3682.6042812198211</v>
      </c>
      <c r="F3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8" s="14">
        <f ca="1">IF(PaymentSchedule[[#This Row],[PMT NO]]&lt;&gt;"",PaymentSchedule[[#This Row],[TOTAL PAYMENT]]-PaymentSchedule[[#This Row],[INTEREST]],"")</f>
        <v>749.73966474355757</v>
      </c>
      <c r="I38" s="14">
        <f ca="1">IF(PaymentSchedule[[#This Row],[PMT NO]]&lt;&gt;"",PaymentSchedule[[#This Row],[BEGINNING BALANCE]]*(InterestRate/PaymentsPerYear),"")</f>
        <v>3032.8646164762636</v>
      </c>
      <c r="J3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584368.83586122375</v>
      </c>
      <c r="K38" s="14">
        <f ca="1">IF(PaymentSchedule[[#This Row],[PMT NO]]&lt;&gt;"",SUM(INDEX(PaymentSchedule[INTEREST],1,1):PaymentSchedule[[#This Row],[INTEREST]]),"")</f>
        <v>67586.130048059669</v>
      </c>
    </row>
    <row r="39" spans="2:11" x14ac:dyDescent="0.2">
      <c r="B39" s="18">
        <f ca="1">IF(LoanIsGood,IF(ROW()-ROW(PaymentSchedule[[#Headers],[PMT NO]])&gt;ScheduledNumberOfPayments,"",ROW()-ROW(PaymentSchedule[[#Headers],[PMT NO]])),"")</f>
        <v>23</v>
      </c>
      <c r="C39" s="19">
        <f ca="1">IF(PaymentSchedule[[#This Row],[PMT NO]]&lt;&gt;"",EOMONTH(LoanStartDate,ROW(PaymentSchedule[[#This Row],[PMT NO]])-ROW(PaymentSchedule[[#Headers],[PMT NO]])-2)+DAY(LoanStartDate),"")</f>
        <v>46788</v>
      </c>
      <c r="D39" s="20">
        <f ca="1">IF(PaymentSchedule[[#This Row],[PMT NO]]&lt;&gt;"",IF(ROW()-ROW(PaymentSchedule[[#Headers],[BEGINNING BALANCE]])=1,LoanAmount,INDEX(PaymentSchedule[ENDING BALANCE],ROW()-ROW(PaymentSchedule[[#Headers],[BEGINNING BALANCE]])-1)),"")</f>
        <v>584368.83586122375</v>
      </c>
      <c r="E39" s="20">
        <f ca="1">IF(PaymentSchedule[[#This Row],[PMT NO]]&lt;&gt;"",ScheduledPayment,"")</f>
        <v>3682.6042812198211</v>
      </c>
      <c r="F39" s="20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9" s="20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9" s="20">
        <f ca="1">IF(PaymentSchedule[[#This Row],[PMT NO]]&lt;&gt;"",PaymentSchedule[[#This Row],[TOTAL PAYMENT]]-PaymentSchedule[[#This Row],[INTEREST]],"")</f>
        <v>753.62581533914499</v>
      </c>
      <c r="I39" s="20">
        <f ca="1">IF(PaymentSchedule[[#This Row],[PMT NO]]&lt;&gt;"",PaymentSchedule[[#This Row],[BEGINNING BALANCE]]*(InterestRate/PaymentsPerYear),"")</f>
        <v>3028.9784658806761</v>
      </c>
      <c r="J39" s="20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583615.2100458846</v>
      </c>
      <c r="K39" s="20">
        <f ca="1">IF(PaymentSchedule[[#This Row],[PMT NO]]&lt;&gt;"",SUM(INDEX(PaymentSchedule[INTEREST],1,1):PaymentSchedule[[#This Row],[INTEREST]]),"")</f>
        <v>70615.108513940344</v>
      </c>
    </row>
    <row r="40" spans="2:11" x14ac:dyDescent="0.2">
      <c r="B40" s="10">
        <f ca="1">IF(LoanIsGood,IF(ROW()-ROW(PaymentSchedule[[#Headers],[PMT NO]])&gt;ScheduledNumberOfPayments,"",ROW()-ROW(PaymentSchedule[[#Headers],[PMT NO]])),"")</f>
        <v>24</v>
      </c>
      <c r="C40" s="12">
        <f ca="1">IF(PaymentSchedule[[#This Row],[PMT NO]]&lt;&gt;"",EOMONTH(LoanStartDate,ROW(PaymentSchedule[[#This Row],[PMT NO]])-ROW(PaymentSchedule[[#Headers],[PMT NO]])-2)+DAY(LoanStartDate),"")</f>
        <v>46817</v>
      </c>
      <c r="D40" s="14">
        <f ca="1">IF(PaymentSchedule[[#This Row],[PMT NO]]&lt;&gt;"",IF(ROW()-ROW(PaymentSchedule[[#Headers],[BEGINNING BALANCE]])=1,LoanAmount,INDEX(PaymentSchedule[ENDING BALANCE],ROW()-ROW(PaymentSchedule[[#Headers],[BEGINNING BALANCE]])-1)),"")</f>
        <v>583615.2100458846</v>
      </c>
      <c r="E40" s="14">
        <f ca="1">IF(PaymentSchedule[[#This Row],[PMT NO]]&lt;&gt;"",ScheduledPayment,"")</f>
        <v>3682.6042812198211</v>
      </c>
      <c r="F4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0" s="14">
        <f ca="1">IF(PaymentSchedule[[#This Row],[PMT NO]]&lt;&gt;"",PaymentSchedule[[#This Row],[TOTAL PAYMENT]]-PaymentSchedule[[#This Row],[INTEREST]],"")</f>
        <v>757.53210914865258</v>
      </c>
      <c r="I40" s="14">
        <f ca="1">IF(PaymentSchedule[[#This Row],[PMT NO]]&lt;&gt;"",PaymentSchedule[[#This Row],[BEGINNING BALANCE]]*(InterestRate/PaymentsPerYear),"")</f>
        <v>3025.0721720711686</v>
      </c>
      <c r="J4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582857.67793673591</v>
      </c>
      <c r="K40" s="14">
        <f ca="1">IF(PaymentSchedule[[#This Row],[PMT NO]]&lt;&gt;"",SUM(INDEX(PaymentSchedule[INTEREST],1,1):PaymentSchedule[[#This Row],[INTEREST]]),"")</f>
        <v>73640.180686011518</v>
      </c>
    </row>
    <row r="41" spans="2:11" x14ac:dyDescent="0.2">
      <c r="B41" s="10">
        <f ca="1">IF(LoanIsGood,IF(ROW()-ROW(PaymentSchedule[[#Headers],[PMT NO]])&gt;ScheduledNumberOfPayments,"",ROW()-ROW(PaymentSchedule[[#Headers],[PMT NO]])),"")</f>
        <v>25</v>
      </c>
      <c r="C41" s="12">
        <f ca="1">IF(PaymentSchedule[[#This Row],[PMT NO]]&lt;&gt;"",EOMONTH(LoanStartDate,ROW(PaymentSchedule[[#This Row],[PMT NO]])-ROW(PaymentSchedule[[#Headers],[PMT NO]])-2)+DAY(LoanStartDate),"")</f>
        <v>46848</v>
      </c>
      <c r="D41" s="14">
        <f ca="1">IF(PaymentSchedule[[#This Row],[PMT NO]]&lt;&gt;"",IF(ROW()-ROW(PaymentSchedule[[#Headers],[BEGINNING BALANCE]])=1,LoanAmount,INDEX(PaymentSchedule[ENDING BALANCE],ROW()-ROW(PaymentSchedule[[#Headers],[BEGINNING BALANCE]])-1)),"")</f>
        <v>582857.67793673591</v>
      </c>
      <c r="E41" s="14">
        <f ca="1">IF(PaymentSchedule[[#This Row],[PMT NO]]&lt;&gt;"",ScheduledPayment,"")</f>
        <v>3682.6042812198211</v>
      </c>
      <c r="F4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1" s="14">
        <f ca="1">IF(PaymentSchedule[[#This Row],[PMT NO]]&lt;&gt;"",PaymentSchedule[[#This Row],[TOTAL PAYMENT]]-PaymentSchedule[[#This Row],[INTEREST]],"")</f>
        <v>761.45865058107347</v>
      </c>
      <c r="I41" s="14">
        <f ca="1">IF(PaymentSchedule[[#This Row],[PMT NO]]&lt;&gt;"",PaymentSchedule[[#This Row],[BEGINNING BALANCE]]*(InterestRate/PaymentsPerYear),"")</f>
        <v>3021.1456306387477</v>
      </c>
      <c r="J4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582096.21928615484</v>
      </c>
      <c r="K41" s="14">
        <f ca="1">IF(PaymentSchedule[[#This Row],[PMT NO]]&lt;&gt;"",SUM(INDEX(PaymentSchedule[INTEREST],1,1):PaymentSchedule[[#This Row],[INTEREST]]),"")</f>
        <v>76661.326316650258</v>
      </c>
    </row>
    <row r="42" spans="2:11" x14ac:dyDescent="0.2">
      <c r="B42" s="10">
        <f ca="1">IF(LoanIsGood,IF(ROW()-ROW(PaymentSchedule[[#Headers],[PMT NO]])&gt;ScheduledNumberOfPayments,"",ROW()-ROW(PaymentSchedule[[#Headers],[PMT NO]])),"")</f>
        <v>26</v>
      </c>
      <c r="C42" s="12">
        <f ca="1">IF(PaymentSchedule[[#This Row],[PMT NO]]&lt;&gt;"",EOMONTH(LoanStartDate,ROW(PaymentSchedule[[#This Row],[PMT NO]])-ROW(PaymentSchedule[[#Headers],[PMT NO]])-2)+DAY(LoanStartDate),"")</f>
        <v>46878</v>
      </c>
      <c r="D42" s="14">
        <f ca="1">IF(PaymentSchedule[[#This Row],[PMT NO]]&lt;&gt;"",IF(ROW()-ROW(PaymentSchedule[[#Headers],[BEGINNING BALANCE]])=1,LoanAmount,INDEX(PaymentSchedule[ENDING BALANCE],ROW()-ROW(PaymentSchedule[[#Headers],[BEGINNING BALANCE]])-1)),"")</f>
        <v>582096.21928615484</v>
      </c>
      <c r="E42" s="14">
        <f ca="1">IF(PaymentSchedule[[#This Row],[PMT NO]]&lt;&gt;"",ScheduledPayment,"")</f>
        <v>3682.6042812198211</v>
      </c>
      <c r="F4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2" s="14">
        <f ca="1">IF(PaymentSchedule[[#This Row],[PMT NO]]&lt;&gt;"",PaymentSchedule[[#This Row],[TOTAL PAYMENT]]-PaymentSchedule[[#This Row],[INTEREST]],"")</f>
        <v>765.40554458658517</v>
      </c>
      <c r="I42" s="14">
        <f ca="1">IF(PaymentSchedule[[#This Row],[PMT NO]]&lt;&gt;"",PaymentSchedule[[#This Row],[BEGINNING BALANCE]]*(InterestRate/PaymentsPerYear),"")</f>
        <v>3017.198736633236</v>
      </c>
      <c r="J4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581330.81374156824</v>
      </c>
      <c r="K42" s="14">
        <f ca="1">IF(PaymentSchedule[[#This Row],[PMT NO]]&lt;&gt;"",SUM(INDEX(PaymentSchedule[INTEREST],1,1):PaymentSchedule[[#This Row],[INTEREST]]),"")</f>
        <v>79678.525053283491</v>
      </c>
    </row>
    <row r="43" spans="2:11" x14ac:dyDescent="0.2">
      <c r="B43" s="10">
        <f ca="1">IF(LoanIsGood,IF(ROW()-ROW(PaymentSchedule[[#Headers],[PMT NO]])&gt;ScheduledNumberOfPayments,"",ROW()-ROW(PaymentSchedule[[#Headers],[PMT NO]])),"")</f>
        <v>27</v>
      </c>
      <c r="C43" s="12">
        <f ca="1">IF(PaymentSchedule[[#This Row],[PMT NO]]&lt;&gt;"",EOMONTH(LoanStartDate,ROW(PaymentSchedule[[#This Row],[PMT NO]])-ROW(PaymentSchedule[[#Headers],[PMT NO]])-2)+DAY(LoanStartDate),"")</f>
        <v>46909</v>
      </c>
      <c r="D43" s="14">
        <f ca="1">IF(PaymentSchedule[[#This Row],[PMT NO]]&lt;&gt;"",IF(ROW()-ROW(PaymentSchedule[[#Headers],[BEGINNING BALANCE]])=1,LoanAmount,INDEX(PaymentSchedule[ENDING BALANCE],ROW()-ROW(PaymentSchedule[[#Headers],[BEGINNING BALANCE]])-1)),"")</f>
        <v>581330.81374156824</v>
      </c>
      <c r="E43" s="14">
        <f ca="1">IF(PaymentSchedule[[#This Row],[PMT NO]]&lt;&gt;"",ScheduledPayment,"")</f>
        <v>3682.6042812198211</v>
      </c>
      <c r="F4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3" s="14">
        <f ca="1">IF(PaymentSchedule[[#This Row],[PMT NO]]&lt;&gt;"",PaymentSchedule[[#This Row],[TOTAL PAYMENT]]-PaymentSchedule[[#This Row],[INTEREST]],"")</f>
        <v>769.37289665935896</v>
      </c>
      <c r="I43" s="14">
        <f ca="1">IF(PaymentSchedule[[#This Row],[PMT NO]]&lt;&gt;"",PaymentSchedule[[#This Row],[BEGINNING BALANCE]]*(InterestRate/PaymentsPerYear),"")</f>
        <v>3013.2313845604622</v>
      </c>
      <c r="J4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580561.44084490894</v>
      </c>
      <c r="K43" s="14">
        <f ca="1">IF(PaymentSchedule[[#This Row],[PMT NO]]&lt;&gt;"",SUM(INDEX(PaymentSchedule[INTEREST],1,1):PaymentSchedule[[#This Row],[INTEREST]]),"")</f>
        <v>82691.756437843957</v>
      </c>
    </row>
    <row r="44" spans="2:11" x14ac:dyDescent="0.2">
      <c r="B44" s="10">
        <f ca="1">IF(LoanIsGood,IF(ROW()-ROW(PaymentSchedule[[#Headers],[PMT NO]])&gt;ScheduledNumberOfPayments,"",ROW()-ROW(PaymentSchedule[[#Headers],[PMT NO]])),"")</f>
        <v>28</v>
      </c>
      <c r="C44" s="12">
        <f ca="1">IF(PaymentSchedule[[#This Row],[PMT NO]]&lt;&gt;"",EOMONTH(LoanStartDate,ROW(PaymentSchedule[[#This Row],[PMT NO]])-ROW(PaymentSchedule[[#Headers],[PMT NO]])-2)+DAY(LoanStartDate),"")</f>
        <v>46939</v>
      </c>
      <c r="D44" s="14">
        <f ca="1">IF(PaymentSchedule[[#This Row],[PMT NO]]&lt;&gt;"",IF(ROW()-ROW(PaymentSchedule[[#Headers],[BEGINNING BALANCE]])=1,LoanAmount,INDEX(PaymentSchedule[ENDING BALANCE],ROW()-ROW(PaymentSchedule[[#Headers],[BEGINNING BALANCE]])-1)),"")</f>
        <v>580561.44084490894</v>
      </c>
      <c r="E44" s="14">
        <f ca="1">IF(PaymentSchedule[[#This Row],[PMT NO]]&lt;&gt;"",ScheduledPayment,"")</f>
        <v>3682.6042812198211</v>
      </c>
      <c r="F4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4" s="14">
        <f ca="1">IF(PaymentSchedule[[#This Row],[PMT NO]]&lt;&gt;"",PaymentSchedule[[#This Row],[TOTAL PAYMENT]]-PaymentSchedule[[#This Row],[INTEREST]],"")</f>
        <v>773.36081284037664</v>
      </c>
      <c r="I44" s="14">
        <f ca="1">IF(PaymentSchedule[[#This Row],[PMT NO]]&lt;&gt;"",PaymentSchedule[[#This Row],[BEGINNING BALANCE]]*(InterestRate/PaymentsPerYear),"")</f>
        <v>3009.2434683794445</v>
      </c>
      <c r="J4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579788.08003206854</v>
      </c>
      <c r="K44" s="14">
        <f ca="1">IF(PaymentSchedule[[#This Row],[PMT NO]]&lt;&gt;"",SUM(INDEX(PaymentSchedule[INTEREST],1,1):PaymentSchedule[[#This Row],[INTEREST]]),"")</f>
        <v>85700.999906223398</v>
      </c>
    </row>
    <row r="45" spans="2:11" x14ac:dyDescent="0.2">
      <c r="B45" s="10">
        <f ca="1">IF(LoanIsGood,IF(ROW()-ROW(PaymentSchedule[[#Headers],[PMT NO]])&gt;ScheduledNumberOfPayments,"",ROW()-ROW(PaymentSchedule[[#Headers],[PMT NO]])),"")</f>
        <v>29</v>
      </c>
      <c r="C45" s="12">
        <f ca="1">IF(PaymentSchedule[[#This Row],[PMT NO]]&lt;&gt;"",EOMONTH(LoanStartDate,ROW(PaymentSchedule[[#This Row],[PMT NO]])-ROW(PaymentSchedule[[#Headers],[PMT NO]])-2)+DAY(LoanStartDate),"")</f>
        <v>46970</v>
      </c>
      <c r="D45" s="14">
        <f ca="1">IF(PaymentSchedule[[#This Row],[PMT NO]]&lt;&gt;"",IF(ROW()-ROW(PaymentSchedule[[#Headers],[BEGINNING BALANCE]])=1,LoanAmount,INDEX(PaymentSchedule[ENDING BALANCE],ROW()-ROW(PaymentSchedule[[#Headers],[BEGINNING BALANCE]])-1)),"")</f>
        <v>579788.08003206854</v>
      </c>
      <c r="E45" s="14">
        <f ca="1">IF(PaymentSchedule[[#This Row],[PMT NO]]&lt;&gt;"",ScheduledPayment,"")</f>
        <v>3682.6042812198211</v>
      </c>
      <c r="F4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5" s="14">
        <f ca="1">IF(PaymentSchedule[[#This Row],[PMT NO]]&lt;&gt;"",PaymentSchedule[[#This Row],[TOTAL PAYMENT]]-PaymentSchedule[[#This Row],[INTEREST]],"")</f>
        <v>777.36939972026585</v>
      </c>
      <c r="I45" s="14">
        <f ca="1">IF(PaymentSchedule[[#This Row],[PMT NO]]&lt;&gt;"",PaymentSchedule[[#This Row],[BEGINNING BALANCE]]*(InterestRate/PaymentsPerYear),"")</f>
        <v>3005.2348814995553</v>
      </c>
      <c r="J4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579010.71063234832</v>
      </c>
      <c r="K45" s="14">
        <f ca="1">IF(PaymentSchedule[[#This Row],[PMT NO]]&lt;&gt;"",SUM(INDEX(PaymentSchedule[INTEREST],1,1):PaymentSchedule[[#This Row],[INTEREST]]),"")</f>
        <v>88706.234787722948</v>
      </c>
    </row>
    <row r="46" spans="2:11" x14ac:dyDescent="0.2">
      <c r="B46" s="10">
        <f ca="1">IF(LoanIsGood,IF(ROW()-ROW(PaymentSchedule[[#Headers],[PMT NO]])&gt;ScheduledNumberOfPayments,"",ROW()-ROW(PaymentSchedule[[#Headers],[PMT NO]])),"")</f>
        <v>30</v>
      </c>
      <c r="C46" s="12">
        <f ca="1">IF(PaymentSchedule[[#This Row],[PMT NO]]&lt;&gt;"",EOMONTH(LoanStartDate,ROW(PaymentSchedule[[#This Row],[PMT NO]])-ROW(PaymentSchedule[[#Headers],[PMT NO]])-2)+DAY(LoanStartDate),"")</f>
        <v>47001</v>
      </c>
      <c r="D46" s="14">
        <f ca="1">IF(PaymentSchedule[[#This Row],[PMT NO]]&lt;&gt;"",IF(ROW()-ROW(PaymentSchedule[[#Headers],[BEGINNING BALANCE]])=1,LoanAmount,INDEX(PaymentSchedule[ENDING BALANCE],ROW()-ROW(PaymentSchedule[[#Headers],[BEGINNING BALANCE]])-1)),"")</f>
        <v>579010.71063234832</v>
      </c>
      <c r="E46" s="14">
        <f ca="1">IF(PaymentSchedule[[#This Row],[PMT NO]]&lt;&gt;"",ScheduledPayment,"")</f>
        <v>3682.6042812198211</v>
      </c>
      <c r="F4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6" s="14">
        <f ca="1">IF(PaymentSchedule[[#This Row],[PMT NO]]&lt;&gt;"",PaymentSchedule[[#This Row],[TOTAL PAYMENT]]-PaymentSchedule[[#This Row],[INTEREST]],"")</f>
        <v>781.39876444214906</v>
      </c>
      <c r="I46" s="14">
        <f ca="1">IF(PaymentSchedule[[#This Row],[PMT NO]]&lt;&gt;"",PaymentSchedule[[#This Row],[BEGINNING BALANCE]]*(InterestRate/PaymentsPerYear),"")</f>
        <v>3001.2055167776721</v>
      </c>
      <c r="J4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578229.31186790613</v>
      </c>
      <c r="K46" s="14">
        <f ca="1">IF(PaymentSchedule[[#This Row],[PMT NO]]&lt;&gt;"",SUM(INDEX(PaymentSchedule[INTEREST],1,1):PaymentSchedule[[#This Row],[INTEREST]]),"")</f>
        <v>91707.440304500618</v>
      </c>
    </row>
    <row r="47" spans="2:11" x14ac:dyDescent="0.2">
      <c r="B47" s="10">
        <f ca="1">IF(LoanIsGood,IF(ROW()-ROW(PaymentSchedule[[#Headers],[PMT NO]])&gt;ScheduledNumberOfPayments,"",ROW()-ROW(PaymentSchedule[[#Headers],[PMT NO]])),"")</f>
        <v>31</v>
      </c>
      <c r="C47" s="12">
        <f ca="1">IF(PaymentSchedule[[#This Row],[PMT NO]]&lt;&gt;"",EOMONTH(LoanStartDate,ROW(PaymentSchedule[[#This Row],[PMT NO]])-ROW(PaymentSchedule[[#Headers],[PMT NO]])-2)+DAY(LoanStartDate),"")</f>
        <v>47031</v>
      </c>
      <c r="D47" s="14">
        <f ca="1">IF(PaymentSchedule[[#This Row],[PMT NO]]&lt;&gt;"",IF(ROW()-ROW(PaymentSchedule[[#Headers],[BEGINNING BALANCE]])=1,LoanAmount,INDEX(PaymentSchedule[ENDING BALANCE],ROW()-ROW(PaymentSchedule[[#Headers],[BEGINNING BALANCE]])-1)),"")</f>
        <v>578229.31186790613</v>
      </c>
      <c r="E47" s="14">
        <f ca="1">IF(PaymentSchedule[[#This Row],[PMT NO]]&lt;&gt;"",ScheduledPayment,"")</f>
        <v>3682.6042812198211</v>
      </c>
      <c r="F4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7" s="14">
        <f ca="1">IF(PaymentSchedule[[#This Row],[PMT NO]]&lt;&gt;"",PaymentSchedule[[#This Row],[TOTAL PAYMENT]]-PaymentSchedule[[#This Row],[INTEREST]],"")</f>
        <v>785.44901470450759</v>
      </c>
      <c r="I47" s="14">
        <f ca="1">IF(PaymentSchedule[[#This Row],[PMT NO]]&lt;&gt;"",PaymentSchedule[[#This Row],[BEGINNING BALANCE]]*(InterestRate/PaymentsPerYear),"")</f>
        <v>2997.1552665153135</v>
      </c>
      <c r="J4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577443.86285320157</v>
      </c>
      <c r="K47" s="14">
        <f ca="1">IF(PaymentSchedule[[#This Row],[PMT NO]]&lt;&gt;"",SUM(INDEX(PaymentSchedule[INTEREST],1,1):PaymentSchedule[[#This Row],[INTEREST]]),"")</f>
        <v>94704.595571015932</v>
      </c>
    </row>
    <row r="48" spans="2:11" x14ac:dyDescent="0.2">
      <c r="B48" s="10">
        <f ca="1">IF(LoanIsGood,IF(ROW()-ROW(PaymentSchedule[[#Headers],[PMT NO]])&gt;ScheduledNumberOfPayments,"",ROW()-ROW(PaymentSchedule[[#Headers],[PMT NO]])),"")</f>
        <v>32</v>
      </c>
      <c r="C48" s="12">
        <f ca="1">IF(PaymentSchedule[[#This Row],[PMT NO]]&lt;&gt;"",EOMONTH(LoanStartDate,ROW(PaymentSchedule[[#This Row],[PMT NO]])-ROW(PaymentSchedule[[#Headers],[PMT NO]])-2)+DAY(LoanStartDate),"")</f>
        <v>47062</v>
      </c>
      <c r="D48" s="14">
        <f ca="1">IF(PaymentSchedule[[#This Row],[PMT NO]]&lt;&gt;"",IF(ROW()-ROW(PaymentSchedule[[#Headers],[BEGINNING BALANCE]])=1,LoanAmount,INDEX(PaymentSchedule[ENDING BALANCE],ROW()-ROW(PaymentSchedule[[#Headers],[BEGINNING BALANCE]])-1)),"")</f>
        <v>577443.86285320157</v>
      </c>
      <c r="E48" s="14">
        <f ca="1">IF(PaymentSchedule[[#This Row],[PMT NO]]&lt;&gt;"",ScheduledPayment,"")</f>
        <v>3682.6042812198211</v>
      </c>
      <c r="F4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8" s="14">
        <f ca="1">IF(PaymentSchedule[[#This Row],[PMT NO]]&lt;&gt;"",PaymentSchedule[[#This Row],[TOTAL PAYMENT]]-PaymentSchedule[[#This Row],[INTEREST]],"")</f>
        <v>789.52025876405969</v>
      </c>
      <c r="I48" s="14">
        <f ca="1">IF(PaymentSchedule[[#This Row],[PMT NO]]&lt;&gt;"",PaymentSchedule[[#This Row],[BEGINNING BALANCE]]*(InterestRate/PaymentsPerYear),"")</f>
        <v>2993.0840224557614</v>
      </c>
      <c r="J4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576654.34259443753</v>
      </c>
      <c r="K48" s="14">
        <f ca="1">IF(PaymentSchedule[[#This Row],[PMT NO]]&lt;&gt;"",SUM(INDEX(PaymentSchedule[INTEREST],1,1):PaymentSchedule[[#This Row],[INTEREST]]),"")</f>
        <v>97697.679593471694</v>
      </c>
    </row>
    <row r="49" spans="2:11" x14ac:dyDescent="0.2">
      <c r="B49" s="10">
        <f ca="1">IF(LoanIsGood,IF(ROW()-ROW(PaymentSchedule[[#Headers],[PMT NO]])&gt;ScheduledNumberOfPayments,"",ROW()-ROW(PaymentSchedule[[#Headers],[PMT NO]])),"")</f>
        <v>33</v>
      </c>
      <c r="C49" s="12">
        <f ca="1">IF(PaymentSchedule[[#This Row],[PMT NO]]&lt;&gt;"",EOMONTH(LoanStartDate,ROW(PaymentSchedule[[#This Row],[PMT NO]])-ROW(PaymentSchedule[[#Headers],[PMT NO]])-2)+DAY(LoanStartDate),"")</f>
        <v>47092</v>
      </c>
      <c r="D49" s="14">
        <f ca="1">IF(PaymentSchedule[[#This Row],[PMT NO]]&lt;&gt;"",IF(ROW()-ROW(PaymentSchedule[[#Headers],[BEGINNING BALANCE]])=1,LoanAmount,INDEX(PaymentSchedule[ENDING BALANCE],ROW()-ROW(PaymentSchedule[[#Headers],[BEGINNING BALANCE]])-1)),"")</f>
        <v>576654.34259443753</v>
      </c>
      <c r="E49" s="14">
        <f ca="1">IF(PaymentSchedule[[#This Row],[PMT NO]]&lt;&gt;"",ScheduledPayment,"")</f>
        <v>3682.6042812198211</v>
      </c>
      <c r="F4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49" s="14">
        <f ca="1">IF(PaymentSchedule[[#This Row],[PMT NO]]&lt;&gt;"",PaymentSchedule[[#This Row],[TOTAL PAYMENT]]-PaymentSchedule[[#This Row],[INTEREST]],"")</f>
        <v>793.61260543865319</v>
      </c>
      <c r="I49" s="14">
        <f ca="1">IF(PaymentSchedule[[#This Row],[PMT NO]]&lt;&gt;"",PaymentSchedule[[#This Row],[BEGINNING BALANCE]]*(InterestRate/PaymentsPerYear),"")</f>
        <v>2988.9916757811679</v>
      </c>
      <c r="J4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575860.72998899885</v>
      </c>
      <c r="K49" s="14">
        <f ca="1">IF(PaymentSchedule[[#This Row],[PMT NO]]&lt;&gt;"",SUM(INDEX(PaymentSchedule[INTEREST],1,1):PaymentSchedule[[#This Row],[INTEREST]]),"")</f>
        <v>100686.67126925287</v>
      </c>
    </row>
    <row r="50" spans="2:11" x14ac:dyDescent="0.2">
      <c r="B50" s="10">
        <f ca="1">IF(LoanIsGood,IF(ROW()-ROW(PaymentSchedule[[#Headers],[PMT NO]])&gt;ScheduledNumberOfPayments,"",ROW()-ROW(PaymentSchedule[[#Headers],[PMT NO]])),"")</f>
        <v>34</v>
      </c>
      <c r="C50" s="12">
        <f ca="1">IF(PaymentSchedule[[#This Row],[PMT NO]]&lt;&gt;"",EOMONTH(LoanStartDate,ROW(PaymentSchedule[[#This Row],[PMT NO]])-ROW(PaymentSchedule[[#Headers],[PMT NO]])-2)+DAY(LoanStartDate),"")</f>
        <v>47123</v>
      </c>
      <c r="D50" s="14">
        <f ca="1">IF(PaymentSchedule[[#This Row],[PMT NO]]&lt;&gt;"",IF(ROW()-ROW(PaymentSchedule[[#Headers],[BEGINNING BALANCE]])=1,LoanAmount,INDEX(PaymentSchedule[ENDING BALANCE],ROW()-ROW(PaymentSchedule[[#Headers],[BEGINNING BALANCE]])-1)),"")</f>
        <v>575860.72998899885</v>
      </c>
      <c r="E50" s="14">
        <f ca="1">IF(PaymentSchedule[[#This Row],[PMT NO]]&lt;&gt;"",ScheduledPayment,"")</f>
        <v>3682.6042812198211</v>
      </c>
      <c r="F5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0" s="14">
        <f ca="1">IF(PaymentSchedule[[#This Row],[PMT NO]]&lt;&gt;"",PaymentSchedule[[#This Row],[TOTAL PAYMENT]]-PaymentSchedule[[#This Row],[INTEREST]],"")</f>
        <v>797.72616411017725</v>
      </c>
      <c r="I50" s="14">
        <f ca="1">IF(PaymentSchedule[[#This Row],[PMT NO]]&lt;&gt;"",PaymentSchedule[[#This Row],[BEGINNING BALANCE]]*(InterestRate/PaymentsPerYear),"")</f>
        <v>2984.8781171096439</v>
      </c>
      <c r="J5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575063.00382488873</v>
      </c>
      <c r="K50" s="14">
        <f ca="1">IF(PaymentSchedule[[#This Row],[PMT NO]]&lt;&gt;"",SUM(INDEX(PaymentSchedule[INTEREST],1,1):PaymentSchedule[[#This Row],[INTEREST]]),"")</f>
        <v>103671.54938636252</v>
      </c>
    </row>
    <row r="51" spans="2:11" x14ac:dyDescent="0.2">
      <c r="B51" s="10">
        <f ca="1">IF(LoanIsGood,IF(ROW()-ROW(PaymentSchedule[[#Headers],[PMT NO]])&gt;ScheduledNumberOfPayments,"",ROW()-ROW(PaymentSchedule[[#Headers],[PMT NO]])),"")</f>
        <v>35</v>
      </c>
      <c r="C51" s="12">
        <f ca="1">IF(PaymentSchedule[[#This Row],[PMT NO]]&lt;&gt;"",EOMONTH(LoanStartDate,ROW(PaymentSchedule[[#This Row],[PMT NO]])-ROW(PaymentSchedule[[#Headers],[PMT NO]])-2)+DAY(LoanStartDate),"")</f>
        <v>47154</v>
      </c>
      <c r="D51" s="14">
        <f ca="1">IF(PaymentSchedule[[#This Row],[PMT NO]]&lt;&gt;"",IF(ROW()-ROW(PaymentSchedule[[#Headers],[BEGINNING BALANCE]])=1,LoanAmount,INDEX(PaymentSchedule[ENDING BALANCE],ROW()-ROW(PaymentSchedule[[#Headers],[BEGINNING BALANCE]])-1)),"")</f>
        <v>575063.00382488873</v>
      </c>
      <c r="E51" s="14">
        <f ca="1">IF(PaymentSchedule[[#This Row],[PMT NO]]&lt;&gt;"",ScheduledPayment,"")</f>
        <v>3682.6042812198211</v>
      </c>
      <c r="F5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1" s="14">
        <f ca="1">IF(PaymentSchedule[[#This Row],[PMT NO]]&lt;&gt;"",PaymentSchedule[[#This Row],[TOTAL PAYMENT]]-PaymentSchedule[[#This Row],[INTEREST]],"")</f>
        <v>801.86104472748139</v>
      </c>
      <c r="I51" s="14">
        <f ca="1">IF(PaymentSchedule[[#This Row],[PMT NO]]&lt;&gt;"",PaymentSchedule[[#This Row],[BEGINNING BALANCE]]*(InterestRate/PaymentsPerYear),"")</f>
        <v>2980.7432364923397</v>
      </c>
      <c r="J5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574261.14278016123</v>
      </c>
      <c r="K51" s="14">
        <f ca="1">IF(PaymentSchedule[[#This Row],[PMT NO]]&lt;&gt;"",SUM(INDEX(PaymentSchedule[INTEREST],1,1):PaymentSchedule[[#This Row],[INTEREST]]),"")</f>
        <v>106652.29262285486</v>
      </c>
    </row>
    <row r="52" spans="2:11" x14ac:dyDescent="0.2">
      <c r="B52" s="10">
        <f ca="1">IF(LoanIsGood,IF(ROW()-ROW(PaymentSchedule[[#Headers],[PMT NO]])&gt;ScheduledNumberOfPayments,"",ROW()-ROW(PaymentSchedule[[#Headers],[PMT NO]])),"")</f>
        <v>36</v>
      </c>
      <c r="C52" s="12">
        <f ca="1">IF(PaymentSchedule[[#This Row],[PMT NO]]&lt;&gt;"",EOMONTH(LoanStartDate,ROW(PaymentSchedule[[#This Row],[PMT NO]])-ROW(PaymentSchedule[[#Headers],[PMT NO]])-2)+DAY(LoanStartDate),"")</f>
        <v>47182</v>
      </c>
      <c r="D52" s="14">
        <f ca="1">IF(PaymentSchedule[[#This Row],[PMT NO]]&lt;&gt;"",IF(ROW()-ROW(PaymentSchedule[[#Headers],[BEGINNING BALANCE]])=1,LoanAmount,INDEX(PaymentSchedule[ENDING BALANCE],ROW()-ROW(PaymentSchedule[[#Headers],[BEGINNING BALANCE]])-1)),"")</f>
        <v>574261.14278016123</v>
      </c>
      <c r="E52" s="14">
        <f ca="1">IF(PaymentSchedule[[#This Row],[PMT NO]]&lt;&gt;"",ScheduledPayment,"")</f>
        <v>3682.6042812198211</v>
      </c>
      <c r="F5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2" s="14">
        <f ca="1">IF(PaymentSchedule[[#This Row],[PMT NO]]&lt;&gt;"",PaymentSchedule[[#This Row],[TOTAL PAYMENT]]-PaymentSchedule[[#This Row],[INTEREST]],"")</f>
        <v>806.01735780931904</v>
      </c>
      <c r="I52" s="14">
        <f ca="1">IF(PaymentSchedule[[#This Row],[PMT NO]]&lt;&gt;"",PaymentSchedule[[#This Row],[BEGINNING BALANCE]]*(InterestRate/PaymentsPerYear),"")</f>
        <v>2976.5869234105021</v>
      </c>
      <c r="J5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573455.12542235188</v>
      </c>
      <c r="K52" s="14">
        <f ca="1">IF(PaymentSchedule[[#This Row],[PMT NO]]&lt;&gt;"",SUM(INDEX(PaymentSchedule[INTEREST],1,1):PaymentSchedule[[#This Row],[INTEREST]]),"")</f>
        <v>109628.87954626537</v>
      </c>
    </row>
    <row r="53" spans="2:11" x14ac:dyDescent="0.2">
      <c r="B53" s="10">
        <f ca="1">IF(LoanIsGood,IF(ROW()-ROW(PaymentSchedule[[#Headers],[PMT NO]])&gt;ScheduledNumberOfPayments,"",ROW()-ROW(PaymentSchedule[[#Headers],[PMT NO]])),"")</f>
        <v>37</v>
      </c>
      <c r="C53" s="12">
        <f ca="1">IF(PaymentSchedule[[#This Row],[PMT NO]]&lt;&gt;"",EOMONTH(LoanStartDate,ROW(PaymentSchedule[[#This Row],[PMT NO]])-ROW(PaymentSchedule[[#Headers],[PMT NO]])-2)+DAY(LoanStartDate),"")</f>
        <v>47213</v>
      </c>
      <c r="D53" s="14">
        <f ca="1">IF(PaymentSchedule[[#This Row],[PMT NO]]&lt;&gt;"",IF(ROW()-ROW(PaymentSchedule[[#Headers],[BEGINNING BALANCE]])=1,LoanAmount,INDEX(PaymentSchedule[ENDING BALANCE],ROW()-ROW(PaymentSchedule[[#Headers],[BEGINNING BALANCE]])-1)),"")</f>
        <v>573455.12542235188</v>
      </c>
      <c r="E53" s="14">
        <f ca="1">IF(PaymentSchedule[[#This Row],[PMT NO]]&lt;&gt;"",ScheduledPayment,"")</f>
        <v>3682.6042812198211</v>
      </c>
      <c r="F5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3" s="14">
        <f ca="1">IF(PaymentSchedule[[#This Row],[PMT NO]]&lt;&gt;"",PaymentSchedule[[#This Row],[TOTAL PAYMENT]]-PaymentSchedule[[#This Row],[INTEREST]],"")</f>
        <v>810.19521444729753</v>
      </c>
      <c r="I53" s="14">
        <f ca="1">IF(PaymentSchedule[[#This Row],[PMT NO]]&lt;&gt;"",PaymentSchedule[[#This Row],[BEGINNING BALANCE]]*(InterestRate/PaymentsPerYear),"")</f>
        <v>2972.4090667725236</v>
      </c>
      <c r="J5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572644.93020790454</v>
      </c>
      <c r="K53" s="14">
        <f ca="1">IF(PaymentSchedule[[#This Row],[PMT NO]]&lt;&gt;"",SUM(INDEX(PaymentSchedule[INTEREST],1,1):PaymentSchedule[[#This Row],[INTEREST]]),"")</f>
        <v>112601.28861303789</v>
      </c>
    </row>
    <row r="54" spans="2:11" x14ac:dyDescent="0.2">
      <c r="B54" s="10">
        <f ca="1">IF(LoanIsGood,IF(ROW()-ROW(PaymentSchedule[[#Headers],[PMT NO]])&gt;ScheduledNumberOfPayments,"",ROW()-ROW(PaymentSchedule[[#Headers],[PMT NO]])),"")</f>
        <v>38</v>
      </c>
      <c r="C54" s="12">
        <f ca="1">IF(PaymentSchedule[[#This Row],[PMT NO]]&lt;&gt;"",EOMONTH(LoanStartDate,ROW(PaymentSchedule[[#This Row],[PMT NO]])-ROW(PaymentSchedule[[#Headers],[PMT NO]])-2)+DAY(LoanStartDate),"")</f>
        <v>47243</v>
      </c>
      <c r="D54" s="14">
        <f ca="1">IF(PaymentSchedule[[#This Row],[PMT NO]]&lt;&gt;"",IF(ROW()-ROW(PaymentSchedule[[#Headers],[BEGINNING BALANCE]])=1,LoanAmount,INDEX(PaymentSchedule[ENDING BALANCE],ROW()-ROW(PaymentSchedule[[#Headers],[BEGINNING BALANCE]])-1)),"")</f>
        <v>572644.93020790454</v>
      </c>
      <c r="E54" s="14">
        <f ca="1">IF(PaymentSchedule[[#This Row],[PMT NO]]&lt;&gt;"",ScheduledPayment,"")</f>
        <v>3682.6042812198211</v>
      </c>
      <c r="F5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4" s="14">
        <f ca="1">IF(PaymentSchedule[[#This Row],[PMT NO]]&lt;&gt;"",PaymentSchedule[[#This Row],[TOTAL PAYMENT]]-PaymentSchedule[[#This Row],[INTEREST]],"")</f>
        <v>814.39472630884939</v>
      </c>
      <c r="I54" s="14">
        <f ca="1">IF(PaymentSchedule[[#This Row],[PMT NO]]&lt;&gt;"",PaymentSchedule[[#This Row],[BEGINNING BALANCE]]*(InterestRate/PaymentsPerYear),"")</f>
        <v>2968.2095549109717</v>
      </c>
      <c r="J5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571830.53548159567</v>
      </c>
      <c r="K54" s="14">
        <f ca="1">IF(PaymentSchedule[[#This Row],[PMT NO]]&lt;&gt;"",SUM(INDEX(PaymentSchedule[INTEREST],1,1):PaymentSchedule[[#This Row],[INTEREST]]),"")</f>
        <v>115569.49816794886</v>
      </c>
    </row>
    <row r="55" spans="2:11" x14ac:dyDescent="0.2">
      <c r="B55" s="10">
        <f ca="1">IF(LoanIsGood,IF(ROW()-ROW(PaymentSchedule[[#Headers],[PMT NO]])&gt;ScheduledNumberOfPayments,"",ROW()-ROW(PaymentSchedule[[#Headers],[PMT NO]])),"")</f>
        <v>39</v>
      </c>
      <c r="C55" s="12">
        <f ca="1">IF(PaymentSchedule[[#This Row],[PMT NO]]&lt;&gt;"",EOMONTH(LoanStartDate,ROW(PaymentSchedule[[#This Row],[PMT NO]])-ROW(PaymentSchedule[[#Headers],[PMT NO]])-2)+DAY(LoanStartDate),"")</f>
        <v>47274</v>
      </c>
      <c r="D55" s="14">
        <f ca="1">IF(PaymentSchedule[[#This Row],[PMT NO]]&lt;&gt;"",IF(ROW()-ROW(PaymentSchedule[[#Headers],[BEGINNING BALANCE]])=1,LoanAmount,INDEX(PaymentSchedule[ENDING BALANCE],ROW()-ROW(PaymentSchedule[[#Headers],[BEGINNING BALANCE]])-1)),"")</f>
        <v>571830.53548159567</v>
      </c>
      <c r="E55" s="14">
        <f ca="1">IF(PaymentSchedule[[#This Row],[PMT NO]]&lt;&gt;"",ScheduledPayment,"")</f>
        <v>3682.6042812198211</v>
      </c>
      <c r="F5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5" s="14">
        <f ca="1">IF(PaymentSchedule[[#This Row],[PMT NO]]&lt;&gt;"",PaymentSchedule[[#This Row],[TOTAL PAYMENT]]-PaymentSchedule[[#This Row],[INTEREST]],"")</f>
        <v>818.61600564021683</v>
      </c>
      <c r="I55" s="14">
        <f ca="1">IF(PaymentSchedule[[#This Row],[PMT NO]]&lt;&gt;"",PaymentSchedule[[#This Row],[BEGINNING BALANCE]]*(InterestRate/PaymentsPerYear),"")</f>
        <v>2963.9882755796043</v>
      </c>
      <c r="J5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571011.91947595542</v>
      </c>
      <c r="K55" s="14">
        <f ca="1">IF(PaymentSchedule[[#This Row],[PMT NO]]&lt;&gt;"",SUM(INDEX(PaymentSchedule[INTEREST],1,1):PaymentSchedule[[#This Row],[INTEREST]]),"")</f>
        <v>118533.48644352845</v>
      </c>
    </row>
    <row r="56" spans="2:11" x14ac:dyDescent="0.2">
      <c r="B56" s="10">
        <f ca="1">IF(LoanIsGood,IF(ROW()-ROW(PaymentSchedule[[#Headers],[PMT NO]])&gt;ScheduledNumberOfPayments,"",ROW()-ROW(PaymentSchedule[[#Headers],[PMT NO]])),"")</f>
        <v>40</v>
      </c>
      <c r="C56" s="12">
        <f ca="1">IF(PaymentSchedule[[#This Row],[PMT NO]]&lt;&gt;"",EOMONTH(LoanStartDate,ROW(PaymentSchedule[[#This Row],[PMT NO]])-ROW(PaymentSchedule[[#Headers],[PMT NO]])-2)+DAY(LoanStartDate),"")</f>
        <v>47304</v>
      </c>
      <c r="D56" s="14">
        <f ca="1">IF(PaymentSchedule[[#This Row],[PMT NO]]&lt;&gt;"",IF(ROW()-ROW(PaymentSchedule[[#Headers],[BEGINNING BALANCE]])=1,LoanAmount,INDEX(PaymentSchedule[ENDING BALANCE],ROW()-ROW(PaymentSchedule[[#Headers],[BEGINNING BALANCE]])-1)),"")</f>
        <v>571011.91947595542</v>
      </c>
      <c r="E56" s="14">
        <f ca="1">IF(PaymentSchedule[[#This Row],[PMT NO]]&lt;&gt;"",ScheduledPayment,"")</f>
        <v>3682.6042812198211</v>
      </c>
      <c r="F5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6" s="14">
        <f ca="1">IF(PaymentSchedule[[#This Row],[PMT NO]]&lt;&gt;"",PaymentSchedule[[#This Row],[TOTAL PAYMENT]]-PaymentSchedule[[#This Row],[INTEREST]],"")</f>
        <v>822.85916526945221</v>
      </c>
      <c r="I56" s="14">
        <f ca="1">IF(PaymentSchedule[[#This Row],[PMT NO]]&lt;&gt;"",PaymentSchedule[[#This Row],[BEGINNING BALANCE]]*(InterestRate/PaymentsPerYear),"")</f>
        <v>2959.7451159503689</v>
      </c>
      <c r="J5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570189.06031068601</v>
      </c>
      <c r="K56" s="14">
        <f ca="1">IF(PaymentSchedule[[#This Row],[PMT NO]]&lt;&gt;"",SUM(INDEX(PaymentSchedule[INTEREST],1,1):PaymentSchedule[[#This Row],[INTEREST]]),"")</f>
        <v>121493.23155947882</v>
      </c>
    </row>
    <row r="57" spans="2:11" x14ac:dyDescent="0.2">
      <c r="B57" s="10">
        <f ca="1">IF(LoanIsGood,IF(ROW()-ROW(PaymentSchedule[[#Headers],[PMT NO]])&gt;ScheduledNumberOfPayments,"",ROW()-ROW(PaymentSchedule[[#Headers],[PMT NO]])),"")</f>
        <v>41</v>
      </c>
      <c r="C57" s="12">
        <f ca="1">IF(PaymentSchedule[[#This Row],[PMT NO]]&lt;&gt;"",EOMONTH(LoanStartDate,ROW(PaymentSchedule[[#This Row],[PMT NO]])-ROW(PaymentSchedule[[#Headers],[PMT NO]])-2)+DAY(LoanStartDate),"")</f>
        <v>47335</v>
      </c>
      <c r="D57" s="14">
        <f ca="1">IF(PaymentSchedule[[#This Row],[PMT NO]]&lt;&gt;"",IF(ROW()-ROW(PaymentSchedule[[#Headers],[BEGINNING BALANCE]])=1,LoanAmount,INDEX(PaymentSchedule[ENDING BALANCE],ROW()-ROW(PaymentSchedule[[#Headers],[BEGINNING BALANCE]])-1)),"")</f>
        <v>570189.06031068601</v>
      </c>
      <c r="E57" s="14">
        <f ca="1">IF(PaymentSchedule[[#This Row],[PMT NO]]&lt;&gt;"",ScheduledPayment,"")</f>
        <v>3682.6042812198211</v>
      </c>
      <c r="F5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7" s="14">
        <f ca="1">IF(PaymentSchedule[[#This Row],[PMT NO]]&lt;&gt;"",PaymentSchedule[[#This Row],[TOTAL PAYMENT]]-PaymentSchedule[[#This Row],[INTEREST]],"")</f>
        <v>827.12431860943207</v>
      </c>
      <c r="I57" s="14">
        <f ca="1">IF(PaymentSchedule[[#This Row],[PMT NO]]&lt;&gt;"",PaymentSchedule[[#This Row],[BEGINNING BALANCE]]*(InterestRate/PaymentsPerYear),"")</f>
        <v>2955.4799626103891</v>
      </c>
      <c r="J5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569361.93599207653</v>
      </c>
      <c r="K57" s="14">
        <f ca="1">IF(PaymentSchedule[[#This Row],[PMT NO]]&lt;&gt;"",SUM(INDEX(PaymentSchedule[INTEREST],1,1):PaymentSchedule[[#This Row],[INTEREST]]),"")</f>
        <v>124448.71152208922</v>
      </c>
    </row>
    <row r="58" spans="2:11" x14ac:dyDescent="0.2">
      <c r="B58" s="10">
        <f ca="1">IF(LoanIsGood,IF(ROW()-ROW(PaymentSchedule[[#Headers],[PMT NO]])&gt;ScheduledNumberOfPayments,"",ROW()-ROW(PaymentSchedule[[#Headers],[PMT NO]])),"")</f>
        <v>42</v>
      </c>
      <c r="C58" s="12">
        <f ca="1">IF(PaymentSchedule[[#This Row],[PMT NO]]&lt;&gt;"",EOMONTH(LoanStartDate,ROW(PaymentSchedule[[#This Row],[PMT NO]])-ROW(PaymentSchedule[[#Headers],[PMT NO]])-2)+DAY(LoanStartDate),"")</f>
        <v>47366</v>
      </c>
      <c r="D58" s="14">
        <f ca="1">IF(PaymentSchedule[[#This Row],[PMT NO]]&lt;&gt;"",IF(ROW()-ROW(PaymentSchedule[[#Headers],[BEGINNING BALANCE]])=1,LoanAmount,INDEX(PaymentSchedule[ENDING BALANCE],ROW()-ROW(PaymentSchedule[[#Headers],[BEGINNING BALANCE]])-1)),"")</f>
        <v>569361.93599207653</v>
      </c>
      <c r="E58" s="14">
        <f ca="1">IF(PaymentSchedule[[#This Row],[PMT NO]]&lt;&gt;"",ScheduledPayment,"")</f>
        <v>3682.6042812198211</v>
      </c>
      <c r="F5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8" s="14">
        <f ca="1">IF(PaymentSchedule[[#This Row],[PMT NO]]&lt;&gt;"",PaymentSchedule[[#This Row],[TOTAL PAYMENT]]-PaymentSchedule[[#This Row],[INTEREST]],"")</f>
        <v>831.41157966089122</v>
      </c>
      <c r="I58" s="14">
        <f ca="1">IF(PaymentSchedule[[#This Row],[PMT NO]]&lt;&gt;"",PaymentSchedule[[#This Row],[BEGINNING BALANCE]]*(InterestRate/PaymentsPerYear),"")</f>
        <v>2951.1927015589299</v>
      </c>
      <c r="J5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568530.52441241569</v>
      </c>
      <c r="K58" s="14">
        <f ca="1">IF(PaymentSchedule[[#This Row],[PMT NO]]&lt;&gt;"",SUM(INDEX(PaymentSchedule[INTEREST],1,1):PaymentSchedule[[#This Row],[INTEREST]]),"")</f>
        <v>127399.90422364815</v>
      </c>
    </row>
    <row r="59" spans="2:11" x14ac:dyDescent="0.2">
      <c r="B59" s="10">
        <f ca="1">IF(LoanIsGood,IF(ROW()-ROW(PaymentSchedule[[#Headers],[PMT NO]])&gt;ScheduledNumberOfPayments,"",ROW()-ROW(PaymentSchedule[[#Headers],[PMT NO]])),"")</f>
        <v>43</v>
      </c>
      <c r="C59" s="12">
        <f ca="1">IF(PaymentSchedule[[#This Row],[PMT NO]]&lt;&gt;"",EOMONTH(LoanStartDate,ROW(PaymentSchedule[[#This Row],[PMT NO]])-ROW(PaymentSchedule[[#Headers],[PMT NO]])-2)+DAY(LoanStartDate),"")</f>
        <v>47396</v>
      </c>
      <c r="D59" s="14">
        <f ca="1">IF(PaymentSchedule[[#This Row],[PMT NO]]&lt;&gt;"",IF(ROW()-ROW(PaymentSchedule[[#Headers],[BEGINNING BALANCE]])=1,LoanAmount,INDEX(PaymentSchedule[ENDING BALANCE],ROW()-ROW(PaymentSchedule[[#Headers],[BEGINNING BALANCE]])-1)),"")</f>
        <v>568530.52441241569</v>
      </c>
      <c r="E59" s="14">
        <f ca="1">IF(PaymentSchedule[[#This Row],[PMT NO]]&lt;&gt;"",ScheduledPayment,"")</f>
        <v>3682.6042812198211</v>
      </c>
      <c r="F5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59" s="14">
        <f ca="1">IF(PaymentSchedule[[#This Row],[PMT NO]]&lt;&gt;"",PaymentSchedule[[#This Row],[TOTAL PAYMENT]]-PaymentSchedule[[#This Row],[INTEREST]],"")</f>
        <v>835.72106301546637</v>
      </c>
      <c r="I59" s="14">
        <f ca="1">IF(PaymentSchedule[[#This Row],[PMT NO]]&lt;&gt;"",PaymentSchedule[[#This Row],[BEGINNING BALANCE]]*(InterestRate/PaymentsPerYear),"")</f>
        <v>2946.8832182043548</v>
      </c>
      <c r="J5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567694.80334940017</v>
      </c>
      <c r="K59" s="14">
        <f ca="1">IF(PaymentSchedule[[#This Row],[PMT NO]]&lt;&gt;"",SUM(INDEX(PaymentSchedule[INTEREST],1,1):PaymentSchedule[[#This Row],[INTEREST]]),"")</f>
        <v>130346.7874418525</v>
      </c>
    </row>
    <row r="60" spans="2:11" x14ac:dyDescent="0.2">
      <c r="B60" s="10">
        <f ca="1">IF(LoanIsGood,IF(ROW()-ROW(PaymentSchedule[[#Headers],[PMT NO]])&gt;ScheduledNumberOfPayments,"",ROW()-ROW(PaymentSchedule[[#Headers],[PMT NO]])),"")</f>
        <v>44</v>
      </c>
      <c r="C60" s="12">
        <f ca="1">IF(PaymentSchedule[[#This Row],[PMT NO]]&lt;&gt;"",EOMONTH(LoanStartDate,ROW(PaymentSchedule[[#This Row],[PMT NO]])-ROW(PaymentSchedule[[#Headers],[PMT NO]])-2)+DAY(LoanStartDate),"")</f>
        <v>47427</v>
      </c>
      <c r="D60" s="14">
        <f ca="1">IF(PaymentSchedule[[#This Row],[PMT NO]]&lt;&gt;"",IF(ROW()-ROW(PaymentSchedule[[#Headers],[BEGINNING BALANCE]])=1,LoanAmount,INDEX(PaymentSchedule[ENDING BALANCE],ROW()-ROW(PaymentSchedule[[#Headers],[BEGINNING BALANCE]])-1)),"")</f>
        <v>567694.80334940017</v>
      </c>
      <c r="E60" s="14">
        <f ca="1">IF(PaymentSchedule[[#This Row],[PMT NO]]&lt;&gt;"",ScheduledPayment,"")</f>
        <v>3682.6042812198211</v>
      </c>
      <c r="F6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0" s="14">
        <f ca="1">IF(PaymentSchedule[[#This Row],[PMT NO]]&lt;&gt;"",PaymentSchedule[[#This Row],[TOTAL PAYMENT]]-PaymentSchedule[[#This Row],[INTEREST]],"")</f>
        <v>840.05288385876383</v>
      </c>
      <c r="I60" s="14">
        <f ca="1">IF(PaymentSchedule[[#This Row],[PMT NO]]&lt;&gt;"",PaymentSchedule[[#This Row],[BEGINNING BALANCE]]*(InterestRate/PaymentsPerYear),"")</f>
        <v>2942.5513973610573</v>
      </c>
      <c r="J6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566854.75046554138</v>
      </c>
      <c r="K60" s="14">
        <f ca="1">IF(PaymentSchedule[[#This Row],[PMT NO]]&lt;&gt;"",SUM(INDEX(PaymentSchedule[INTEREST],1,1):PaymentSchedule[[#This Row],[INTEREST]]),"")</f>
        <v>133289.33883921357</v>
      </c>
    </row>
    <row r="61" spans="2:11" x14ac:dyDescent="0.2">
      <c r="B61" s="10">
        <f ca="1">IF(LoanIsGood,IF(ROW()-ROW(PaymentSchedule[[#Headers],[PMT NO]])&gt;ScheduledNumberOfPayments,"",ROW()-ROW(PaymentSchedule[[#Headers],[PMT NO]])),"")</f>
        <v>45</v>
      </c>
      <c r="C61" s="12">
        <f ca="1">IF(PaymentSchedule[[#This Row],[PMT NO]]&lt;&gt;"",EOMONTH(LoanStartDate,ROW(PaymentSchedule[[#This Row],[PMT NO]])-ROW(PaymentSchedule[[#Headers],[PMT NO]])-2)+DAY(LoanStartDate),"")</f>
        <v>47457</v>
      </c>
      <c r="D61" s="14">
        <f ca="1">IF(PaymentSchedule[[#This Row],[PMT NO]]&lt;&gt;"",IF(ROW()-ROW(PaymentSchedule[[#Headers],[BEGINNING BALANCE]])=1,LoanAmount,INDEX(PaymentSchedule[ENDING BALANCE],ROW()-ROW(PaymentSchedule[[#Headers],[BEGINNING BALANCE]])-1)),"")</f>
        <v>566854.75046554138</v>
      </c>
      <c r="E61" s="14">
        <f ca="1">IF(PaymentSchedule[[#This Row],[PMT NO]]&lt;&gt;"",ScheduledPayment,"")</f>
        <v>3682.6042812198211</v>
      </c>
      <c r="F6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1" s="14">
        <f ca="1">IF(PaymentSchedule[[#This Row],[PMT NO]]&lt;&gt;"",PaymentSchedule[[#This Row],[TOTAL PAYMENT]]-PaymentSchedule[[#This Row],[INTEREST]],"")</f>
        <v>844.40715797343182</v>
      </c>
      <c r="I61" s="14">
        <f ca="1">IF(PaymentSchedule[[#This Row],[PMT NO]]&lt;&gt;"",PaymentSchedule[[#This Row],[BEGINNING BALANCE]]*(InterestRate/PaymentsPerYear),"")</f>
        <v>2938.1971232463893</v>
      </c>
      <c r="J6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566010.34330756799</v>
      </c>
      <c r="K61" s="14">
        <f ca="1">IF(PaymentSchedule[[#This Row],[PMT NO]]&lt;&gt;"",SUM(INDEX(PaymentSchedule[INTEREST],1,1):PaymentSchedule[[#This Row],[INTEREST]]),"")</f>
        <v>136227.53596245995</v>
      </c>
    </row>
    <row r="62" spans="2:11" x14ac:dyDescent="0.2">
      <c r="B62" s="10">
        <f ca="1">IF(LoanIsGood,IF(ROW()-ROW(PaymentSchedule[[#Headers],[PMT NO]])&gt;ScheduledNumberOfPayments,"",ROW()-ROW(PaymentSchedule[[#Headers],[PMT NO]])),"")</f>
        <v>46</v>
      </c>
      <c r="C62" s="12">
        <f ca="1">IF(PaymentSchedule[[#This Row],[PMT NO]]&lt;&gt;"",EOMONTH(LoanStartDate,ROW(PaymentSchedule[[#This Row],[PMT NO]])-ROW(PaymentSchedule[[#Headers],[PMT NO]])-2)+DAY(LoanStartDate),"")</f>
        <v>47488</v>
      </c>
      <c r="D62" s="14">
        <f ca="1">IF(PaymentSchedule[[#This Row],[PMT NO]]&lt;&gt;"",IF(ROW()-ROW(PaymentSchedule[[#Headers],[BEGINNING BALANCE]])=1,LoanAmount,INDEX(PaymentSchedule[ENDING BALANCE],ROW()-ROW(PaymentSchedule[[#Headers],[BEGINNING BALANCE]])-1)),"")</f>
        <v>566010.34330756799</v>
      </c>
      <c r="E62" s="14">
        <f ca="1">IF(PaymentSchedule[[#This Row],[PMT NO]]&lt;&gt;"",ScheduledPayment,"")</f>
        <v>3682.6042812198211</v>
      </c>
      <c r="F6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2" s="14">
        <f ca="1">IF(PaymentSchedule[[#This Row],[PMT NO]]&lt;&gt;"",PaymentSchedule[[#This Row],[TOTAL PAYMENT]]-PaymentSchedule[[#This Row],[INTEREST]],"")</f>
        <v>848.78400174226044</v>
      </c>
      <c r="I62" s="14">
        <f ca="1">IF(PaymentSchedule[[#This Row],[PMT NO]]&lt;&gt;"",PaymentSchedule[[#This Row],[BEGINNING BALANCE]]*(InterestRate/PaymentsPerYear),"")</f>
        <v>2933.8202794775607</v>
      </c>
      <c r="J6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565161.55930582574</v>
      </c>
      <c r="K62" s="14">
        <f ca="1">IF(PaymentSchedule[[#This Row],[PMT NO]]&lt;&gt;"",SUM(INDEX(PaymentSchedule[INTEREST],1,1):PaymentSchedule[[#This Row],[INTEREST]]),"")</f>
        <v>139161.35624193752</v>
      </c>
    </row>
    <row r="63" spans="2:11" x14ac:dyDescent="0.2">
      <c r="B63" s="10">
        <f ca="1">IF(LoanIsGood,IF(ROW()-ROW(PaymentSchedule[[#Headers],[PMT NO]])&gt;ScheduledNumberOfPayments,"",ROW()-ROW(PaymentSchedule[[#Headers],[PMT NO]])),"")</f>
        <v>47</v>
      </c>
      <c r="C63" s="12">
        <f ca="1">IF(PaymentSchedule[[#This Row],[PMT NO]]&lt;&gt;"",EOMONTH(LoanStartDate,ROW(PaymentSchedule[[#This Row],[PMT NO]])-ROW(PaymentSchedule[[#Headers],[PMT NO]])-2)+DAY(LoanStartDate),"")</f>
        <v>47519</v>
      </c>
      <c r="D63" s="14">
        <f ca="1">IF(PaymentSchedule[[#This Row],[PMT NO]]&lt;&gt;"",IF(ROW()-ROW(PaymentSchedule[[#Headers],[BEGINNING BALANCE]])=1,LoanAmount,INDEX(PaymentSchedule[ENDING BALANCE],ROW()-ROW(PaymentSchedule[[#Headers],[BEGINNING BALANCE]])-1)),"")</f>
        <v>565161.55930582574</v>
      </c>
      <c r="E63" s="14">
        <f ca="1">IF(PaymentSchedule[[#This Row],[PMT NO]]&lt;&gt;"",ScheduledPayment,"")</f>
        <v>3682.6042812198211</v>
      </c>
      <c r="F6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3" s="14">
        <f ca="1">IF(PaymentSchedule[[#This Row],[PMT NO]]&lt;&gt;"",PaymentSchedule[[#This Row],[TOTAL PAYMENT]]-PaymentSchedule[[#This Row],[INTEREST]],"")</f>
        <v>853.18353215129127</v>
      </c>
      <c r="I63" s="14">
        <f ca="1">IF(PaymentSchedule[[#This Row],[PMT NO]]&lt;&gt;"",PaymentSchedule[[#This Row],[BEGINNING BALANCE]]*(InterestRate/PaymentsPerYear),"")</f>
        <v>2929.4207490685299</v>
      </c>
      <c r="J6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564308.37577367446</v>
      </c>
      <c r="K63" s="14">
        <f ca="1">IF(PaymentSchedule[[#This Row],[PMT NO]]&lt;&gt;"",SUM(INDEX(PaymentSchedule[INTEREST],1,1):PaymentSchedule[[#This Row],[INTEREST]]),"")</f>
        <v>142090.77699100605</v>
      </c>
    </row>
    <row r="64" spans="2:11" x14ac:dyDescent="0.2">
      <c r="B64" s="10">
        <f ca="1">IF(LoanIsGood,IF(ROW()-ROW(PaymentSchedule[[#Headers],[PMT NO]])&gt;ScheduledNumberOfPayments,"",ROW()-ROW(PaymentSchedule[[#Headers],[PMT NO]])),"")</f>
        <v>48</v>
      </c>
      <c r="C64" s="12">
        <f ca="1">IF(PaymentSchedule[[#This Row],[PMT NO]]&lt;&gt;"",EOMONTH(LoanStartDate,ROW(PaymentSchedule[[#This Row],[PMT NO]])-ROW(PaymentSchedule[[#Headers],[PMT NO]])-2)+DAY(LoanStartDate),"")</f>
        <v>47547</v>
      </c>
      <c r="D64" s="14">
        <f ca="1">IF(PaymentSchedule[[#This Row],[PMT NO]]&lt;&gt;"",IF(ROW()-ROW(PaymentSchedule[[#Headers],[BEGINNING BALANCE]])=1,LoanAmount,INDEX(PaymentSchedule[ENDING BALANCE],ROW()-ROW(PaymentSchedule[[#Headers],[BEGINNING BALANCE]])-1)),"")</f>
        <v>564308.37577367446</v>
      </c>
      <c r="E64" s="14">
        <f ca="1">IF(PaymentSchedule[[#This Row],[PMT NO]]&lt;&gt;"",ScheduledPayment,"")</f>
        <v>3682.6042812198211</v>
      </c>
      <c r="F6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4" s="14">
        <f ca="1">IF(PaymentSchedule[[#This Row],[PMT NO]]&lt;&gt;"",PaymentSchedule[[#This Row],[TOTAL PAYMENT]]-PaymentSchedule[[#This Row],[INTEREST]],"")</f>
        <v>857.60586679294192</v>
      </c>
      <c r="I64" s="14">
        <f ca="1">IF(PaymentSchedule[[#This Row],[PMT NO]]&lt;&gt;"",PaymentSchedule[[#This Row],[BEGINNING BALANCE]]*(InterestRate/PaymentsPerYear),"")</f>
        <v>2924.9984144268792</v>
      </c>
      <c r="J6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563450.7699068815</v>
      </c>
      <c r="K64" s="14">
        <f ca="1">IF(PaymentSchedule[[#This Row],[PMT NO]]&lt;&gt;"",SUM(INDEX(PaymentSchedule[INTEREST],1,1):PaymentSchedule[[#This Row],[INTEREST]]),"")</f>
        <v>145015.77540543291</v>
      </c>
    </row>
    <row r="65" spans="2:11" x14ac:dyDescent="0.2">
      <c r="B65" s="10">
        <f ca="1">IF(LoanIsGood,IF(ROW()-ROW(PaymentSchedule[[#Headers],[PMT NO]])&gt;ScheduledNumberOfPayments,"",ROW()-ROW(PaymentSchedule[[#Headers],[PMT NO]])),"")</f>
        <v>49</v>
      </c>
      <c r="C65" s="12">
        <f ca="1">IF(PaymentSchedule[[#This Row],[PMT NO]]&lt;&gt;"",EOMONTH(LoanStartDate,ROW(PaymentSchedule[[#This Row],[PMT NO]])-ROW(PaymentSchedule[[#Headers],[PMT NO]])-2)+DAY(LoanStartDate),"")</f>
        <v>47578</v>
      </c>
      <c r="D65" s="14">
        <f ca="1">IF(PaymentSchedule[[#This Row],[PMT NO]]&lt;&gt;"",IF(ROW()-ROW(PaymentSchedule[[#Headers],[BEGINNING BALANCE]])=1,LoanAmount,INDEX(PaymentSchedule[ENDING BALANCE],ROW()-ROW(PaymentSchedule[[#Headers],[BEGINNING BALANCE]])-1)),"")</f>
        <v>563450.7699068815</v>
      </c>
      <c r="E65" s="14">
        <f ca="1">IF(PaymentSchedule[[#This Row],[PMT NO]]&lt;&gt;"",ScheduledPayment,"")</f>
        <v>3682.6042812198211</v>
      </c>
      <c r="F6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5" s="14">
        <f ca="1">IF(PaymentSchedule[[#This Row],[PMT NO]]&lt;&gt;"",PaymentSchedule[[#This Row],[TOTAL PAYMENT]]-PaymentSchedule[[#This Row],[INTEREST]],"")</f>
        <v>862.05112386915198</v>
      </c>
      <c r="I65" s="14">
        <f ca="1">IF(PaymentSchedule[[#This Row],[PMT NO]]&lt;&gt;"",PaymentSchedule[[#This Row],[BEGINNING BALANCE]]*(InterestRate/PaymentsPerYear),"")</f>
        <v>2920.5531573506692</v>
      </c>
      <c r="J6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562588.71878301236</v>
      </c>
      <c r="K65" s="14">
        <f ca="1">IF(PaymentSchedule[[#This Row],[PMT NO]]&lt;&gt;"",SUM(INDEX(PaymentSchedule[INTEREST],1,1):PaymentSchedule[[#This Row],[INTEREST]]),"")</f>
        <v>147936.32856278357</v>
      </c>
    </row>
    <row r="66" spans="2:11" x14ac:dyDescent="0.2">
      <c r="B66" s="10">
        <f ca="1">IF(LoanIsGood,IF(ROW()-ROW(PaymentSchedule[[#Headers],[PMT NO]])&gt;ScheduledNumberOfPayments,"",ROW()-ROW(PaymentSchedule[[#Headers],[PMT NO]])),"")</f>
        <v>50</v>
      </c>
      <c r="C66" s="12">
        <f ca="1">IF(PaymentSchedule[[#This Row],[PMT NO]]&lt;&gt;"",EOMONTH(LoanStartDate,ROW(PaymentSchedule[[#This Row],[PMT NO]])-ROW(PaymentSchedule[[#Headers],[PMT NO]])-2)+DAY(LoanStartDate),"")</f>
        <v>47608</v>
      </c>
      <c r="D66" s="14">
        <f ca="1">IF(PaymentSchedule[[#This Row],[PMT NO]]&lt;&gt;"",IF(ROW()-ROW(PaymentSchedule[[#Headers],[BEGINNING BALANCE]])=1,LoanAmount,INDEX(PaymentSchedule[ENDING BALANCE],ROW()-ROW(PaymentSchedule[[#Headers],[BEGINNING BALANCE]])-1)),"")</f>
        <v>562588.71878301236</v>
      </c>
      <c r="E66" s="14">
        <f ca="1">IF(PaymentSchedule[[#This Row],[PMT NO]]&lt;&gt;"",ScheduledPayment,"")</f>
        <v>3682.6042812198211</v>
      </c>
      <c r="F6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6" s="14">
        <f ca="1">IF(PaymentSchedule[[#This Row],[PMT NO]]&lt;&gt;"",PaymentSchedule[[#This Row],[TOTAL PAYMENT]]-PaymentSchedule[[#This Row],[INTEREST]],"")</f>
        <v>866.51942219454031</v>
      </c>
      <c r="I66" s="14">
        <f ca="1">IF(PaymentSchedule[[#This Row],[PMT NO]]&lt;&gt;"",PaymentSchedule[[#This Row],[BEGINNING BALANCE]]*(InterestRate/PaymentsPerYear),"")</f>
        <v>2916.0848590252808</v>
      </c>
      <c r="J6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561722.19936081779</v>
      </c>
      <c r="K66" s="14">
        <f ca="1">IF(PaymentSchedule[[#This Row],[PMT NO]]&lt;&gt;"",SUM(INDEX(PaymentSchedule[INTEREST],1,1):PaymentSchedule[[#This Row],[INTEREST]]),"")</f>
        <v>150852.41342180886</v>
      </c>
    </row>
    <row r="67" spans="2:11" x14ac:dyDescent="0.2">
      <c r="B67" s="10">
        <f ca="1">IF(LoanIsGood,IF(ROW()-ROW(PaymentSchedule[[#Headers],[PMT NO]])&gt;ScheduledNumberOfPayments,"",ROW()-ROW(PaymentSchedule[[#Headers],[PMT NO]])),"")</f>
        <v>51</v>
      </c>
      <c r="C67" s="12">
        <f ca="1">IF(PaymentSchedule[[#This Row],[PMT NO]]&lt;&gt;"",EOMONTH(LoanStartDate,ROW(PaymentSchedule[[#This Row],[PMT NO]])-ROW(PaymentSchedule[[#Headers],[PMT NO]])-2)+DAY(LoanStartDate),"")</f>
        <v>47639</v>
      </c>
      <c r="D67" s="14">
        <f ca="1">IF(PaymentSchedule[[#This Row],[PMT NO]]&lt;&gt;"",IF(ROW()-ROW(PaymentSchedule[[#Headers],[BEGINNING BALANCE]])=1,LoanAmount,INDEX(PaymentSchedule[ENDING BALANCE],ROW()-ROW(PaymentSchedule[[#Headers],[BEGINNING BALANCE]])-1)),"")</f>
        <v>561722.19936081779</v>
      </c>
      <c r="E67" s="14">
        <f ca="1">IF(PaymentSchedule[[#This Row],[PMT NO]]&lt;&gt;"",ScheduledPayment,"")</f>
        <v>3682.6042812198211</v>
      </c>
      <c r="F6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7" s="14">
        <f ca="1">IF(PaymentSchedule[[#This Row],[PMT NO]]&lt;&gt;"",PaymentSchedule[[#This Row],[TOTAL PAYMENT]]-PaymentSchedule[[#This Row],[INTEREST]],"")</f>
        <v>871.0108811995824</v>
      </c>
      <c r="I67" s="14">
        <f ca="1">IF(PaymentSchedule[[#This Row],[PMT NO]]&lt;&gt;"",PaymentSchedule[[#This Row],[BEGINNING BALANCE]]*(InterestRate/PaymentsPerYear),"")</f>
        <v>2911.5934000202387</v>
      </c>
      <c r="J6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560851.18847961817</v>
      </c>
      <c r="K67" s="14">
        <f ca="1">IF(PaymentSchedule[[#This Row],[PMT NO]]&lt;&gt;"",SUM(INDEX(PaymentSchedule[INTEREST],1,1):PaymentSchedule[[#This Row],[INTEREST]]),"")</f>
        <v>153764.0068218291</v>
      </c>
    </row>
    <row r="68" spans="2:11" x14ac:dyDescent="0.2">
      <c r="B68" s="10">
        <f ca="1">IF(LoanIsGood,IF(ROW()-ROW(PaymentSchedule[[#Headers],[PMT NO]])&gt;ScheduledNumberOfPayments,"",ROW()-ROW(PaymentSchedule[[#Headers],[PMT NO]])),"")</f>
        <v>52</v>
      </c>
      <c r="C68" s="12">
        <f ca="1">IF(PaymentSchedule[[#This Row],[PMT NO]]&lt;&gt;"",EOMONTH(LoanStartDate,ROW(PaymentSchedule[[#This Row],[PMT NO]])-ROW(PaymentSchedule[[#Headers],[PMT NO]])-2)+DAY(LoanStartDate),"")</f>
        <v>47669</v>
      </c>
      <c r="D68" s="14">
        <f ca="1">IF(PaymentSchedule[[#This Row],[PMT NO]]&lt;&gt;"",IF(ROW()-ROW(PaymentSchedule[[#Headers],[BEGINNING BALANCE]])=1,LoanAmount,INDEX(PaymentSchedule[ENDING BALANCE],ROW()-ROW(PaymentSchedule[[#Headers],[BEGINNING BALANCE]])-1)),"")</f>
        <v>560851.18847961817</v>
      </c>
      <c r="E68" s="14">
        <f ca="1">IF(PaymentSchedule[[#This Row],[PMT NO]]&lt;&gt;"",ScheduledPayment,"")</f>
        <v>3682.6042812198211</v>
      </c>
      <c r="F6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8" s="14">
        <f ca="1">IF(PaymentSchedule[[#This Row],[PMT NO]]&lt;&gt;"",PaymentSchedule[[#This Row],[TOTAL PAYMENT]]-PaymentSchedule[[#This Row],[INTEREST]],"")</f>
        <v>875.52562093380038</v>
      </c>
      <c r="I68" s="14">
        <f ca="1">IF(PaymentSchedule[[#This Row],[PMT NO]]&lt;&gt;"",PaymentSchedule[[#This Row],[BEGINNING BALANCE]]*(InterestRate/PaymentsPerYear),"")</f>
        <v>2907.0786602860207</v>
      </c>
      <c r="J6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559975.66285868431</v>
      </c>
      <c r="K68" s="14">
        <f ca="1">IF(PaymentSchedule[[#This Row],[PMT NO]]&lt;&gt;"",SUM(INDEX(PaymentSchedule[INTEREST],1,1):PaymentSchedule[[#This Row],[INTEREST]]),"")</f>
        <v>156671.08548211513</v>
      </c>
    </row>
    <row r="69" spans="2:11" x14ac:dyDescent="0.2">
      <c r="B69" s="10">
        <f ca="1">IF(LoanIsGood,IF(ROW()-ROW(PaymentSchedule[[#Headers],[PMT NO]])&gt;ScheduledNumberOfPayments,"",ROW()-ROW(PaymentSchedule[[#Headers],[PMT NO]])),"")</f>
        <v>53</v>
      </c>
      <c r="C69" s="12">
        <f ca="1">IF(PaymentSchedule[[#This Row],[PMT NO]]&lt;&gt;"",EOMONTH(LoanStartDate,ROW(PaymentSchedule[[#This Row],[PMT NO]])-ROW(PaymentSchedule[[#Headers],[PMT NO]])-2)+DAY(LoanStartDate),"")</f>
        <v>47700</v>
      </c>
      <c r="D69" s="14">
        <f ca="1">IF(PaymentSchedule[[#This Row],[PMT NO]]&lt;&gt;"",IF(ROW()-ROW(PaymentSchedule[[#Headers],[BEGINNING BALANCE]])=1,LoanAmount,INDEX(PaymentSchedule[ENDING BALANCE],ROW()-ROW(PaymentSchedule[[#Headers],[BEGINNING BALANCE]])-1)),"")</f>
        <v>559975.66285868431</v>
      </c>
      <c r="E69" s="14">
        <f ca="1">IF(PaymentSchedule[[#This Row],[PMT NO]]&lt;&gt;"",ScheduledPayment,"")</f>
        <v>3682.6042812198211</v>
      </c>
      <c r="F6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69" s="14">
        <f ca="1">IF(PaymentSchedule[[#This Row],[PMT NO]]&lt;&gt;"",PaymentSchedule[[#This Row],[TOTAL PAYMENT]]-PaymentSchedule[[#This Row],[INTEREST]],"")</f>
        <v>880.06376206897403</v>
      </c>
      <c r="I69" s="14">
        <f ca="1">IF(PaymentSchedule[[#This Row],[PMT NO]]&lt;&gt;"",PaymentSchedule[[#This Row],[BEGINNING BALANCE]]*(InterestRate/PaymentsPerYear),"")</f>
        <v>2902.5405191508471</v>
      </c>
      <c r="J6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559095.59909661533</v>
      </c>
      <c r="K69" s="14">
        <f ca="1">IF(PaymentSchedule[[#This Row],[PMT NO]]&lt;&gt;"",SUM(INDEX(PaymentSchedule[INTEREST],1,1):PaymentSchedule[[#This Row],[INTEREST]]),"")</f>
        <v>159573.62600126598</v>
      </c>
    </row>
    <row r="70" spans="2:11" x14ac:dyDescent="0.2">
      <c r="B70" s="10">
        <f ca="1">IF(LoanIsGood,IF(ROW()-ROW(PaymentSchedule[[#Headers],[PMT NO]])&gt;ScheduledNumberOfPayments,"",ROW()-ROW(PaymentSchedule[[#Headers],[PMT NO]])),"")</f>
        <v>54</v>
      </c>
      <c r="C70" s="12">
        <f ca="1">IF(PaymentSchedule[[#This Row],[PMT NO]]&lt;&gt;"",EOMONTH(LoanStartDate,ROW(PaymentSchedule[[#This Row],[PMT NO]])-ROW(PaymentSchedule[[#Headers],[PMT NO]])-2)+DAY(LoanStartDate),"")</f>
        <v>47731</v>
      </c>
      <c r="D70" s="14">
        <f ca="1">IF(PaymentSchedule[[#This Row],[PMT NO]]&lt;&gt;"",IF(ROW()-ROW(PaymentSchedule[[#Headers],[BEGINNING BALANCE]])=1,LoanAmount,INDEX(PaymentSchedule[ENDING BALANCE],ROW()-ROW(PaymentSchedule[[#Headers],[BEGINNING BALANCE]])-1)),"")</f>
        <v>559095.59909661533</v>
      </c>
      <c r="E70" s="14">
        <f ca="1">IF(PaymentSchedule[[#This Row],[PMT NO]]&lt;&gt;"",ScheduledPayment,"")</f>
        <v>3682.6042812198211</v>
      </c>
      <c r="F7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0" s="14">
        <f ca="1">IF(PaymentSchedule[[#This Row],[PMT NO]]&lt;&gt;"",PaymentSchedule[[#This Row],[TOTAL PAYMENT]]-PaymentSchedule[[#This Row],[INTEREST]],"")</f>
        <v>884.6254259023649</v>
      </c>
      <c r="I70" s="14">
        <f ca="1">IF(PaymentSchedule[[#This Row],[PMT NO]]&lt;&gt;"",PaymentSchedule[[#This Row],[BEGINNING BALANCE]]*(InterestRate/PaymentsPerYear),"")</f>
        <v>2897.9788553174562</v>
      </c>
      <c r="J7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558210.97367071302</v>
      </c>
      <c r="K70" s="14">
        <f ca="1">IF(PaymentSchedule[[#This Row],[PMT NO]]&lt;&gt;"",SUM(INDEX(PaymentSchedule[INTEREST],1,1):PaymentSchedule[[#This Row],[INTEREST]]),"")</f>
        <v>162471.60485658344</v>
      </c>
    </row>
    <row r="71" spans="2:11" x14ac:dyDescent="0.2">
      <c r="B71" s="10">
        <f ca="1">IF(LoanIsGood,IF(ROW()-ROW(PaymentSchedule[[#Headers],[PMT NO]])&gt;ScheduledNumberOfPayments,"",ROW()-ROW(PaymentSchedule[[#Headers],[PMT NO]])),"")</f>
        <v>55</v>
      </c>
      <c r="C71" s="12">
        <f ca="1">IF(PaymentSchedule[[#This Row],[PMT NO]]&lt;&gt;"",EOMONTH(LoanStartDate,ROW(PaymentSchedule[[#This Row],[PMT NO]])-ROW(PaymentSchedule[[#Headers],[PMT NO]])-2)+DAY(LoanStartDate),"")</f>
        <v>47761</v>
      </c>
      <c r="D71" s="14">
        <f ca="1">IF(PaymentSchedule[[#This Row],[PMT NO]]&lt;&gt;"",IF(ROW()-ROW(PaymentSchedule[[#Headers],[BEGINNING BALANCE]])=1,LoanAmount,INDEX(PaymentSchedule[ENDING BALANCE],ROW()-ROW(PaymentSchedule[[#Headers],[BEGINNING BALANCE]])-1)),"")</f>
        <v>558210.97367071302</v>
      </c>
      <c r="E71" s="14">
        <f ca="1">IF(PaymentSchedule[[#This Row],[PMT NO]]&lt;&gt;"",ScheduledPayment,"")</f>
        <v>3682.6042812198211</v>
      </c>
      <c r="F7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1" s="14">
        <f ca="1">IF(PaymentSchedule[[#This Row],[PMT NO]]&lt;&gt;"",PaymentSchedule[[#This Row],[TOTAL PAYMENT]]-PaymentSchedule[[#This Row],[INTEREST]],"")</f>
        <v>889.21073435995868</v>
      </c>
      <c r="I71" s="14">
        <f ca="1">IF(PaymentSchedule[[#This Row],[PMT NO]]&lt;&gt;"",PaymentSchedule[[#This Row],[BEGINNING BALANCE]]*(InterestRate/PaymentsPerYear),"")</f>
        <v>2893.3935468598625</v>
      </c>
      <c r="J7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557321.7629363531</v>
      </c>
      <c r="K71" s="14">
        <f ca="1">IF(PaymentSchedule[[#This Row],[PMT NO]]&lt;&gt;"",SUM(INDEX(PaymentSchedule[INTEREST],1,1):PaymentSchedule[[#This Row],[INTEREST]]),"")</f>
        <v>165364.99840344329</v>
      </c>
    </row>
    <row r="72" spans="2:11" x14ac:dyDescent="0.2">
      <c r="B72" s="10">
        <f ca="1">IF(LoanIsGood,IF(ROW()-ROW(PaymentSchedule[[#Headers],[PMT NO]])&gt;ScheduledNumberOfPayments,"",ROW()-ROW(PaymentSchedule[[#Headers],[PMT NO]])),"")</f>
        <v>56</v>
      </c>
      <c r="C72" s="12">
        <f ca="1">IF(PaymentSchedule[[#This Row],[PMT NO]]&lt;&gt;"",EOMONTH(LoanStartDate,ROW(PaymentSchedule[[#This Row],[PMT NO]])-ROW(PaymentSchedule[[#Headers],[PMT NO]])-2)+DAY(LoanStartDate),"")</f>
        <v>47792</v>
      </c>
      <c r="D72" s="14">
        <f ca="1">IF(PaymentSchedule[[#This Row],[PMT NO]]&lt;&gt;"",IF(ROW()-ROW(PaymentSchedule[[#Headers],[BEGINNING BALANCE]])=1,LoanAmount,INDEX(PaymentSchedule[ENDING BALANCE],ROW()-ROW(PaymentSchedule[[#Headers],[BEGINNING BALANCE]])-1)),"")</f>
        <v>557321.7629363531</v>
      </c>
      <c r="E72" s="14">
        <f ca="1">IF(PaymentSchedule[[#This Row],[PMT NO]]&lt;&gt;"",ScheduledPayment,"")</f>
        <v>3682.6042812198211</v>
      </c>
      <c r="F7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2" s="14">
        <f ca="1">IF(PaymentSchedule[[#This Row],[PMT NO]]&lt;&gt;"",PaymentSchedule[[#This Row],[TOTAL PAYMENT]]-PaymentSchedule[[#This Row],[INTEREST]],"")</f>
        <v>893.81980999972438</v>
      </c>
      <c r="I72" s="14">
        <f ca="1">IF(PaymentSchedule[[#This Row],[PMT NO]]&lt;&gt;"",PaymentSchedule[[#This Row],[BEGINNING BALANCE]]*(InterestRate/PaymentsPerYear),"")</f>
        <v>2888.7844712200967</v>
      </c>
      <c r="J7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556427.94312635344</v>
      </c>
      <c r="K72" s="14">
        <f ca="1">IF(PaymentSchedule[[#This Row],[PMT NO]]&lt;&gt;"",SUM(INDEX(PaymentSchedule[INTEREST],1,1):PaymentSchedule[[#This Row],[INTEREST]]),"")</f>
        <v>168253.78287466339</v>
      </c>
    </row>
    <row r="73" spans="2:11" x14ac:dyDescent="0.2">
      <c r="B73" s="10">
        <f ca="1">IF(LoanIsGood,IF(ROW()-ROW(PaymentSchedule[[#Headers],[PMT NO]])&gt;ScheduledNumberOfPayments,"",ROW()-ROW(PaymentSchedule[[#Headers],[PMT NO]])),"")</f>
        <v>57</v>
      </c>
      <c r="C73" s="12">
        <f ca="1">IF(PaymentSchedule[[#This Row],[PMT NO]]&lt;&gt;"",EOMONTH(LoanStartDate,ROW(PaymentSchedule[[#This Row],[PMT NO]])-ROW(PaymentSchedule[[#Headers],[PMT NO]])-2)+DAY(LoanStartDate),"")</f>
        <v>47822</v>
      </c>
      <c r="D73" s="14">
        <f ca="1">IF(PaymentSchedule[[#This Row],[PMT NO]]&lt;&gt;"",IF(ROW()-ROW(PaymentSchedule[[#Headers],[BEGINNING BALANCE]])=1,LoanAmount,INDEX(PaymentSchedule[ENDING BALANCE],ROW()-ROW(PaymentSchedule[[#Headers],[BEGINNING BALANCE]])-1)),"")</f>
        <v>556427.94312635344</v>
      </c>
      <c r="E73" s="14">
        <f ca="1">IF(PaymentSchedule[[#This Row],[PMT NO]]&lt;&gt;"",ScheduledPayment,"")</f>
        <v>3682.6042812198211</v>
      </c>
      <c r="F7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3" s="14">
        <f ca="1">IF(PaymentSchedule[[#This Row],[PMT NO]]&lt;&gt;"",PaymentSchedule[[#This Row],[TOTAL PAYMENT]]-PaymentSchedule[[#This Row],[INTEREST]],"")</f>
        <v>898.45277601488942</v>
      </c>
      <c r="I73" s="14">
        <f ca="1">IF(PaymentSchedule[[#This Row],[PMT NO]]&lt;&gt;"",PaymentSchedule[[#This Row],[BEGINNING BALANCE]]*(InterestRate/PaymentsPerYear),"")</f>
        <v>2884.1515052049317</v>
      </c>
      <c r="J7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555529.49035033851</v>
      </c>
      <c r="K73" s="14">
        <f ca="1">IF(PaymentSchedule[[#This Row],[PMT NO]]&lt;&gt;"",SUM(INDEX(PaymentSchedule[INTEREST],1,1):PaymentSchedule[[#This Row],[INTEREST]]),"")</f>
        <v>171137.93437986833</v>
      </c>
    </row>
    <row r="74" spans="2:11" x14ac:dyDescent="0.2">
      <c r="B74" s="10">
        <f ca="1">IF(LoanIsGood,IF(ROW()-ROW(PaymentSchedule[[#Headers],[PMT NO]])&gt;ScheduledNumberOfPayments,"",ROW()-ROW(PaymentSchedule[[#Headers],[PMT NO]])),"")</f>
        <v>58</v>
      </c>
      <c r="C74" s="12">
        <f ca="1">IF(PaymentSchedule[[#This Row],[PMT NO]]&lt;&gt;"",EOMONTH(LoanStartDate,ROW(PaymentSchedule[[#This Row],[PMT NO]])-ROW(PaymentSchedule[[#Headers],[PMT NO]])-2)+DAY(LoanStartDate),"")</f>
        <v>47853</v>
      </c>
      <c r="D74" s="14">
        <f ca="1">IF(PaymentSchedule[[#This Row],[PMT NO]]&lt;&gt;"",IF(ROW()-ROW(PaymentSchedule[[#Headers],[BEGINNING BALANCE]])=1,LoanAmount,INDEX(PaymentSchedule[ENDING BALANCE],ROW()-ROW(PaymentSchedule[[#Headers],[BEGINNING BALANCE]])-1)),"")</f>
        <v>555529.49035033851</v>
      </c>
      <c r="E74" s="14">
        <f ca="1">IF(PaymentSchedule[[#This Row],[PMT NO]]&lt;&gt;"",ScheduledPayment,"")</f>
        <v>3682.6042812198211</v>
      </c>
      <c r="F7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4" s="14">
        <f ca="1">IF(PaymentSchedule[[#This Row],[PMT NO]]&lt;&gt;"",PaymentSchedule[[#This Row],[TOTAL PAYMENT]]-PaymentSchedule[[#This Row],[INTEREST]],"")</f>
        <v>903.10975623723334</v>
      </c>
      <c r="I74" s="14">
        <f ca="1">IF(PaymentSchedule[[#This Row],[PMT NO]]&lt;&gt;"",PaymentSchedule[[#This Row],[BEGINNING BALANCE]]*(InterestRate/PaymentsPerYear),"")</f>
        <v>2879.4945249825878</v>
      </c>
      <c r="J7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554626.38059410127</v>
      </c>
      <c r="K74" s="14">
        <f ca="1">IF(PaymentSchedule[[#This Row],[PMT NO]]&lt;&gt;"",SUM(INDEX(PaymentSchedule[INTEREST],1,1):PaymentSchedule[[#This Row],[INTEREST]]),"")</f>
        <v>174017.42890485091</v>
      </c>
    </row>
    <row r="75" spans="2:11" x14ac:dyDescent="0.2">
      <c r="B75" s="10">
        <f ca="1">IF(LoanIsGood,IF(ROW()-ROW(PaymentSchedule[[#Headers],[PMT NO]])&gt;ScheduledNumberOfPayments,"",ROW()-ROW(PaymentSchedule[[#Headers],[PMT NO]])),"")</f>
        <v>59</v>
      </c>
      <c r="C75" s="12">
        <f ca="1">IF(PaymentSchedule[[#This Row],[PMT NO]]&lt;&gt;"",EOMONTH(LoanStartDate,ROW(PaymentSchedule[[#This Row],[PMT NO]])-ROW(PaymentSchedule[[#Headers],[PMT NO]])-2)+DAY(LoanStartDate),"")</f>
        <v>47884</v>
      </c>
      <c r="D75" s="14">
        <f ca="1">IF(PaymentSchedule[[#This Row],[PMT NO]]&lt;&gt;"",IF(ROW()-ROW(PaymentSchedule[[#Headers],[BEGINNING BALANCE]])=1,LoanAmount,INDEX(PaymentSchedule[ENDING BALANCE],ROW()-ROW(PaymentSchedule[[#Headers],[BEGINNING BALANCE]])-1)),"")</f>
        <v>554626.38059410127</v>
      </c>
      <c r="E75" s="14">
        <f ca="1">IF(PaymentSchedule[[#This Row],[PMT NO]]&lt;&gt;"",ScheduledPayment,"")</f>
        <v>3682.6042812198211</v>
      </c>
      <c r="F7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5" s="14">
        <f ca="1">IF(PaymentSchedule[[#This Row],[PMT NO]]&lt;&gt;"",PaymentSchedule[[#This Row],[TOTAL PAYMENT]]-PaymentSchedule[[#This Row],[INTEREST]],"")</f>
        <v>907.79087514039611</v>
      </c>
      <c r="I75" s="14">
        <f ca="1">IF(PaymentSchedule[[#This Row],[PMT NO]]&lt;&gt;"",PaymentSchedule[[#This Row],[BEGINNING BALANCE]]*(InterestRate/PaymentsPerYear),"")</f>
        <v>2874.813406079425</v>
      </c>
      <c r="J7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553718.58971896092</v>
      </c>
      <c r="K75" s="14">
        <f ca="1">IF(PaymentSchedule[[#This Row],[PMT NO]]&lt;&gt;"",SUM(INDEX(PaymentSchedule[INTEREST],1,1):PaymentSchedule[[#This Row],[INTEREST]]),"")</f>
        <v>176892.24231093033</v>
      </c>
    </row>
    <row r="76" spans="2:11" x14ac:dyDescent="0.2">
      <c r="B76" s="10">
        <f ca="1">IF(LoanIsGood,IF(ROW()-ROW(PaymentSchedule[[#Headers],[PMT NO]])&gt;ScheduledNumberOfPayments,"",ROW()-ROW(PaymentSchedule[[#Headers],[PMT NO]])),"")</f>
        <v>60</v>
      </c>
      <c r="C76" s="12">
        <f ca="1">IF(PaymentSchedule[[#This Row],[PMT NO]]&lt;&gt;"",EOMONTH(LoanStartDate,ROW(PaymentSchedule[[#This Row],[PMT NO]])-ROW(PaymentSchedule[[#Headers],[PMT NO]])-2)+DAY(LoanStartDate),"")</f>
        <v>47912</v>
      </c>
      <c r="D76" s="14">
        <f ca="1">IF(PaymentSchedule[[#This Row],[PMT NO]]&lt;&gt;"",IF(ROW()-ROW(PaymentSchedule[[#Headers],[BEGINNING BALANCE]])=1,LoanAmount,INDEX(PaymentSchedule[ENDING BALANCE],ROW()-ROW(PaymentSchedule[[#Headers],[BEGINNING BALANCE]])-1)),"")</f>
        <v>553718.58971896092</v>
      </c>
      <c r="E76" s="14">
        <f ca="1">IF(PaymentSchedule[[#This Row],[PMT NO]]&lt;&gt;"",ScheduledPayment,"")</f>
        <v>3682.6042812198211</v>
      </c>
      <c r="F7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6" s="14">
        <f ca="1">IF(PaymentSchedule[[#This Row],[PMT NO]]&lt;&gt;"",PaymentSchedule[[#This Row],[TOTAL PAYMENT]]-PaymentSchedule[[#This Row],[INTEREST]],"")</f>
        <v>912.49625784320688</v>
      </c>
      <c r="I76" s="14">
        <f ca="1">IF(PaymentSchedule[[#This Row],[PMT NO]]&lt;&gt;"",PaymentSchedule[[#This Row],[BEGINNING BALANCE]]*(InterestRate/PaymentsPerYear),"")</f>
        <v>2870.1080233766143</v>
      </c>
      <c r="J7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552806.09346111771</v>
      </c>
      <c r="K76" s="14">
        <f ca="1">IF(PaymentSchedule[[#This Row],[PMT NO]]&lt;&gt;"",SUM(INDEX(PaymentSchedule[INTEREST],1,1):PaymentSchedule[[#This Row],[INTEREST]]),"")</f>
        <v>179762.35033430695</v>
      </c>
    </row>
    <row r="77" spans="2:11" x14ac:dyDescent="0.2">
      <c r="B77" s="10">
        <f ca="1">IF(LoanIsGood,IF(ROW()-ROW(PaymentSchedule[[#Headers],[PMT NO]])&gt;ScheduledNumberOfPayments,"",ROW()-ROW(PaymentSchedule[[#Headers],[PMT NO]])),"")</f>
        <v>61</v>
      </c>
      <c r="C77" s="12">
        <f ca="1">IF(PaymentSchedule[[#This Row],[PMT NO]]&lt;&gt;"",EOMONTH(LoanStartDate,ROW(PaymentSchedule[[#This Row],[PMT NO]])-ROW(PaymentSchedule[[#Headers],[PMT NO]])-2)+DAY(LoanStartDate),"")</f>
        <v>47943</v>
      </c>
      <c r="D77" s="14">
        <f ca="1">IF(PaymentSchedule[[#This Row],[PMT NO]]&lt;&gt;"",IF(ROW()-ROW(PaymentSchedule[[#Headers],[BEGINNING BALANCE]])=1,LoanAmount,INDEX(PaymentSchedule[ENDING BALANCE],ROW()-ROW(PaymentSchedule[[#Headers],[BEGINNING BALANCE]])-1)),"")</f>
        <v>552806.09346111771</v>
      </c>
      <c r="E77" s="14">
        <f ca="1">IF(PaymentSchedule[[#This Row],[PMT NO]]&lt;&gt;"",ScheduledPayment,"")</f>
        <v>3682.6042812198211</v>
      </c>
      <c r="F7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7" s="14">
        <f ca="1">IF(PaymentSchedule[[#This Row],[PMT NO]]&lt;&gt;"",PaymentSchedule[[#This Row],[TOTAL PAYMENT]]-PaymentSchedule[[#This Row],[INTEREST]],"")</f>
        <v>917.22603011302772</v>
      </c>
      <c r="I77" s="14">
        <f ca="1">IF(PaymentSchedule[[#This Row],[PMT NO]]&lt;&gt;"",PaymentSchedule[[#This Row],[BEGINNING BALANCE]]*(InterestRate/PaymentsPerYear),"")</f>
        <v>2865.3782511067934</v>
      </c>
      <c r="J7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551888.86743100465</v>
      </c>
      <c r="K77" s="14">
        <f ca="1">IF(PaymentSchedule[[#This Row],[PMT NO]]&lt;&gt;"",SUM(INDEX(PaymentSchedule[INTEREST],1,1):PaymentSchedule[[#This Row],[INTEREST]]),"")</f>
        <v>182627.72858541374</v>
      </c>
    </row>
    <row r="78" spans="2:11" x14ac:dyDescent="0.2">
      <c r="B78" s="10">
        <f ca="1">IF(LoanIsGood,IF(ROW()-ROW(PaymentSchedule[[#Headers],[PMT NO]])&gt;ScheduledNumberOfPayments,"",ROW()-ROW(PaymentSchedule[[#Headers],[PMT NO]])),"")</f>
        <v>62</v>
      </c>
      <c r="C78" s="12">
        <f ca="1">IF(PaymentSchedule[[#This Row],[PMT NO]]&lt;&gt;"",EOMONTH(LoanStartDate,ROW(PaymentSchedule[[#This Row],[PMT NO]])-ROW(PaymentSchedule[[#Headers],[PMT NO]])-2)+DAY(LoanStartDate),"")</f>
        <v>47973</v>
      </c>
      <c r="D78" s="14">
        <f ca="1">IF(PaymentSchedule[[#This Row],[PMT NO]]&lt;&gt;"",IF(ROW()-ROW(PaymentSchedule[[#Headers],[BEGINNING BALANCE]])=1,LoanAmount,INDEX(PaymentSchedule[ENDING BALANCE],ROW()-ROW(PaymentSchedule[[#Headers],[BEGINNING BALANCE]])-1)),"")</f>
        <v>551888.86743100465</v>
      </c>
      <c r="E78" s="14">
        <f ca="1">IF(PaymentSchedule[[#This Row],[PMT NO]]&lt;&gt;"",ScheduledPayment,"")</f>
        <v>3682.6042812198211</v>
      </c>
      <c r="F7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8" s="14">
        <f ca="1">IF(PaymentSchedule[[#This Row],[PMT NO]]&lt;&gt;"",PaymentSchedule[[#This Row],[TOTAL PAYMENT]]-PaymentSchedule[[#This Row],[INTEREST]],"")</f>
        <v>921.98031836911377</v>
      </c>
      <c r="I78" s="14">
        <f ca="1">IF(PaymentSchedule[[#This Row],[PMT NO]]&lt;&gt;"",PaymentSchedule[[#This Row],[BEGINNING BALANCE]]*(InterestRate/PaymentsPerYear),"")</f>
        <v>2860.6239628507074</v>
      </c>
      <c r="J7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550966.88711263554</v>
      </c>
      <c r="K78" s="14">
        <f ca="1">IF(PaymentSchedule[[#This Row],[PMT NO]]&lt;&gt;"",SUM(INDEX(PaymentSchedule[INTEREST],1,1):PaymentSchedule[[#This Row],[INTEREST]]),"")</f>
        <v>185488.35254826446</v>
      </c>
    </row>
    <row r="79" spans="2:11" x14ac:dyDescent="0.2">
      <c r="B79" s="10">
        <f ca="1">IF(LoanIsGood,IF(ROW()-ROW(PaymentSchedule[[#Headers],[PMT NO]])&gt;ScheduledNumberOfPayments,"",ROW()-ROW(PaymentSchedule[[#Headers],[PMT NO]])),"")</f>
        <v>63</v>
      </c>
      <c r="C79" s="12">
        <f ca="1">IF(PaymentSchedule[[#This Row],[PMT NO]]&lt;&gt;"",EOMONTH(LoanStartDate,ROW(PaymentSchedule[[#This Row],[PMT NO]])-ROW(PaymentSchedule[[#Headers],[PMT NO]])-2)+DAY(LoanStartDate),"")</f>
        <v>48004</v>
      </c>
      <c r="D79" s="14">
        <f ca="1">IF(PaymentSchedule[[#This Row],[PMT NO]]&lt;&gt;"",IF(ROW()-ROW(PaymentSchedule[[#Headers],[BEGINNING BALANCE]])=1,LoanAmount,INDEX(PaymentSchedule[ENDING BALANCE],ROW()-ROW(PaymentSchedule[[#Headers],[BEGINNING BALANCE]])-1)),"")</f>
        <v>550966.88711263554</v>
      </c>
      <c r="E79" s="14">
        <f ca="1">IF(PaymentSchedule[[#This Row],[PMT NO]]&lt;&gt;"",ScheduledPayment,"")</f>
        <v>3682.6042812198211</v>
      </c>
      <c r="F7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79" s="14">
        <f ca="1">IF(PaymentSchedule[[#This Row],[PMT NO]]&lt;&gt;"",PaymentSchedule[[#This Row],[TOTAL PAYMENT]]-PaymentSchedule[[#This Row],[INTEREST]],"")</f>
        <v>926.75924968599384</v>
      </c>
      <c r="I79" s="14">
        <f ca="1">IF(PaymentSchedule[[#This Row],[PMT NO]]&lt;&gt;"",PaymentSchedule[[#This Row],[BEGINNING BALANCE]]*(InterestRate/PaymentsPerYear),"")</f>
        <v>2855.8450315338273</v>
      </c>
      <c r="J7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550040.12786294951</v>
      </c>
      <c r="K79" s="14">
        <f ca="1">IF(PaymentSchedule[[#This Row],[PMT NO]]&lt;&gt;"",SUM(INDEX(PaymentSchedule[INTEREST],1,1):PaymentSchedule[[#This Row],[INTEREST]]),"")</f>
        <v>188344.19757979829</v>
      </c>
    </row>
    <row r="80" spans="2:11" x14ac:dyDescent="0.2">
      <c r="B80" s="10">
        <f ca="1">IF(LoanIsGood,IF(ROW()-ROW(PaymentSchedule[[#Headers],[PMT NO]])&gt;ScheduledNumberOfPayments,"",ROW()-ROW(PaymentSchedule[[#Headers],[PMT NO]])),"")</f>
        <v>64</v>
      </c>
      <c r="C80" s="12">
        <f ca="1">IF(PaymentSchedule[[#This Row],[PMT NO]]&lt;&gt;"",EOMONTH(LoanStartDate,ROW(PaymentSchedule[[#This Row],[PMT NO]])-ROW(PaymentSchedule[[#Headers],[PMT NO]])-2)+DAY(LoanStartDate),"")</f>
        <v>48034</v>
      </c>
      <c r="D80" s="14">
        <f ca="1">IF(PaymentSchedule[[#This Row],[PMT NO]]&lt;&gt;"",IF(ROW()-ROW(PaymentSchedule[[#Headers],[BEGINNING BALANCE]])=1,LoanAmount,INDEX(PaymentSchedule[ENDING BALANCE],ROW()-ROW(PaymentSchedule[[#Headers],[BEGINNING BALANCE]])-1)),"")</f>
        <v>550040.12786294951</v>
      </c>
      <c r="E80" s="14">
        <f ca="1">IF(PaymentSchedule[[#This Row],[PMT NO]]&lt;&gt;"",ScheduledPayment,"")</f>
        <v>3682.6042812198211</v>
      </c>
      <c r="F8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0" s="14">
        <f ca="1">IF(PaymentSchedule[[#This Row],[PMT NO]]&lt;&gt;"",PaymentSchedule[[#This Row],[TOTAL PAYMENT]]-PaymentSchedule[[#This Row],[INTEREST]],"")</f>
        <v>931.5629517968664</v>
      </c>
      <c r="I80" s="14">
        <f ca="1">IF(PaymentSchedule[[#This Row],[PMT NO]]&lt;&gt;"",PaymentSchedule[[#This Row],[BEGINNING BALANCE]]*(InterestRate/PaymentsPerYear),"")</f>
        <v>2851.0413294229547</v>
      </c>
      <c r="J8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549108.56491115259</v>
      </c>
      <c r="K80" s="14">
        <f ca="1">IF(PaymentSchedule[[#This Row],[PMT NO]]&lt;&gt;"",SUM(INDEX(PaymentSchedule[INTEREST],1,1):PaymentSchedule[[#This Row],[INTEREST]]),"")</f>
        <v>191195.23890922125</v>
      </c>
    </row>
    <row r="81" spans="2:11" x14ac:dyDescent="0.2">
      <c r="B81" s="10">
        <f ca="1">IF(LoanIsGood,IF(ROW()-ROW(PaymentSchedule[[#Headers],[PMT NO]])&gt;ScheduledNumberOfPayments,"",ROW()-ROW(PaymentSchedule[[#Headers],[PMT NO]])),"")</f>
        <v>65</v>
      </c>
      <c r="C81" s="12">
        <f ca="1">IF(PaymentSchedule[[#This Row],[PMT NO]]&lt;&gt;"",EOMONTH(LoanStartDate,ROW(PaymentSchedule[[#This Row],[PMT NO]])-ROW(PaymentSchedule[[#Headers],[PMT NO]])-2)+DAY(LoanStartDate),"")</f>
        <v>48065</v>
      </c>
      <c r="D81" s="14">
        <f ca="1">IF(PaymentSchedule[[#This Row],[PMT NO]]&lt;&gt;"",IF(ROW()-ROW(PaymentSchedule[[#Headers],[BEGINNING BALANCE]])=1,LoanAmount,INDEX(PaymentSchedule[ENDING BALANCE],ROW()-ROW(PaymentSchedule[[#Headers],[BEGINNING BALANCE]])-1)),"")</f>
        <v>549108.56491115259</v>
      </c>
      <c r="E81" s="14">
        <f ca="1">IF(PaymentSchedule[[#This Row],[PMT NO]]&lt;&gt;"",ScheduledPayment,"")</f>
        <v>3682.6042812198211</v>
      </c>
      <c r="F8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1" s="14">
        <f ca="1">IF(PaymentSchedule[[#This Row],[PMT NO]]&lt;&gt;"",PaymentSchedule[[#This Row],[TOTAL PAYMENT]]-PaymentSchedule[[#This Row],[INTEREST]],"")</f>
        <v>936.39155309701346</v>
      </c>
      <c r="I81" s="14">
        <f ca="1">IF(PaymentSchedule[[#This Row],[PMT NO]]&lt;&gt;"",PaymentSchedule[[#This Row],[BEGINNING BALANCE]]*(InterestRate/PaymentsPerYear),"")</f>
        <v>2846.2127281228077</v>
      </c>
      <c r="J8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548172.17335805553</v>
      </c>
      <c r="K81" s="14">
        <f ca="1">IF(PaymentSchedule[[#This Row],[PMT NO]]&lt;&gt;"",SUM(INDEX(PaymentSchedule[INTEREST],1,1):PaymentSchedule[[#This Row],[INTEREST]]),"")</f>
        <v>194041.45163734406</v>
      </c>
    </row>
    <row r="82" spans="2:11" x14ac:dyDescent="0.2">
      <c r="B82" s="10">
        <f ca="1">IF(LoanIsGood,IF(ROW()-ROW(PaymentSchedule[[#Headers],[PMT NO]])&gt;ScheduledNumberOfPayments,"",ROW()-ROW(PaymentSchedule[[#Headers],[PMT NO]])),"")</f>
        <v>66</v>
      </c>
      <c r="C82" s="12">
        <f ca="1">IF(PaymentSchedule[[#This Row],[PMT NO]]&lt;&gt;"",EOMONTH(LoanStartDate,ROW(PaymentSchedule[[#This Row],[PMT NO]])-ROW(PaymentSchedule[[#Headers],[PMT NO]])-2)+DAY(LoanStartDate),"")</f>
        <v>48096</v>
      </c>
      <c r="D82" s="14">
        <f ca="1">IF(PaymentSchedule[[#This Row],[PMT NO]]&lt;&gt;"",IF(ROW()-ROW(PaymentSchedule[[#Headers],[BEGINNING BALANCE]])=1,LoanAmount,INDEX(PaymentSchedule[ENDING BALANCE],ROW()-ROW(PaymentSchedule[[#Headers],[BEGINNING BALANCE]])-1)),"")</f>
        <v>548172.17335805553</v>
      </c>
      <c r="E82" s="14">
        <f ca="1">IF(PaymentSchedule[[#This Row],[PMT NO]]&lt;&gt;"",ScheduledPayment,"")</f>
        <v>3682.6042812198211</v>
      </c>
      <c r="F8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2" s="14">
        <f ca="1">IF(PaymentSchedule[[#This Row],[PMT NO]]&lt;&gt;"",PaymentSchedule[[#This Row],[TOTAL PAYMENT]]-PaymentSchedule[[#This Row],[INTEREST]],"")</f>
        <v>941.24518264723338</v>
      </c>
      <c r="I82" s="14">
        <f ca="1">IF(PaymentSchedule[[#This Row],[PMT NO]]&lt;&gt;"",PaymentSchedule[[#This Row],[BEGINNING BALANCE]]*(InterestRate/PaymentsPerYear),"")</f>
        <v>2841.3590985725878</v>
      </c>
      <c r="J8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547230.92817540828</v>
      </c>
      <c r="K82" s="14">
        <f ca="1">IF(PaymentSchedule[[#This Row],[PMT NO]]&lt;&gt;"",SUM(INDEX(PaymentSchedule[INTEREST],1,1):PaymentSchedule[[#This Row],[INTEREST]]),"")</f>
        <v>196882.81073591663</v>
      </c>
    </row>
    <row r="83" spans="2:11" x14ac:dyDescent="0.2">
      <c r="B83" s="10">
        <f ca="1">IF(LoanIsGood,IF(ROW()-ROW(PaymentSchedule[[#Headers],[PMT NO]])&gt;ScheduledNumberOfPayments,"",ROW()-ROW(PaymentSchedule[[#Headers],[PMT NO]])),"")</f>
        <v>67</v>
      </c>
      <c r="C83" s="12">
        <f ca="1">IF(PaymentSchedule[[#This Row],[PMT NO]]&lt;&gt;"",EOMONTH(LoanStartDate,ROW(PaymentSchedule[[#This Row],[PMT NO]])-ROW(PaymentSchedule[[#Headers],[PMT NO]])-2)+DAY(LoanStartDate),"")</f>
        <v>48126</v>
      </c>
      <c r="D83" s="14">
        <f ca="1">IF(PaymentSchedule[[#This Row],[PMT NO]]&lt;&gt;"",IF(ROW()-ROW(PaymentSchedule[[#Headers],[BEGINNING BALANCE]])=1,LoanAmount,INDEX(PaymentSchedule[ENDING BALANCE],ROW()-ROW(PaymentSchedule[[#Headers],[BEGINNING BALANCE]])-1)),"")</f>
        <v>547230.92817540828</v>
      </c>
      <c r="E83" s="14">
        <f ca="1">IF(PaymentSchedule[[#This Row],[PMT NO]]&lt;&gt;"",ScheduledPayment,"")</f>
        <v>3682.6042812198211</v>
      </c>
      <c r="F8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3" s="14">
        <f ca="1">IF(PaymentSchedule[[#This Row],[PMT NO]]&lt;&gt;"",PaymentSchedule[[#This Row],[TOTAL PAYMENT]]-PaymentSchedule[[#This Row],[INTEREST]],"")</f>
        <v>946.12397017728836</v>
      </c>
      <c r="I83" s="14">
        <f ca="1">IF(PaymentSchedule[[#This Row],[PMT NO]]&lt;&gt;"",PaymentSchedule[[#This Row],[BEGINNING BALANCE]]*(InterestRate/PaymentsPerYear),"")</f>
        <v>2836.4803110425328</v>
      </c>
      <c r="J8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546284.80420523102</v>
      </c>
      <c r="K83" s="14">
        <f ca="1">IF(PaymentSchedule[[#This Row],[PMT NO]]&lt;&gt;"",SUM(INDEX(PaymentSchedule[INTEREST],1,1):PaymentSchedule[[#This Row],[INTEREST]]),"")</f>
        <v>199719.29104695917</v>
      </c>
    </row>
    <row r="84" spans="2:11" x14ac:dyDescent="0.2">
      <c r="B84" s="10">
        <f ca="1">IF(LoanIsGood,IF(ROW()-ROW(PaymentSchedule[[#Headers],[PMT NO]])&gt;ScheduledNumberOfPayments,"",ROW()-ROW(PaymentSchedule[[#Headers],[PMT NO]])),"")</f>
        <v>68</v>
      </c>
      <c r="C84" s="12">
        <f ca="1">IF(PaymentSchedule[[#This Row],[PMT NO]]&lt;&gt;"",EOMONTH(LoanStartDate,ROW(PaymentSchedule[[#This Row],[PMT NO]])-ROW(PaymentSchedule[[#Headers],[PMT NO]])-2)+DAY(LoanStartDate),"")</f>
        <v>48157</v>
      </c>
      <c r="D84" s="14">
        <f ca="1">IF(PaymentSchedule[[#This Row],[PMT NO]]&lt;&gt;"",IF(ROW()-ROW(PaymentSchedule[[#Headers],[BEGINNING BALANCE]])=1,LoanAmount,INDEX(PaymentSchedule[ENDING BALANCE],ROW()-ROW(PaymentSchedule[[#Headers],[BEGINNING BALANCE]])-1)),"")</f>
        <v>546284.80420523102</v>
      </c>
      <c r="E84" s="14">
        <f ca="1">IF(PaymentSchedule[[#This Row],[PMT NO]]&lt;&gt;"",ScheduledPayment,"")</f>
        <v>3682.6042812198211</v>
      </c>
      <c r="F8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4" s="14">
        <f ca="1">IF(PaymentSchedule[[#This Row],[PMT NO]]&lt;&gt;"",PaymentSchedule[[#This Row],[TOTAL PAYMENT]]-PaymentSchedule[[#This Row],[INTEREST]],"")</f>
        <v>951.02804608937367</v>
      </c>
      <c r="I84" s="14">
        <f ca="1">IF(PaymentSchedule[[#This Row],[PMT NO]]&lt;&gt;"",PaymentSchedule[[#This Row],[BEGINNING BALANCE]]*(InterestRate/PaymentsPerYear),"")</f>
        <v>2831.5762351304475</v>
      </c>
      <c r="J8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545333.77615914168</v>
      </c>
      <c r="K84" s="14">
        <f ca="1">IF(PaymentSchedule[[#This Row],[PMT NO]]&lt;&gt;"",SUM(INDEX(PaymentSchedule[INTEREST],1,1):PaymentSchedule[[#This Row],[INTEREST]]),"")</f>
        <v>202550.86728208963</v>
      </c>
    </row>
    <row r="85" spans="2:11" x14ac:dyDescent="0.2">
      <c r="B85" s="10">
        <f ca="1">IF(LoanIsGood,IF(ROW()-ROW(PaymentSchedule[[#Headers],[PMT NO]])&gt;ScheduledNumberOfPayments,"",ROW()-ROW(PaymentSchedule[[#Headers],[PMT NO]])),"")</f>
        <v>69</v>
      </c>
      <c r="C85" s="12">
        <f ca="1">IF(PaymentSchedule[[#This Row],[PMT NO]]&lt;&gt;"",EOMONTH(LoanStartDate,ROW(PaymentSchedule[[#This Row],[PMT NO]])-ROW(PaymentSchedule[[#Headers],[PMT NO]])-2)+DAY(LoanStartDate),"")</f>
        <v>48187</v>
      </c>
      <c r="D85" s="14">
        <f ca="1">IF(PaymentSchedule[[#This Row],[PMT NO]]&lt;&gt;"",IF(ROW()-ROW(PaymentSchedule[[#Headers],[BEGINNING BALANCE]])=1,LoanAmount,INDEX(PaymentSchedule[ENDING BALANCE],ROW()-ROW(PaymentSchedule[[#Headers],[BEGINNING BALANCE]])-1)),"")</f>
        <v>545333.77615914168</v>
      </c>
      <c r="E85" s="14">
        <f ca="1">IF(PaymentSchedule[[#This Row],[PMT NO]]&lt;&gt;"",ScheduledPayment,"")</f>
        <v>3682.6042812198211</v>
      </c>
      <c r="F8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5" s="14">
        <f ca="1">IF(PaymentSchedule[[#This Row],[PMT NO]]&lt;&gt;"",PaymentSchedule[[#This Row],[TOTAL PAYMENT]]-PaymentSchedule[[#This Row],[INTEREST]],"")</f>
        <v>955.95754146160334</v>
      </c>
      <c r="I85" s="14">
        <f ca="1">IF(PaymentSchedule[[#This Row],[PMT NO]]&lt;&gt;"",PaymentSchedule[[#This Row],[BEGINNING BALANCE]]*(InterestRate/PaymentsPerYear),"")</f>
        <v>2826.6467397582178</v>
      </c>
      <c r="J8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544377.81861768011</v>
      </c>
      <c r="K85" s="14">
        <f ca="1">IF(PaymentSchedule[[#This Row],[PMT NO]]&lt;&gt;"",SUM(INDEX(PaymentSchedule[INTEREST],1,1):PaymentSchedule[[#This Row],[INTEREST]]),"")</f>
        <v>205377.51402184786</v>
      </c>
    </row>
    <row r="86" spans="2:11" x14ac:dyDescent="0.2">
      <c r="B86" s="10">
        <f ca="1">IF(LoanIsGood,IF(ROW()-ROW(PaymentSchedule[[#Headers],[PMT NO]])&gt;ScheduledNumberOfPayments,"",ROW()-ROW(PaymentSchedule[[#Headers],[PMT NO]])),"")</f>
        <v>70</v>
      </c>
      <c r="C86" s="12">
        <f ca="1">IF(PaymentSchedule[[#This Row],[PMT NO]]&lt;&gt;"",EOMONTH(LoanStartDate,ROW(PaymentSchedule[[#This Row],[PMT NO]])-ROW(PaymentSchedule[[#Headers],[PMT NO]])-2)+DAY(LoanStartDate),"")</f>
        <v>48218</v>
      </c>
      <c r="D86" s="14">
        <f ca="1">IF(PaymentSchedule[[#This Row],[PMT NO]]&lt;&gt;"",IF(ROW()-ROW(PaymentSchedule[[#Headers],[BEGINNING BALANCE]])=1,LoanAmount,INDEX(PaymentSchedule[ENDING BALANCE],ROW()-ROW(PaymentSchedule[[#Headers],[BEGINNING BALANCE]])-1)),"")</f>
        <v>544377.81861768011</v>
      </c>
      <c r="E86" s="14">
        <f ca="1">IF(PaymentSchedule[[#This Row],[PMT NO]]&lt;&gt;"",ScheduledPayment,"")</f>
        <v>3682.6042812198211</v>
      </c>
      <c r="F8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6" s="14">
        <f ca="1">IF(PaymentSchedule[[#This Row],[PMT NO]]&lt;&gt;"",PaymentSchedule[[#This Row],[TOTAL PAYMENT]]-PaymentSchedule[[#This Row],[INTEREST]],"")</f>
        <v>960.91258805151256</v>
      </c>
      <c r="I86" s="14">
        <f ca="1">IF(PaymentSchedule[[#This Row],[PMT NO]]&lt;&gt;"",PaymentSchedule[[#This Row],[BEGINNING BALANCE]]*(InterestRate/PaymentsPerYear),"")</f>
        <v>2821.6916931683086</v>
      </c>
      <c r="J8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543416.90602962859</v>
      </c>
      <c r="K86" s="14">
        <f ca="1">IF(PaymentSchedule[[#This Row],[PMT NO]]&lt;&gt;"",SUM(INDEX(PaymentSchedule[INTEREST],1,1):PaymentSchedule[[#This Row],[INTEREST]]),"")</f>
        <v>208199.20571501617</v>
      </c>
    </row>
    <row r="87" spans="2:11" x14ac:dyDescent="0.2">
      <c r="B87" s="10">
        <f ca="1">IF(LoanIsGood,IF(ROW()-ROW(PaymentSchedule[[#Headers],[PMT NO]])&gt;ScheduledNumberOfPayments,"",ROW()-ROW(PaymentSchedule[[#Headers],[PMT NO]])),"")</f>
        <v>71</v>
      </c>
      <c r="C87" s="12">
        <f ca="1">IF(PaymentSchedule[[#This Row],[PMT NO]]&lt;&gt;"",EOMONTH(LoanStartDate,ROW(PaymentSchedule[[#This Row],[PMT NO]])-ROW(PaymentSchedule[[#Headers],[PMT NO]])-2)+DAY(LoanStartDate),"")</f>
        <v>48249</v>
      </c>
      <c r="D87" s="14">
        <f ca="1">IF(PaymentSchedule[[#This Row],[PMT NO]]&lt;&gt;"",IF(ROW()-ROW(PaymentSchedule[[#Headers],[BEGINNING BALANCE]])=1,LoanAmount,INDEX(PaymentSchedule[ENDING BALANCE],ROW()-ROW(PaymentSchedule[[#Headers],[BEGINNING BALANCE]])-1)),"")</f>
        <v>543416.90602962859</v>
      </c>
      <c r="E87" s="14">
        <f ca="1">IF(PaymentSchedule[[#This Row],[PMT NO]]&lt;&gt;"",ScheduledPayment,"")</f>
        <v>3682.6042812198211</v>
      </c>
      <c r="F8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7" s="14">
        <f ca="1">IF(PaymentSchedule[[#This Row],[PMT NO]]&lt;&gt;"",PaymentSchedule[[#This Row],[TOTAL PAYMENT]]-PaymentSchedule[[#This Row],[INTEREST]],"")</f>
        <v>965.89331829957973</v>
      </c>
      <c r="I87" s="14">
        <f ca="1">IF(PaymentSchedule[[#This Row],[PMT NO]]&lt;&gt;"",PaymentSchedule[[#This Row],[BEGINNING BALANCE]]*(InterestRate/PaymentsPerYear),"")</f>
        <v>2816.7109629202414</v>
      </c>
      <c r="J8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542451.01271132904</v>
      </c>
      <c r="K87" s="14">
        <f ca="1">IF(PaymentSchedule[[#This Row],[PMT NO]]&lt;&gt;"",SUM(INDEX(PaymentSchedule[INTEREST],1,1):PaymentSchedule[[#This Row],[INTEREST]]),"")</f>
        <v>211015.91667793642</v>
      </c>
    </row>
    <row r="88" spans="2:11" x14ac:dyDescent="0.2">
      <c r="B88" s="10">
        <f ca="1">IF(LoanIsGood,IF(ROW()-ROW(PaymentSchedule[[#Headers],[PMT NO]])&gt;ScheduledNumberOfPayments,"",ROW()-ROW(PaymentSchedule[[#Headers],[PMT NO]])),"")</f>
        <v>72</v>
      </c>
      <c r="C88" s="12">
        <f ca="1">IF(PaymentSchedule[[#This Row],[PMT NO]]&lt;&gt;"",EOMONTH(LoanStartDate,ROW(PaymentSchedule[[#This Row],[PMT NO]])-ROW(PaymentSchedule[[#Headers],[PMT NO]])-2)+DAY(LoanStartDate),"")</f>
        <v>48278</v>
      </c>
      <c r="D88" s="14">
        <f ca="1">IF(PaymentSchedule[[#This Row],[PMT NO]]&lt;&gt;"",IF(ROW()-ROW(PaymentSchedule[[#Headers],[BEGINNING BALANCE]])=1,LoanAmount,INDEX(PaymentSchedule[ENDING BALANCE],ROW()-ROW(PaymentSchedule[[#Headers],[BEGINNING BALANCE]])-1)),"")</f>
        <v>542451.01271132904</v>
      </c>
      <c r="E88" s="14">
        <f ca="1">IF(PaymentSchedule[[#This Row],[PMT NO]]&lt;&gt;"",ScheduledPayment,"")</f>
        <v>3682.6042812198211</v>
      </c>
      <c r="F8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8" s="14">
        <f ca="1">IF(PaymentSchedule[[#This Row],[PMT NO]]&lt;&gt;"",PaymentSchedule[[#This Row],[TOTAL PAYMENT]]-PaymentSchedule[[#This Row],[INTEREST]],"")</f>
        <v>970.89986533276578</v>
      </c>
      <c r="I88" s="14">
        <f ca="1">IF(PaymentSchedule[[#This Row],[PMT NO]]&lt;&gt;"",PaymentSchedule[[#This Row],[BEGINNING BALANCE]]*(InterestRate/PaymentsPerYear),"")</f>
        <v>2811.7044158870553</v>
      </c>
      <c r="J8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541480.11284599628</v>
      </c>
      <c r="K88" s="14">
        <f ca="1">IF(PaymentSchedule[[#This Row],[PMT NO]]&lt;&gt;"",SUM(INDEX(PaymentSchedule[INTEREST],1,1):PaymentSchedule[[#This Row],[INTEREST]]),"")</f>
        <v>213827.62109382346</v>
      </c>
    </row>
    <row r="89" spans="2:11" x14ac:dyDescent="0.2">
      <c r="B89" s="10">
        <f ca="1">IF(LoanIsGood,IF(ROW()-ROW(PaymentSchedule[[#Headers],[PMT NO]])&gt;ScheduledNumberOfPayments,"",ROW()-ROW(PaymentSchedule[[#Headers],[PMT NO]])),"")</f>
        <v>73</v>
      </c>
      <c r="C89" s="12">
        <f ca="1">IF(PaymentSchedule[[#This Row],[PMT NO]]&lt;&gt;"",EOMONTH(LoanStartDate,ROW(PaymentSchedule[[#This Row],[PMT NO]])-ROW(PaymentSchedule[[#Headers],[PMT NO]])-2)+DAY(LoanStartDate),"")</f>
        <v>48309</v>
      </c>
      <c r="D89" s="14">
        <f ca="1">IF(PaymentSchedule[[#This Row],[PMT NO]]&lt;&gt;"",IF(ROW()-ROW(PaymentSchedule[[#Headers],[BEGINNING BALANCE]])=1,LoanAmount,INDEX(PaymentSchedule[ENDING BALANCE],ROW()-ROW(PaymentSchedule[[#Headers],[BEGINNING BALANCE]])-1)),"")</f>
        <v>541480.11284599628</v>
      </c>
      <c r="E89" s="14">
        <f ca="1">IF(PaymentSchedule[[#This Row],[PMT NO]]&lt;&gt;"",ScheduledPayment,"")</f>
        <v>3682.6042812198211</v>
      </c>
      <c r="F8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89" s="14">
        <f ca="1">IF(PaymentSchedule[[#This Row],[PMT NO]]&lt;&gt;"",PaymentSchedule[[#This Row],[TOTAL PAYMENT]]-PaymentSchedule[[#This Row],[INTEREST]],"")</f>
        <v>975.9323629680739</v>
      </c>
      <c r="I89" s="14">
        <f ca="1">IF(PaymentSchedule[[#This Row],[PMT NO]]&lt;&gt;"",PaymentSchedule[[#This Row],[BEGINNING BALANCE]]*(InterestRate/PaymentsPerYear),"")</f>
        <v>2806.6719182517472</v>
      </c>
      <c r="J8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540504.18048302818</v>
      </c>
      <c r="K89" s="14">
        <f ca="1">IF(PaymentSchedule[[#This Row],[PMT NO]]&lt;&gt;"",SUM(INDEX(PaymentSchedule[INTEREST],1,1):PaymentSchedule[[#This Row],[INTEREST]]),"")</f>
        <v>216634.29301207521</v>
      </c>
    </row>
    <row r="90" spans="2:11" x14ac:dyDescent="0.2">
      <c r="B90" s="10">
        <f ca="1">IF(LoanIsGood,IF(ROW()-ROW(PaymentSchedule[[#Headers],[PMT NO]])&gt;ScheduledNumberOfPayments,"",ROW()-ROW(PaymentSchedule[[#Headers],[PMT NO]])),"")</f>
        <v>74</v>
      </c>
      <c r="C90" s="12">
        <f ca="1">IF(PaymentSchedule[[#This Row],[PMT NO]]&lt;&gt;"",EOMONTH(LoanStartDate,ROW(PaymentSchedule[[#This Row],[PMT NO]])-ROW(PaymentSchedule[[#Headers],[PMT NO]])-2)+DAY(LoanStartDate),"")</f>
        <v>48339</v>
      </c>
      <c r="D90" s="14">
        <f ca="1">IF(PaymentSchedule[[#This Row],[PMT NO]]&lt;&gt;"",IF(ROW()-ROW(PaymentSchedule[[#Headers],[BEGINNING BALANCE]])=1,LoanAmount,INDEX(PaymentSchedule[ENDING BALANCE],ROW()-ROW(PaymentSchedule[[#Headers],[BEGINNING BALANCE]])-1)),"")</f>
        <v>540504.18048302818</v>
      </c>
      <c r="E90" s="14">
        <f ca="1">IF(PaymentSchedule[[#This Row],[PMT NO]]&lt;&gt;"",ScheduledPayment,"")</f>
        <v>3682.6042812198211</v>
      </c>
      <c r="F9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0" s="14">
        <f ca="1">IF(PaymentSchedule[[#This Row],[PMT NO]]&lt;&gt;"",PaymentSchedule[[#This Row],[TOTAL PAYMENT]]-PaymentSchedule[[#This Row],[INTEREST]],"")</f>
        <v>980.99094571612522</v>
      </c>
      <c r="I90" s="14">
        <f ca="1">IF(PaymentSchedule[[#This Row],[PMT NO]]&lt;&gt;"",PaymentSchedule[[#This Row],[BEGINNING BALANCE]]*(InterestRate/PaymentsPerYear),"")</f>
        <v>2801.6133355036959</v>
      </c>
      <c r="J9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539523.18953731202</v>
      </c>
      <c r="K90" s="14">
        <f ca="1">IF(PaymentSchedule[[#This Row],[PMT NO]]&lt;&gt;"",SUM(INDEX(PaymentSchedule[INTEREST],1,1):PaymentSchedule[[#This Row],[INTEREST]]),"")</f>
        <v>219435.90634757892</v>
      </c>
    </row>
    <row r="91" spans="2:11" x14ac:dyDescent="0.2">
      <c r="B91" s="10">
        <f ca="1">IF(LoanIsGood,IF(ROW()-ROW(PaymentSchedule[[#Headers],[PMT NO]])&gt;ScheduledNumberOfPayments,"",ROW()-ROW(PaymentSchedule[[#Headers],[PMT NO]])),"")</f>
        <v>75</v>
      </c>
      <c r="C91" s="12">
        <f ca="1">IF(PaymentSchedule[[#This Row],[PMT NO]]&lt;&gt;"",EOMONTH(LoanStartDate,ROW(PaymentSchedule[[#This Row],[PMT NO]])-ROW(PaymentSchedule[[#Headers],[PMT NO]])-2)+DAY(LoanStartDate),"")</f>
        <v>48370</v>
      </c>
      <c r="D91" s="14">
        <f ca="1">IF(PaymentSchedule[[#This Row],[PMT NO]]&lt;&gt;"",IF(ROW()-ROW(PaymentSchedule[[#Headers],[BEGINNING BALANCE]])=1,LoanAmount,INDEX(PaymentSchedule[ENDING BALANCE],ROW()-ROW(PaymentSchedule[[#Headers],[BEGINNING BALANCE]])-1)),"")</f>
        <v>539523.18953731202</v>
      </c>
      <c r="E91" s="14">
        <f ca="1">IF(PaymentSchedule[[#This Row],[PMT NO]]&lt;&gt;"",ScheduledPayment,"")</f>
        <v>3682.6042812198211</v>
      </c>
      <c r="F9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1" s="14">
        <f ca="1">IF(PaymentSchedule[[#This Row],[PMT NO]]&lt;&gt;"",PaymentSchedule[[#This Row],[TOTAL PAYMENT]]-PaymentSchedule[[#This Row],[INTEREST]],"")</f>
        <v>986.07574878475407</v>
      </c>
      <c r="I91" s="14">
        <f ca="1">IF(PaymentSchedule[[#This Row],[PMT NO]]&lt;&gt;"",PaymentSchedule[[#This Row],[BEGINNING BALANCE]]*(InterestRate/PaymentsPerYear),"")</f>
        <v>2796.5285324350671</v>
      </c>
      <c r="J9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538537.11378852732</v>
      </c>
      <c r="K91" s="14">
        <f ca="1">IF(PaymentSchedule[[#This Row],[PMT NO]]&lt;&gt;"",SUM(INDEX(PaymentSchedule[INTEREST],1,1):PaymentSchedule[[#This Row],[INTEREST]]),"")</f>
        <v>222232.43488001399</v>
      </c>
    </row>
    <row r="92" spans="2:11" x14ac:dyDescent="0.2">
      <c r="B92" s="10">
        <f ca="1">IF(LoanIsGood,IF(ROW()-ROW(PaymentSchedule[[#Headers],[PMT NO]])&gt;ScheduledNumberOfPayments,"",ROW()-ROW(PaymentSchedule[[#Headers],[PMT NO]])),"")</f>
        <v>76</v>
      </c>
      <c r="C92" s="12">
        <f ca="1">IF(PaymentSchedule[[#This Row],[PMT NO]]&lt;&gt;"",EOMONTH(LoanStartDate,ROW(PaymentSchedule[[#This Row],[PMT NO]])-ROW(PaymentSchedule[[#Headers],[PMT NO]])-2)+DAY(LoanStartDate),"")</f>
        <v>48400</v>
      </c>
      <c r="D92" s="14">
        <f ca="1">IF(PaymentSchedule[[#This Row],[PMT NO]]&lt;&gt;"",IF(ROW()-ROW(PaymentSchedule[[#Headers],[BEGINNING BALANCE]])=1,LoanAmount,INDEX(PaymentSchedule[ENDING BALANCE],ROW()-ROW(PaymentSchedule[[#Headers],[BEGINNING BALANCE]])-1)),"")</f>
        <v>538537.11378852732</v>
      </c>
      <c r="E92" s="14">
        <f ca="1">IF(PaymentSchedule[[#This Row],[PMT NO]]&lt;&gt;"",ScheduledPayment,"")</f>
        <v>3682.6042812198211</v>
      </c>
      <c r="F9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2" s="14">
        <f ca="1">IF(PaymentSchedule[[#This Row],[PMT NO]]&lt;&gt;"",PaymentSchedule[[#This Row],[TOTAL PAYMENT]]-PaymentSchedule[[#This Row],[INTEREST]],"")</f>
        <v>991.18690808262136</v>
      </c>
      <c r="I92" s="14">
        <f ca="1">IF(PaymentSchedule[[#This Row],[PMT NO]]&lt;&gt;"",PaymentSchedule[[#This Row],[BEGINNING BALANCE]]*(InterestRate/PaymentsPerYear),"")</f>
        <v>2791.4173731371998</v>
      </c>
      <c r="J9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537545.92688044475</v>
      </c>
      <c r="K92" s="14">
        <f ca="1">IF(PaymentSchedule[[#This Row],[PMT NO]]&lt;&gt;"",SUM(INDEX(PaymentSchedule[INTEREST],1,1):PaymentSchedule[[#This Row],[INTEREST]]),"")</f>
        <v>225023.85225315118</v>
      </c>
    </row>
    <row r="93" spans="2:11" x14ac:dyDescent="0.2">
      <c r="B93" s="10">
        <f ca="1">IF(LoanIsGood,IF(ROW()-ROW(PaymentSchedule[[#Headers],[PMT NO]])&gt;ScheduledNumberOfPayments,"",ROW()-ROW(PaymentSchedule[[#Headers],[PMT NO]])),"")</f>
        <v>77</v>
      </c>
      <c r="C93" s="12">
        <f ca="1">IF(PaymentSchedule[[#This Row],[PMT NO]]&lt;&gt;"",EOMONTH(LoanStartDate,ROW(PaymentSchedule[[#This Row],[PMT NO]])-ROW(PaymentSchedule[[#Headers],[PMT NO]])-2)+DAY(LoanStartDate),"")</f>
        <v>48431</v>
      </c>
      <c r="D93" s="14">
        <f ca="1">IF(PaymentSchedule[[#This Row],[PMT NO]]&lt;&gt;"",IF(ROW()-ROW(PaymentSchedule[[#Headers],[BEGINNING BALANCE]])=1,LoanAmount,INDEX(PaymentSchedule[ENDING BALANCE],ROW()-ROW(PaymentSchedule[[#Headers],[BEGINNING BALANCE]])-1)),"")</f>
        <v>537545.92688044475</v>
      </c>
      <c r="E93" s="14">
        <f ca="1">IF(PaymentSchedule[[#This Row],[PMT NO]]&lt;&gt;"",ScheduledPayment,"")</f>
        <v>3682.6042812198211</v>
      </c>
      <c r="F9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3" s="14">
        <f ca="1">IF(PaymentSchedule[[#This Row],[PMT NO]]&lt;&gt;"",PaymentSchedule[[#This Row],[TOTAL PAYMENT]]-PaymentSchedule[[#This Row],[INTEREST]],"")</f>
        <v>996.32456022284941</v>
      </c>
      <c r="I93" s="14">
        <f ca="1">IF(PaymentSchedule[[#This Row],[PMT NO]]&lt;&gt;"",PaymentSchedule[[#This Row],[BEGINNING BALANCE]]*(InterestRate/PaymentsPerYear),"")</f>
        <v>2786.2797209969717</v>
      </c>
      <c r="J9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536549.60232022195</v>
      </c>
      <c r="K93" s="14">
        <f ca="1">IF(PaymentSchedule[[#This Row],[PMT NO]]&lt;&gt;"",SUM(INDEX(PaymentSchedule[INTEREST],1,1):PaymentSchedule[[#This Row],[INTEREST]]),"")</f>
        <v>227810.13197414816</v>
      </c>
    </row>
    <row r="94" spans="2:11" x14ac:dyDescent="0.2">
      <c r="B94" s="10">
        <f ca="1">IF(LoanIsGood,IF(ROW()-ROW(PaymentSchedule[[#Headers],[PMT NO]])&gt;ScheduledNumberOfPayments,"",ROW()-ROW(PaymentSchedule[[#Headers],[PMT NO]])),"")</f>
        <v>78</v>
      </c>
      <c r="C94" s="12">
        <f ca="1">IF(PaymentSchedule[[#This Row],[PMT NO]]&lt;&gt;"",EOMONTH(LoanStartDate,ROW(PaymentSchedule[[#This Row],[PMT NO]])-ROW(PaymentSchedule[[#Headers],[PMT NO]])-2)+DAY(LoanStartDate),"")</f>
        <v>48462</v>
      </c>
      <c r="D94" s="14">
        <f ca="1">IF(PaymentSchedule[[#This Row],[PMT NO]]&lt;&gt;"",IF(ROW()-ROW(PaymentSchedule[[#Headers],[BEGINNING BALANCE]])=1,LoanAmount,INDEX(PaymentSchedule[ENDING BALANCE],ROW()-ROW(PaymentSchedule[[#Headers],[BEGINNING BALANCE]])-1)),"")</f>
        <v>536549.60232022195</v>
      </c>
      <c r="E94" s="14">
        <f ca="1">IF(PaymentSchedule[[#This Row],[PMT NO]]&lt;&gt;"",ScheduledPayment,"")</f>
        <v>3682.6042812198211</v>
      </c>
      <c r="F9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4" s="14">
        <f ca="1">IF(PaymentSchedule[[#This Row],[PMT NO]]&lt;&gt;"",PaymentSchedule[[#This Row],[TOTAL PAYMENT]]-PaymentSchedule[[#This Row],[INTEREST]],"")</f>
        <v>1001.4888425266709</v>
      </c>
      <c r="I94" s="14">
        <f ca="1">IF(PaymentSchedule[[#This Row],[PMT NO]]&lt;&gt;"",PaymentSchedule[[#This Row],[BEGINNING BALANCE]]*(InterestRate/PaymentsPerYear),"")</f>
        <v>2781.1154386931503</v>
      </c>
      <c r="J9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535548.11347769527</v>
      </c>
      <c r="K94" s="14">
        <f ca="1">IF(PaymentSchedule[[#This Row],[PMT NO]]&lt;&gt;"",SUM(INDEX(PaymentSchedule[INTEREST],1,1):PaymentSchedule[[#This Row],[INTEREST]]),"")</f>
        <v>230591.2474128413</v>
      </c>
    </row>
    <row r="95" spans="2:11" x14ac:dyDescent="0.2">
      <c r="B95" s="10">
        <f ca="1">IF(LoanIsGood,IF(ROW()-ROW(PaymentSchedule[[#Headers],[PMT NO]])&gt;ScheduledNumberOfPayments,"",ROW()-ROW(PaymentSchedule[[#Headers],[PMT NO]])),"")</f>
        <v>79</v>
      </c>
      <c r="C95" s="12">
        <f ca="1">IF(PaymentSchedule[[#This Row],[PMT NO]]&lt;&gt;"",EOMONTH(LoanStartDate,ROW(PaymentSchedule[[#This Row],[PMT NO]])-ROW(PaymentSchedule[[#Headers],[PMT NO]])-2)+DAY(LoanStartDate),"")</f>
        <v>48492</v>
      </c>
      <c r="D95" s="14">
        <f ca="1">IF(PaymentSchedule[[#This Row],[PMT NO]]&lt;&gt;"",IF(ROW()-ROW(PaymentSchedule[[#Headers],[BEGINNING BALANCE]])=1,LoanAmount,INDEX(PaymentSchedule[ENDING BALANCE],ROW()-ROW(PaymentSchedule[[#Headers],[BEGINNING BALANCE]])-1)),"")</f>
        <v>535548.11347769527</v>
      </c>
      <c r="E95" s="14">
        <f ca="1">IF(PaymentSchedule[[#This Row],[PMT NO]]&lt;&gt;"",ScheduledPayment,"")</f>
        <v>3682.6042812198211</v>
      </c>
      <c r="F9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5" s="14">
        <f ca="1">IF(PaymentSchedule[[#This Row],[PMT NO]]&lt;&gt;"",PaymentSchedule[[#This Row],[TOTAL PAYMENT]]-PaymentSchedule[[#This Row],[INTEREST]],"")</f>
        <v>1006.6798930271007</v>
      </c>
      <c r="I95" s="14">
        <f ca="1">IF(PaymentSchedule[[#This Row],[PMT NO]]&lt;&gt;"",PaymentSchedule[[#This Row],[BEGINNING BALANCE]]*(InterestRate/PaymentsPerYear),"")</f>
        <v>2775.9243881927205</v>
      </c>
      <c r="J9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534541.43358466821</v>
      </c>
      <c r="K95" s="14">
        <f ca="1">IF(PaymentSchedule[[#This Row],[PMT NO]]&lt;&gt;"",SUM(INDEX(PaymentSchedule[INTEREST],1,1):PaymentSchedule[[#This Row],[INTEREST]]),"")</f>
        <v>233367.17180103401</v>
      </c>
    </row>
    <row r="96" spans="2:11" x14ac:dyDescent="0.2">
      <c r="B96" s="10">
        <f ca="1">IF(LoanIsGood,IF(ROW()-ROW(PaymentSchedule[[#Headers],[PMT NO]])&gt;ScheduledNumberOfPayments,"",ROW()-ROW(PaymentSchedule[[#Headers],[PMT NO]])),"")</f>
        <v>80</v>
      </c>
      <c r="C96" s="12">
        <f ca="1">IF(PaymentSchedule[[#This Row],[PMT NO]]&lt;&gt;"",EOMONTH(LoanStartDate,ROW(PaymentSchedule[[#This Row],[PMT NO]])-ROW(PaymentSchedule[[#Headers],[PMT NO]])-2)+DAY(LoanStartDate),"")</f>
        <v>48523</v>
      </c>
      <c r="D96" s="14">
        <f ca="1">IF(PaymentSchedule[[#This Row],[PMT NO]]&lt;&gt;"",IF(ROW()-ROW(PaymentSchedule[[#Headers],[BEGINNING BALANCE]])=1,LoanAmount,INDEX(PaymentSchedule[ENDING BALANCE],ROW()-ROW(PaymentSchedule[[#Headers],[BEGINNING BALANCE]])-1)),"")</f>
        <v>534541.43358466821</v>
      </c>
      <c r="E96" s="14">
        <f ca="1">IF(PaymentSchedule[[#This Row],[PMT NO]]&lt;&gt;"",ScheduledPayment,"")</f>
        <v>3682.6042812198211</v>
      </c>
      <c r="F9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6" s="14">
        <f ca="1">IF(PaymentSchedule[[#This Row],[PMT NO]]&lt;&gt;"",PaymentSchedule[[#This Row],[TOTAL PAYMENT]]-PaymentSchedule[[#This Row],[INTEREST]],"")</f>
        <v>1011.8978504726242</v>
      </c>
      <c r="I96" s="14">
        <f ca="1">IF(PaymentSchedule[[#This Row],[PMT NO]]&lt;&gt;"",PaymentSchedule[[#This Row],[BEGINNING BALANCE]]*(InterestRate/PaymentsPerYear),"")</f>
        <v>2770.7064307471969</v>
      </c>
      <c r="J9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533529.53573419561</v>
      </c>
      <c r="K96" s="14">
        <f ca="1">IF(PaymentSchedule[[#This Row],[PMT NO]]&lt;&gt;"",SUM(INDEX(PaymentSchedule[INTEREST],1,1):PaymentSchedule[[#This Row],[INTEREST]]),"")</f>
        <v>236137.87823178121</v>
      </c>
    </row>
    <row r="97" spans="2:11" x14ac:dyDescent="0.2">
      <c r="B97" s="10">
        <f ca="1">IF(LoanIsGood,IF(ROW()-ROW(PaymentSchedule[[#Headers],[PMT NO]])&gt;ScheduledNumberOfPayments,"",ROW()-ROW(PaymentSchedule[[#Headers],[PMT NO]])),"")</f>
        <v>81</v>
      </c>
      <c r="C97" s="12">
        <f ca="1">IF(PaymentSchedule[[#This Row],[PMT NO]]&lt;&gt;"",EOMONTH(LoanStartDate,ROW(PaymentSchedule[[#This Row],[PMT NO]])-ROW(PaymentSchedule[[#Headers],[PMT NO]])-2)+DAY(LoanStartDate),"")</f>
        <v>48553</v>
      </c>
      <c r="D97" s="14">
        <f ca="1">IF(PaymentSchedule[[#This Row],[PMT NO]]&lt;&gt;"",IF(ROW()-ROW(PaymentSchedule[[#Headers],[BEGINNING BALANCE]])=1,LoanAmount,INDEX(PaymentSchedule[ENDING BALANCE],ROW()-ROW(PaymentSchedule[[#Headers],[BEGINNING BALANCE]])-1)),"")</f>
        <v>533529.53573419561</v>
      </c>
      <c r="E97" s="14">
        <f ca="1">IF(PaymentSchedule[[#This Row],[PMT NO]]&lt;&gt;"",ScheduledPayment,"")</f>
        <v>3682.6042812198211</v>
      </c>
      <c r="F9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7" s="14">
        <f ca="1">IF(PaymentSchedule[[#This Row],[PMT NO]]&lt;&gt;"",PaymentSchedule[[#This Row],[TOTAL PAYMENT]]-PaymentSchedule[[#This Row],[INTEREST]],"")</f>
        <v>1017.1428543309071</v>
      </c>
      <c r="I97" s="14">
        <f ca="1">IF(PaymentSchedule[[#This Row],[PMT NO]]&lt;&gt;"",PaymentSchedule[[#This Row],[BEGINNING BALANCE]]*(InterestRate/PaymentsPerYear),"")</f>
        <v>2765.461426888914</v>
      </c>
      <c r="J9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532512.39287986467</v>
      </c>
      <c r="K97" s="14">
        <f ca="1">IF(PaymentSchedule[[#This Row],[PMT NO]]&lt;&gt;"",SUM(INDEX(PaymentSchedule[INTEREST],1,1):PaymentSchedule[[#This Row],[INTEREST]]),"")</f>
        <v>238903.33965867013</v>
      </c>
    </row>
    <row r="98" spans="2:11" x14ac:dyDescent="0.2">
      <c r="B98" s="10">
        <f ca="1">IF(LoanIsGood,IF(ROW()-ROW(PaymentSchedule[[#Headers],[PMT NO]])&gt;ScheduledNumberOfPayments,"",ROW()-ROW(PaymentSchedule[[#Headers],[PMT NO]])),"")</f>
        <v>82</v>
      </c>
      <c r="C98" s="12">
        <f ca="1">IF(PaymentSchedule[[#This Row],[PMT NO]]&lt;&gt;"",EOMONTH(LoanStartDate,ROW(PaymentSchedule[[#This Row],[PMT NO]])-ROW(PaymentSchedule[[#Headers],[PMT NO]])-2)+DAY(LoanStartDate),"")</f>
        <v>48584</v>
      </c>
      <c r="D98" s="14">
        <f ca="1">IF(PaymentSchedule[[#This Row],[PMT NO]]&lt;&gt;"",IF(ROW()-ROW(PaymentSchedule[[#Headers],[BEGINNING BALANCE]])=1,LoanAmount,INDEX(PaymentSchedule[ENDING BALANCE],ROW()-ROW(PaymentSchedule[[#Headers],[BEGINNING BALANCE]])-1)),"")</f>
        <v>532512.39287986467</v>
      </c>
      <c r="E98" s="14">
        <f ca="1">IF(PaymentSchedule[[#This Row],[PMT NO]]&lt;&gt;"",ScheduledPayment,"")</f>
        <v>3682.6042812198211</v>
      </c>
      <c r="F9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8" s="14">
        <f ca="1">IF(PaymentSchedule[[#This Row],[PMT NO]]&lt;&gt;"",PaymentSchedule[[#This Row],[TOTAL PAYMENT]]-PaymentSchedule[[#This Row],[INTEREST]],"")</f>
        <v>1022.4150447925226</v>
      </c>
      <c r="I98" s="14">
        <f ca="1">IF(PaymentSchedule[[#This Row],[PMT NO]]&lt;&gt;"",PaymentSchedule[[#This Row],[BEGINNING BALANCE]]*(InterestRate/PaymentsPerYear),"")</f>
        <v>2760.1892364272985</v>
      </c>
      <c r="J9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531489.97783507209</v>
      </c>
      <c r="K98" s="14">
        <f ca="1">IF(PaymentSchedule[[#This Row],[PMT NO]]&lt;&gt;"",SUM(INDEX(PaymentSchedule[INTEREST],1,1):PaymentSchedule[[#This Row],[INTEREST]]),"")</f>
        <v>241663.52889509744</v>
      </c>
    </row>
    <row r="99" spans="2:11" x14ac:dyDescent="0.2">
      <c r="B99" s="10">
        <f ca="1">IF(LoanIsGood,IF(ROW()-ROW(PaymentSchedule[[#Headers],[PMT NO]])&gt;ScheduledNumberOfPayments,"",ROW()-ROW(PaymentSchedule[[#Headers],[PMT NO]])),"")</f>
        <v>83</v>
      </c>
      <c r="C99" s="12">
        <f ca="1">IF(PaymentSchedule[[#This Row],[PMT NO]]&lt;&gt;"",EOMONTH(LoanStartDate,ROW(PaymentSchedule[[#This Row],[PMT NO]])-ROW(PaymentSchedule[[#Headers],[PMT NO]])-2)+DAY(LoanStartDate),"")</f>
        <v>48615</v>
      </c>
      <c r="D99" s="14">
        <f ca="1">IF(PaymentSchedule[[#This Row],[PMT NO]]&lt;&gt;"",IF(ROW()-ROW(PaymentSchedule[[#Headers],[BEGINNING BALANCE]])=1,LoanAmount,INDEX(PaymentSchedule[ENDING BALANCE],ROW()-ROW(PaymentSchedule[[#Headers],[BEGINNING BALANCE]])-1)),"")</f>
        <v>531489.97783507209</v>
      </c>
      <c r="E99" s="14">
        <f ca="1">IF(PaymentSchedule[[#This Row],[PMT NO]]&lt;&gt;"",ScheduledPayment,"")</f>
        <v>3682.6042812198211</v>
      </c>
      <c r="F9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99" s="14">
        <f ca="1">IF(PaymentSchedule[[#This Row],[PMT NO]]&lt;&gt;"",PaymentSchedule[[#This Row],[TOTAL PAYMENT]]-PaymentSchedule[[#This Row],[INTEREST]],"")</f>
        <v>1027.7145627746977</v>
      </c>
      <c r="I99" s="14">
        <f ca="1">IF(PaymentSchedule[[#This Row],[PMT NO]]&lt;&gt;"",PaymentSchedule[[#This Row],[BEGINNING BALANCE]]*(InterestRate/PaymentsPerYear),"")</f>
        <v>2754.8897184451234</v>
      </c>
      <c r="J9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530462.26327229734</v>
      </c>
      <c r="K99" s="14">
        <f ca="1">IF(PaymentSchedule[[#This Row],[PMT NO]]&lt;&gt;"",SUM(INDEX(PaymentSchedule[INTEREST],1,1):PaymentSchedule[[#This Row],[INTEREST]]),"")</f>
        <v>244418.41861354257</v>
      </c>
    </row>
    <row r="100" spans="2:11" x14ac:dyDescent="0.2">
      <c r="B100" s="10">
        <f ca="1">IF(LoanIsGood,IF(ROW()-ROW(PaymentSchedule[[#Headers],[PMT NO]])&gt;ScheduledNumberOfPayments,"",ROW()-ROW(PaymentSchedule[[#Headers],[PMT NO]])),"")</f>
        <v>84</v>
      </c>
      <c r="C100" s="12">
        <f ca="1">IF(PaymentSchedule[[#This Row],[PMT NO]]&lt;&gt;"",EOMONTH(LoanStartDate,ROW(PaymentSchedule[[#This Row],[PMT NO]])-ROW(PaymentSchedule[[#Headers],[PMT NO]])-2)+DAY(LoanStartDate),"")</f>
        <v>48643</v>
      </c>
      <c r="D100" s="14">
        <f ca="1">IF(PaymentSchedule[[#This Row],[PMT NO]]&lt;&gt;"",IF(ROW()-ROW(PaymentSchedule[[#Headers],[BEGINNING BALANCE]])=1,LoanAmount,INDEX(PaymentSchedule[ENDING BALANCE],ROW()-ROW(PaymentSchedule[[#Headers],[BEGINNING BALANCE]])-1)),"")</f>
        <v>530462.26327229734</v>
      </c>
      <c r="E100" s="14">
        <f ca="1">IF(PaymentSchedule[[#This Row],[PMT NO]]&lt;&gt;"",ScheduledPayment,"")</f>
        <v>3682.6042812198211</v>
      </c>
      <c r="F10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0" s="14">
        <f ca="1">IF(PaymentSchedule[[#This Row],[PMT NO]]&lt;&gt;"",PaymentSchedule[[#This Row],[TOTAL PAYMENT]]-PaymentSchedule[[#This Row],[INTEREST]],"")</f>
        <v>1033.0415499250798</v>
      </c>
      <c r="I100" s="14">
        <f ca="1">IF(PaymentSchedule[[#This Row],[PMT NO]]&lt;&gt;"",PaymentSchedule[[#This Row],[BEGINNING BALANCE]]*(InterestRate/PaymentsPerYear),"")</f>
        <v>2749.5627312947413</v>
      </c>
      <c r="J10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529429.22172237223</v>
      </c>
      <c r="K100" s="14">
        <f ca="1">IF(PaymentSchedule[[#This Row],[PMT NO]]&lt;&gt;"",SUM(INDEX(PaymentSchedule[INTEREST],1,1):PaymentSchedule[[#This Row],[INTEREST]]),"")</f>
        <v>247167.98134483732</v>
      </c>
    </row>
    <row r="101" spans="2:11" x14ac:dyDescent="0.2">
      <c r="B101" s="10">
        <f ca="1">IF(LoanIsGood,IF(ROW()-ROW(PaymentSchedule[[#Headers],[PMT NO]])&gt;ScheduledNumberOfPayments,"",ROW()-ROW(PaymentSchedule[[#Headers],[PMT NO]])),"")</f>
        <v>85</v>
      </c>
      <c r="C101" s="12">
        <f ca="1">IF(PaymentSchedule[[#This Row],[PMT NO]]&lt;&gt;"",EOMONTH(LoanStartDate,ROW(PaymentSchedule[[#This Row],[PMT NO]])-ROW(PaymentSchedule[[#Headers],[PMT NO]])-2)+DAY(LoanStartDate),"")</f>
        <v>48674</v>
      </c>
      <c r="D101" s="14">
        <f ca="1">IF(PaymentSchedule[[#This Row],[PMT NO]]&lt;&gt;"",IF(ROW()-ROW(PaymentSchedule[[#Headers],[BEGINNING BALANCE]])=1,LoanAmount,INDEX(PaymentSchedule[ENDING BALANCE],ROW()-ROW(PaymentSchedule[[#Headers],[BEGINNING BALANCE]])-1)),"")</f>
        <v>529429.22172237223</v>
      </c>
      <c r="E101" s="14">
        <f ca="1">IF(PaymentSchedule[[#This Row],[PMT NO]]&lt;&gt;"",ScheduledPayment,"")</f>
        <v>3682.6042812198211</v>
      </c>
      <c r="F10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1" s="14">
        <f ca="1">IF(PaymentSchedule[[#This Row],[PMT NO]]&lt;&gt;"",PaymentSchedule[[#This Row],[TOTAL PAYMENT]]-PaymentSchedule[[#This Row],[INTEREST]],"")</f>
        <v>1038.3961486255253</v>
      </c>
      <c r="I101" s="14">
        <f ca="1">IF(PaymentSchedule[[#This Row],[PMT NO]]&lt;&gt;"",PaymentSchedule[[#This Row],[BEGINNING BALANCE]]*(InterestRate/PaymentsPerYear),"")</f>
        <v>2744.2081325942959</v>
      </c>
      <c r="J10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528390.8255737467</v>
      </c>
      <c r="K101" s="14">
        <f ca="1">IF(PaymentSchedule[[#This Row],[PMT NO]]&lt;&gt;"",SUM(INDEX(PaymentSchedule[INTEREST],1,1):PaymentSchedule[[#This Row],[INTEREST]]),"")</f>
        <v>249912.18947743162</v>
      </c>
    </row>
    <row r="102" spans="2:11" x14ac:dyDescent="0.2">
      <c r="B102" s="10">
        <f ca="1">IF(LoanIsGood,IF(ROW()-ROW(PaymentSchedule[[#Headers],[PMT NO]])&gt;ScheduledNumberOfPayments,"",ROW()-ROW(PaymentSchedule[[#Headers],[PMT NO]])),"")</f>
        <v>86</v>
      </c>
      <c r="C102" s="12">
        <f ca="1">IF(PaymentSchedule[[#This Row],[PMT NO]]&lt;&gt;"",EOMONTH(LoanStartDate,ROW(PaymentSchedule[[#This Row],[PMT NO]])-ROW(PaymentSchedule[[#Headers],[PMT NO]])-2)+DAY(LoanStartDate),"")</f>
        <v>48704</v>
      </c>
      <c r="D102" s="14">
        <f ca="1">IF(PaymentSchedule[[#This Row],[PMT NO]]&lt;&gt;"",IF(ROW()-ROW(PaymentSchedule[[#Headers],[BEGINNING BALANCE]])=1,LoanAmount,INDEX(PaymentSchedule[ENDING BALANCE],ROW()-ROW(PaymentSchedule[[#Headers],[BEGINNING BALANCE]])-1)),"")</f>
        <v>528390.8255737467</v>
      </c>
      <c r="E102" s="14">
        <f ca="1">IF(PaymentSchedule[[#This Row],[PMT NO]]&lt;&gt;"",ScheduledPayment,"")</f>
        <v>3682.6042812198211</v>
      </c>
      <c r="F10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2" s="14">
        <f ca="1">IF(PaymentSchedule[[#This Row],[PMT NO]]&lt;&gt;"",PaymentSchedule[[#This Row],[TOTAL PAYMENT]]-PaymentSchedule[[#This Row],[INTEREST]],"")</f>
        <v>1043.778501995901</v>
      </c>
      <c r="I102" s="14">
        <f ca="1">IF(PaymentSchedule[[#This Row],[PMT NO]]&lt;&gt;"",PaymentSchedule[[#This Row],[BEGINNING BALANCE]]*(InterestRate/PaymentsPerYear),"")</f>
        <v>2738.8257792239201</v>
      </c>
      <c r="J10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527347.04707175074</v>
      </c>
      <c r="K102" s="14">
        <f ca="1">IF(PaymentSchedule[[#This Row],[PMT NO]]&lt;&gt;"",SUM(INDEX(PaymentSchedule[INTEREST],1,1):PaymentSchedule[[#This Row],[INTEREST]]),"")</f>
        <v>252651.01525665555</v>
      </c>
    </row>
    <row r="103" spans="2:11" x14ac:dyDescent="0.2">
      <c r="B103" s="10">
        <f ca="1">IF(LoanIsGood,IF(ROW()-ROW(PaymentSchedule[[#Headers],[PMT NO]])&gt;ScheduledNumberOfPayments,"",ROW()-ROW(PaymentSchedule[[#Headers],[PMT NO]])),"")</f>
        <v>87</v>
      </c>
      <c r="C103" s="12">
        <f ca="1">IF(PaymentSchedule[[#This Row],[PMT NO]]&lt;&gt;"",EOMONTH(LoanStartDate,ROW(PaymentSchedule[[#This Row],[PMT NO]])-ROW(PaymentSchedule[[#Headers],[PMT NO]])-2)+DAY(LoanStartDate),"")</f>
        <v>48735</v>
      </c>
      <c r="D103" s="14">
        <f ca="1">IF(PaymentSchedule[[#This Row],[PMT NO]]&lt;&gt;"",IF(ROW()-ROW(PaymentSchedule[[#Headers],[BEGINNING BALANCE]])=1,LoanAmount,INDEX(PaymentSchedule[ENDING BALANCE],ROW()-ROW(PaymentSchedule[[#Headers],[BEGINNING BALANCE]])-1)),"")</f>
        <v>527347.04707175074</v>
      </c>
      <c r="E103" s="14">
        <f ca="1">IF(PaymentSchedule[[#This Row],[PMT NO]]&lt;&gt;"",ScheduledPayment,"")</f>
        <v>3682.6042812198211</v>
      </c>
      <c r="F10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3" s="14">
        <f ca="1">IF(PaymentSchedule[[#This Row],[PMT NO]]&lt;&gt;"",PaymentSchedule[[#This Row],[TOTAL PAYMENT]]-PaymentSchedule[[#This Row],[INTEREST]],"")</f>
        <v>1049.1887538979131</v>
      </c>
      <c r="I103" s="14">
        <f ca="1">IF(PaymentSchedule[[#This Row],[PMT NO]]&lt;&gt;"",PaymentSchedule[[#This Row],[BEGINNING BALANCE]]*(InterestRate/PaymentsPerYear),"")</f>
        <v>2733.415527321908</v>
      </c>
      <c r="J10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526297.85831785284</v>
      </c>
      <c r="K103" s="14">
        <f ca="1">IF(PaymentSchedule[[#This Row],[PMT NO]]&lt;&gt;"",SUM(INDEX(PaymentSchedule[INTEREST],1,1):PaymentSchedule[[#This Row],[INTEREST]]),"")</f>
        <v>255384.43078397747</v>
      </c>
    </row>
    <row r="104" spans="2:11" x14ac:dyDescent="0.2">
      <c r="B104" s="10">
        <f ca="1">IF(LoanIsGood,IF(ROW()-ROW(PaymentSchedule[[#Headers],[PMT NO]])&gt;ScheduledNumberOfPayments,"",ROW()-ROW(PaymentSchedule[[#Headers],[PMT NO]])),"")</f>
        <v>88</v>
      </c>
      <c r="C104" s="12">
        <f ca="1">IF(PaymentSchedule[[#This Row],[PMT NO]]&lt;&gt;"",EOMONTH(LoanStartDate,ROW(PaymentSchedule[[#This Row],[PMT NO]])-ROW(PaymentSchedule[[#Headers],[PMT NO]])-2)+DAY(LoanStartDate),"")</f>
        <v>48765</v>
      </c>
      <c r="D104" s="14">
        <f ca="1">IF(PaymentSchedule[[#This Row],[PMT NO]]&lt;&gt;"",IF(ROW()-ROW(PaymentSchedule[[#Headers],[BEGINNING BALANCE]])=1,LoanAmount,INDEX(PaymentSchedule[ENDING BALANCE],ROW()-ROW(PaymentSchedule[[#Headers],[BEGINNING BALANCE]])-1)),"")</f>
        <v>526297.85831785284</v>
      </c>
      <c r="E104" s="14">
        <f ca="1">IF(PaymentSchedule[[#This Row],[PMT NO]]&lt;&gt;"",ScheduledPayment,"")</f>
        <v>3682.6042812198211</v>
      </c>
      <c r="F10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4" s="14">
        <f ca="1">IF(PaymentSchedule[[#This Row],[PMT NO]]&lt;&gt;"",PaymentSchedule[[#This Row],[TOTAL PAYMENT]]-PaymentSchedule[[#This Row],[INTEREST]],"")</f>
        <v>1054.6270489389508</v>
      </c>
      <c r="I104" s="14">
        <f ca="1">IF(PaymentSchedule[[#This Row],[PMT NO]]&lt;&gt;"",PaymentSchedule[[#This Row],[BEGINNING BALANCE]]*(InterestRate/PaymentsPerYear),"")</f>
        <v>2727.9772322808703</v>
      </c>
      <c r="J10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525243.23126891383</v>
      </c>
      <c r="K104" s="14">
        <f ca="1">IF(PaymentSchedule[[#This Row],[PMT NO]]&lt;&gt;"",SUM(INDEX(PaymentSchedule[INTEREST],1,1):PaymentSchedule[[#This Row],[INTEREST]]),"")</f>
        <v>258112.40801625833</v>
      </c>
    </row>
    <row r="105" spans="2:11" x14ac:dyDescent="0.2">
      <c r="B105" s="10">
        <f ca="1">IF(LoanIsGood,IF(ROW()-ROW(PaymentSchedule[[#Headers],[PMT NO]])&gt;ScheduledNumberOfPayments,"",ROW()-ROW(PaymentSchedule[[#Headers],[PMT NO]])),"")</f>
        <v>89</v>
      </c>
      <c r="C105" s="12">
        <f ca="1">IF(PaymentSchedule[[#This Row],[PMT NO]]&lt;&gt;"",EOMONTH(LoanStartDate,ROW(PaymentSchedule[[#This Row],[PMT NO]])-ROW(PaymentSchedule[[#Headers],[PMT NO]])-2)+DAY(LoanStartDate),"")</f>
        <v>48796</v>
      </c>
      <c r="D105" s="14">
        <f ca="1">IF(PaymentSchedule[[#This Row],[PMT NO]]&lt;&gt;"",IF(ROW()-ROW(PaymentSchedule[[#Headers],[BEGINNING BALANCE]])=1,LoanAmount,INDEX(PaymentSchedule[ENDING BALANCE],ROW()-ROW(PaymentSchedule[[#Headers],[BEGINNING BALANCE]])-1)),"")</f>
        <v>525243.23126891383</v>
      </c>
      <c r="E105" s="14">
        <f ca="1">IF(PaymentSchedule[[#This Row],[PMT NO]]&lt;&gt;"",ScheduledPayment,"")</f>
        <v>3682.6042812198211</v>
      </c>
      <c r="F10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5" s="14">
        <f ca="1">IF(PaymentSchedule[[#This Row],[PMT NO]]&lt;&gt;"",PaymentSchedule[[#This Row],[TOTAL PAYMENT]]-PaymentSchedule[[#This Row],[INTEREST]],"")</f>
        <v>1060.0935324759512</v>
      </c>
      <c r="I105" s="14">
        <f ca="1">IF(PaymentSchedule[[#This Row],[PMT NO]]&lt;&gt;"",PaymentSchedule[[#This Row],[BEGINNING BALANCE]]*(InterestRate/PaymentsPerYear),"")</f>
        <v>2722.51074874387</v>
      </c>
      <c r="J10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524183.1377364379</v>
      </c>
      <c r="K105" s="14">
        <f ca="1">IF(PaymentSchedule[[#This Row],[PMT NO]]&lt;&gt;"",SUM(INDEX(PaymentSchedule[INTEREST],1,1):PaymentSchedule[[#This Row],[INTEREST]]),"")</f>
        <v>260834.91876500219</v>
      </c>
    </row>
    <row r="106" spans="2:11" x14ac:dyDescent="0.2">
      <c r="B106" s="10">
        <f ca="1">IF(LoanIsGood,IF(ROW()-ROW(PaymentSchedule[[#Headers],[PMT NO]])&gt;ScheduledNumberOfPayments,"",ROW()-ROW(PaymentSchedule[[#Headers],[PMT NO]])),"")</f>
        <v>90</v>
      </c>
      <c r="C106" s="12">
        <f ca="1">IF(PaymentSchedule[[#This Row],[PMT NO]]&lt;&gt;"",EOMONTH(LoanStartDate,ROW(PaymentSchedule[[#This Row],[PMT NO]])-ROW(PaymentSchedule[[#Headers],[PMT NO]])-2)+DAY(LoanStartDate),"")</f>
        <v>48827</v>
      </c>
      <c r="D106" s="14">
        <f ca="1">IF(PaymentSchedule[[#This Row],[PMT NO]]&lt;&gt;"",IF(ROW()-ROW(PaymentSchedule[[#Headers],[BEGINNING BALANCE]])=1,LoanAmount,INDEX(PaymentSchedule[ENDING BALANCE],ROW()-ROW(PaymentSchedule[[#Headers],[BEGINNING BALANCE]])-1)),"")</f>
        <v>524183.1377364379</v>
      </c>
      <c r="E106" s="14">
        <f ca="1">IF(PaymentSchedule[[#This Row],[PMT NO]]&lt;&gt;"",ScheduledPayment,"")</f>
        <v>3682.6042812198211</v>
      </c>
      <c r="F10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6" s="14">
        <f ca="1">IF(PaymentSchedule[[#This Row],[PMT NO]]&lt;&gt;"",PaymentSchedule[[#This Row],[TOTAL PAYMENT]]-PaymentSchedule[[#This Row],[INTEREST]],"")</f>
        <v>1065.5883506192849</v>
      </c>
      <c r="I106" s="14">
        <f ca="1">IF(PaymentSchedule[[#This Row],[PMT NO]]&lt;&gt;"",PaymentSchedule[[#This Row],[BEGINNING BALANCE]]*(InterestRate/PaymentsPerYear),"")</f>
        <v>2717.0159306005362</v>
      </c>
      <c r="J10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523117.54938581859</v>
      </c>
      <c r="K106" s="14">
        <f ca="1">IF(PaymentSchedule[[#This Row],[PMT NO]]&lt;&gt;"",SUM(INDEX(PaymentSchedule[INTEREST],1,1):PaymentSchedule[[#This Row],[INTEREST]]),"")</f>
        <v>263551.93469560274</v>
      </c>
    </row>
    <row r="107" spans="2:11" x14ac:dyDescent="0.2">
      <c r="B107" s="10">
        <f ca="1">IF(LoanIsGood,IF(ROW()-ROW(PaymentSchedule[[#Headers],[PMT NO]])&gt;ScheduledNumberOfPayments,"",ROW()-ROW(PaymentSchedule[[#Headers],[PMT NO]])),"")</f>
        <v>91</v>
      </c>
      <c r="C107" s="12">
        <f ca="1">IF(PaymentSchedule[[#This Row],[PMT NO]]&lt;&gt;"",EOMONTH(LoanStartDate,ROW(PaymentSchedule[[#This Row],[PMT NO]])-ROW(PaymentSchedule[[#Headers],[PMT NO]])-2)+DAY(LoanStartDate),"")</f>
        <v>48857</v>
      </c>
      <c r="D107" s="14">
        <f ca="1">IF(PaymentSchedule[[#This Row],[PMT NO]]&lt;&gt;"",IF(ROW()-ROW(PaymentSchedule[[#Headers],[BEGINNING BALANCE]])=1,LoanAmount,INDEX(PaymentSchedule[ENDING BALANCE],ROW()-ROW(PaymentSchedule[[#Headers],[BEGINNING BALANCE]])-1)),"")</f>
        <v>523117.54938581859</v>
      </c>
      <c r="E107" s="14">
        <f ca="1">IF(PaymentSchedule[[#This Row],[PMT NO]]&lt;&gt;"",ScheduledPayment,"")</f>
        <v>3682.6042812198211</v>
      </c>
      <c r="F10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7" s="14">
        <f ca="1">IF(PaymentSchedule[[#This Row],[PMT NO]]&lt;&gt;"",PaymentSchedule[[#This Row],[TOTAL PAYMENT]]-PaymentSchedule[[#This Row],[INTEREST]],"")</f>
        <v>1071.1116502366613</v>
      </c>
      <c r="I107" s="14">
        <f ca="1">IF(PaymentSchedule[[#This Row],[PMT NO]]&lt;&gt;"",PaymentSchedule[[#This Row],[BEGINNING BALANCE]]*(InterestRate/PaymentsPerYear),"")</f>
        <v>2711.4926309831599</v>
      </c>
      <c r="J10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522046.43773558195</v>
      </c>
      <c r="K107" s="14">
        <f ca="1">IF(PaymentSchedule[[#This Row],[PMT NO]]&lt;&gt;"",SUM(INDEX(PaymentSchedule[INTEREST],1,1):PaymentSchedule[[#This Row],[INTEREST]]),"")</f>
        <v>266263.42732658592</v>
      </c>
    </row>
    <row r="108" spans="2:11" x14ac:dyDescent="0.2">
      <c r="B108" s="10">
        <f ca="1">IF(LoanIsGood,IF(ROW()-ROW(PaymentSchedule[[#Headers],[PMT NO]])&gt;ScheduledNumberOfPayments,"",ROW()-ROW(PaymentSchedule[[#Headers],[PMT NO]])),"")</f>
        <v>92</v>
      </c>
      <c r="C108" s="12">
        <f ca="1">IF(PaymentSchedule[[#This Row],[PMT NO]]&lt;&gt;"",EOMONTH(LoanStartDate,ROW(PaymentSchedule[[#This Row],[PMT NO]])-ROW(PaymentSchedule[[#Headers],[PMT NO]])-2)+DAY(LoanStartDate),"")</f>
        <v>48888</v>
      </c>
      <c r="D108" s="14">
        <f ca="1">IF(PaymentSchedule[[#This Row],[PMT NO]]&lt;&gt;"",IF(ROW()-ROW(PaymentSchedule[[#Headers],[BEGINNING BALANCE]])=1,LoanAmount,INDEX(PaymentSchedule[ENDING BALANCE],ROW()-ROW(PaymentSchedule[[#Headers],[BEGINNING BALANCE]])-1)),"")</f>
        <v>522046.43773558195</v>
      </c>
      <c r="E108" s="14">
        <f ca="1">IF(PaymentSchedule[[#This Row],[PMT NO]]&lt;&gt;"",ScheduledPayment,"")</f>
        <v>3682.6042812198211</v>
      </c>
      <c r="F10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8" s="14">
        <f ca="1">IF(PaymentSchedule[[#This Row],[PMT NO]]&lt;&gt;"",PaymentSchedule[[#This Row],[TOTAL PAYMENT]]-PaymentSchedule[[#This Row],[INTEREST]],"")</f>
        <v>1076.6635789570546</v>
      </c>
      <c r="I108" s="14">
        <f ca="1">IF(PaymentSchedule[[#This Row],[PMT NO]]&lt;&gt;"",PaymentSchedule[[#This Row],[BEGINNING BALANCE]]*(InterestRate/PaymentsPerYear),"")</f>
        <v>2705.9407022627665</v>
      </c>
      <c r="J10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520969.77415662492</v>
      </c>
      <c r="K108" s="14">
        <f ca="1">IF(PaymentSchedule[[#This Row],[PMT NO]]&lt;&gt;"",SUM(INDEX(PaymentSchedule[INTEREST],1,1):PaymentSchedule[[#This Row],[INTEREST]]),"")</f>
        <v>268969.36802884866</v>
      </c>
    </row>
    <row r="109" spans="2:11" x14ac:dyDescent="0.2">
      <c r="B109" s="10">
        <f ca="1">IF(LoanIsGood,IF(ROW()-ROW(PaymentSchedule[[#Headers],[PMT NO]])&gt;ScheduledNumberOfPayments,"",ROW()-ROW(PaymentSchedule[[#Headers],[PMT NO]])),"")</f>
        <v>93</v>
      </c>
      <c r="C109" s="12">
        <f ca="1">IF(PaymentSchedule[[#This Row],[PMT NO]]&lt;&gt;"",EOMONTH(LoanStartDate,ROW(PaymentSchedule[[#This Row],[PMT NO]])-ROW(PaymentSchedule[[#Headers],[PMT NO]])-2)+DAY(LoanStartDate),"")</f>
        <v>48918</v>
      </c>
      <c r="D109" s="14">
        <f ca="1">IF(PaymentSchedule[[#This Row],[PMT NO]]&lt;&gt;"",IF(ROW()-ROW(PaymentSchedule[[#Headers],[BEGINNING BALANCE]])=1,LoanAmount,INDEX(PaymentSchedule[ENDING BALANCE],ROW()-ROW(PaymentSchedule[[#Headers],[BEGINNING BALANCE]])-1)),"")</f>
        <v>520969.77415662492</v>
      </c>
      <c r="E109" s="14">
        <f ca="1">IF(PaymentSchedule[[#This Row],[PMT NO]]&lt;&gt;"",ScheduledPayment,"")</f>
        <v>3682.6042812198211</v>
      </c>
      <c r="F10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09" s="14">
        <f ca="1">IF(PaymentSchedule[[#This Row],[PMT NO]]&lt;&gt;"",PaymentSchedule[[#This Row],[TOTAL PAYMENT]]-PaymentSchedule[[#This Row],[INTEREST]],"")</f>
        <v>1082.2442851746487</v>
      </c>
      <c r="I109" s="14">
        <f ca="1">IF(PaymentSchedule[[#This Row],[PMT NO]]&lt;&gt;"",PaymentSchedule[[#This Row],[BEGINNING BALANCE]]*(InterestRate/PaymentsPerYear),"")</f>
        <v>2700.3599960451725</v>
      </c>
      <c r="J10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519887.52987145027</v>
      </c>
      <c r="K109" s="14">
        <f ca="1">IF(PaymentSchedule[[#This Row],[PMT NO]]&lt;&gt;"",SUM(INDEX(PaymentSchedule[INTEREST],1,1):PaymentSchedule[[#This Row],[INTEREST]]),"")</f>
        <v>271669.72802489385</v>
      </c>
    </row>
    <row r="110" spans="2:11" x14ac:dyDescent="0.2">
      <c r="B110" s="10">
        <f ca="1">IF(LoanIsGood,IF(ROW()-ROW(PaymentSchedule[[#Headers],[PMT NO]])&gt;ScheduledNumberOfPayments,"",ROW()-ROW(PaymentSchedule[[#Headers],[PMT NO]])),"")</f>
        <v>94</v>
      </c>
      <c r="C110" s="12">
        <f ca="1">IF(PaymentSchedule[[#This Row],[PMT NO]]&lt;&gt;"",EOMONTH(LoanStartDate,ROW(PaymentSchedule[[#This Row],[PMT NO]])-ROW(PaymentSchedule[[#Headers],[PMT NO]])-2)+DAY(LoanStartDate),"")</f>
        <v>48949</v>
      </c>
      <c r="D110" s="14">
        <f ca="1">IF(PaymentSchedule[[#This Row],[PMT NO]]&lt;&gt;"",IF(ROW()-ROW(PaymentSchedule[[#Headers],[BEGINNING BALANCE]])=1,LoanAmount,INDEX(PaymentSchedule[ENDING BALANCE],ROW()-ROW(PaymentSchedule[[#Headers],[BEGINNING BALANCE]])-1)),"")</f>
        <v>519887.52987145027</v>
      </c>
      <c r="E110" s="14">
        <f ca="1">IF(PaymentSchedule[[#This Row],[PMT NO]]&lt;&gt;"",ScheduledPayment,"")</f>
        <v>3682.6042812198211</v>
      </c>
      <c r="F11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0" s="14">
        <f ca="1">IF(PaymentSchedule[[#This Row],[PMT NO]]&lt;&gt;"",PaymentSchedule[[#This Row],[TOTAL PAYMENT]]-PaymentSchedule[[#This Row],[INTEREST]],"")</f>
        <v>1087.8539180528041</v>
      </c>
      <c r="I110" s="14">
        <f ca="1">IF(PaymentSchedule[[#This Row],[PMT NO]]&lt;&gt;"",PaymentSchedule[[#This Row],[BEGINNING BALANCE]]*(InterestRate/PaymentsPerYear),"")</f>
        <v>2694.750363167017</v>
      </c>
      <c r="J11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518799.67595339747</v>
      </c>
      <c r="K110" s="14">
        <f ca="1">IF(PaymentSchedule[[#This Row],[PMT NO]]&lt;&gt;"",SUM(INDEX(PaymentSchedule[INTEREST],1,1):PaymentSchedule[[#This Row],[INTEREST]]),"")</f>
        <v>274364.47838806087</v>
      </c>
    </row>
    <row r="111" spans="2:11" x14ac:dyDescent="0.2">
      <c r="B111" s="10">
        <f ca="1">IF(LoanIsGood,IF(ROW()-ROW(PaymentSchedule[[#Headers],[PMT NO]])&gt;ScheduledNumberOfPayments,"",ROW()-ROW(PaymentSchedule[[#Headers],[PMT NO]])),"")</f>
        <v>95</v>
      </c>
      <c r="C111" s="12">
        <f ca="1">IF(PaymentSchedule[[#This Row],[PMT NO]]&lt;&gt;"",EOMONTH(LoanStartDate,ROW(PaymentSchedule[[#This Row],[PMT NO]])-ROW(PaymentSchedule[[#Headers],[PMT NO]])-2)+DAY(LoanStartDate),"")</f>
        <v>48980</v>
      </c>
      <c r="D111" s="14">
        <f ca="1">IF(PaymentSchedule[[#This Row],[PMT NO]]&lt;&gt;"",IF(ROW()-ROW(PaymentSchedule[[#Headers],[BEGINNING BALANCE]])=1,LoanAmount,INDEX(PaymentSchedule[ENDING BALANCE],ROW()-ROW(PaymentSchedule[[#Headers],[BEGINNING BALANCE]])-1)),"")</f>
        <v>518799.67595339747</v>
      </c>
      <c r="E111" s="14">
        <f ca="1">IF(PaymentSchedule[[#This Row],[PMT NO]]&lt;&gt;"",ScheduledPayment,"")</f>
        <v>3682.6042812198211</v>
      </c>
      <c r="F11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1" s="14">
        <f ca="1">IF(PaymentSchedule[[#This Row],[PMT NO]]&lt;&gt;"",PaymentSchedule[[#This Row],[TOTAL PAYMENT]]-PaymentSchedule[[#This Row],[INTEREST]],"")</f>
        <v>1093.4926275280445</v>
      </c>
      <c r="I111" s="14">
        <f ca="1">IF(PaymentSchedule[[#This Row],[PMT NO]]&lt;&gt;"",PaymentSchedule[[#This Row],[BEGINNING BALANCE]]*(InterestRate/PaymentsPerYear),"")</f>
        <v>2689.1116536917766</v>
      </c>
      <c r="J11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517706.18332586944</v>
      </c>
      <c r="K111" s="14">
        <f ca="1">IF(PaymentSchedule[[#This Row],[PMT NO]]&lt;&gt;"",SUM(INDEX(PaymentSchedule[INTEREST],1,1):PaymentSchedule[[#This Row],[INTEREST]]),"")</f>
        <v>277053.59004175267</v>
      </c>
    </row>
    <row r="112" spans="2:11" x14ac:dyDescent="0.2">
      <c r="B112" s="10">
        <f ca="1">IF(LoanIsGood,IF(ROW()-ROW(PaymentSchedule[[#Headers],[PMT NO]])&gt;ScheduledNumberOfPayments,"",ROW()-ROW(PaymentSchedule[[#Headers],[PMT NO]])),"")</f>
        <v>96</v>
      </c>
      <c r="C112" s="12">
        <f ca="1">IF(PaymentSchedule[[#This Row],[PMT NO]]&lt;&gt;"",EOMONTH(LoanStartDate,ROW(PaymentSchedule[[#This Row],[PMT NO]])-ROW(PaymentSchedule[[#Headers],[PMT NO]])-2)+DAY(LoanStartDate),"")</f>
        <v>49008</v>
      </c>
      <c r="D112" s="14">
        <f ca="1">IF(PaymentSchedule[[#This Row],[PMT NO]]&lt;&gt;"",IF(ROW()-ROW(PaymentSchedule[[#Headers],[BEGINNING BALANCE]])=1,LoanAmount,INDEX(PaymentSchedule[ENDING BALANCE],ROW()-ROW(PaymentSchedule[[#Headers],[BEGINNING BALANCE]])-1)),"")</f>
        <v>517706.18332586944</v>
      </c>
      <c r="E112" s="14">
        <f ca="1">IF(PaymentSchedule[[#This Row],[PMT NO]]&lt;&gt;"",ScheduledPayment,"")</f>
        <v>3682.6042812198211</v>
      </c>
      <c r="F11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2" s="14">
        <f ca="1">IF(PaymentSchedule[[#This Row],[PMT NO]]&lt;&gt;"",PaymentSchedule[[#This Row],[TOTAL PAYMENT]]-PaymentSchedule[[#This Row],[INTEREST]],"")</f>
        <v>1099.1605643140647</v>
      </c>
      <c r="I112" s="14">
        <f ca="1">IF(PaymentSchedule[[#This Row],[PMT NO]]&lt;&gt;"",PaymentSchedule[[#This Row],[BEGINNING BALANCE]]*(InterestRate/PaymentsPerYear),"")</f>
        <v>2683.4437169057564</v>
      </c>
      <c r="J11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516607.02276155539</v>
      </c>
      <c r="K112" s="14">
        <f ca="1">IF(PaymentSchedule[[#This Row],[PMT NO]]&lt;&gt;"",SUM(INDEX(PaymentSchedule[INTEREST],1,1):PaymentSchedule[[#This Row],[INTEREST]]),"")</f>
        <v>279737.03375865845</v>
      </c>
    </row>
    <row r="113" spans="2:11" x14ac:dyDescent="0.2">
      <c r="B113" s="10">
        <f ca="1">IF(LoanIsGood,IF(ROW()-ROW(PaymentSchedule[[#Headers],[PMT NO]])&gt;ScheduledNumberOfPayments,"",ROW()-ROW(PaymentSchedule[[#Headers],[PMT NO]])),"")</f>
        <v>97</v>
      </c>
      <c r="C113" s="12">
        <f ca="1">IF(PaymentSchedule[[#This Row],[PMT NO]]&lt;&gt;"",EOMONTH(LoanStartDate,ROW(PaymentSchedule[[#This Row],[PMT NO]])-ROW(PaymentSchedule[[#Headers],[PMT NO]])-2)+DAY(LoanStartDate),"")</f>
        <v>49039</v>
      </c>
      <c r="D113" s="14">
        <f ca="1">IF(PaymentSchedule[[#This Row],[PMT NO]]&lt;&gt;"",IF(ROW()-ROW(PaymentSchedule[[#Headers],[BEGINNING BALANCE]])=1,LoanAmount,INDEX(PaymentSchedule[ENDING BALANCE],ROW()-ROW(PaymentSchedule[[#Headers],[BEGINNING BALANCE]])-1)),"")</f>
        <v>516607.02276155539</v>
      </c>
      <c r="E113" s="14">
        <f ca="1">IF(PaymentSchedule[[#This Row],[PMT NO]]&lt;&gt;"",ScheduledPayment,"")</f>
        <v>3682.6042812198211</v>
      </c>
      <c r="F11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3" s="14">
        <f ca="1">IF(PaymentSchedule[[#This Row],[PMT NO]]&lt;&gt;"",PaymentSchedule[[#This Row],[TOTAL PAYMENT]]-PaymentSchedule[[#This Row],[INTEREST]],"")</f>
        <v>1104.8578799057591</v>
      </c>
      <c r="I113" s="14">
        <f ca="1">IF(PaymentSchedule[[#This Row],[PMT NO]]&lt;&gt;"",PaymentSchedule[[#This Row],[BEGINNING BALANCE]]*(InterestRate/PaymentsPerYear),"")</f>
        <v>2677.746401314062</v>
      </c>
      <c r="J11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515502.1648816496</v>
      </c>
      <c r="K113" s="14">
        <f ca="1">IF(PaymentSchedule[[#This Row],[PMT NO]]&lt;&gt;"",SUM(INDEX(PaymentSchedule[INTEREST],1,1):PaymentSchedule[[#This Row],[INTEREST]]),"")</f>
        <v>282414.78015997249</v>
      </c>
    </row>
    <row r="114" spans="2:11" x14ac:dyDescent="0.2">
      <c r="B114" s="10">
        <f ca="1">IF(LoanIsGood,IF(ROW()-ROW(PaymentSchedule[[#Headers],[PMT NO]])&gt;ScheduledNumberOfPayments,"",ROW()-ROW(PaymentSchedule[[#Headers],[PMT NO]])),"")</f>
        <v>98</v>
      </c>
      <c r="C114" s="12">
        <f ca="1">IF(PaymentSchedule[[#This Row],[PMT NO]]&lt;&gt;"",EOMONTH(LoanStartDate,ROW(PaymentSchedule[[#This Row],[PMT NO]])-ROW(PaymentSchedule[[#Headers],[PMT NO]])-2)+DAY(LoanStartDate),"")</f>
        <v>49069</v>
      </c>
      <c r="D114" s="14">
        <f ca="1">IF(PaymentSchedule[[#This Row],[PMT NO]]&lt;&gt;"",IF(ROW()-ROW(PaymentSchedule[[#Headers],[BEGINNING BALANCE]])=1,LoanAmount,INDEX(PaymentSchedule[ENDING BALANCE],ROW()-ROW(PaymentSchedule[[#Headers],[BEGINNING BALANCE]])-1)),"")</f>
        <v>515502.1648816496</v>
      </c>
      <c r="E114" s="14">
        <f ca="1">IF(PaymentSchedule[[#This Row],[PMT NO]]&lt;&gt;"",ScheduledPayment,"")</f>
        <v>3682.6042812198211</v>
      </c>
      <c r="F11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4" s="14">
        <f ca="1">IF(PaymentSchedule[[#This Row],[PMT NO]]&lt;&gt;"",PaymentSchedule[[#This Row],[TOTAL PAYMENT]]-PaymentSchedule[[#This Row],[INTEREST]],"")</f>
        <v>1110.5847265832708</v>
      </c>
      <c r="I114" s="14">
        <f ca="1">IF(PaymentSchedule[[#This Row],[PMT NO]]&lt;&gt;"",PaymentSchedule[[#This Row],[BEGINNING BALANCE]]*(InterestRate/PaymentsPerYear),"")</f>
        <v>2672.0195546365503</v>
      </c>
      <c r="J11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514391.58015506633</v>
      </c>
      <c r="K114" s="14">
        <f ca="1">IF(PaymentSchedule[[#This Row],[PMT NO]]&lt;&gt;"",SUM(INDEX(PaymentSchedule[INTEREST],1,1):PaymentSchedule[[#This Row],[INTEREST]]),"")</f>
        <v>285086.79971460905</v>
      </c>
    </row>
    <row r="115" spans="2:11" x14ac:dyDescent="0.2">
      <c r="B115" s="10">
        <f ca="1">IF(LoanIsGood,IF(ROW()-ROW(PaymentSchedule[[#Headers],[PMT NO]])&gt;ScheduledNumberOfPayments,"",ROW()-ROW(PaymentSchedule[[#Headers],[PMT NO]])),"")</f>
        <v>99</v>
      </c>
      <c r="C115" s="12">
        <f ca="1">IF(PaymentSchedule[[#This Row],[PMT NO]]&lt;&gt;"",EOMONTH(LoanStartDate,ROW(PaymentSchedule[[#This Row],[PMT NO]])-ROW(PaymentSchedule[[#Headers],[PMT NO]])-2)+DAY(LoanStartDate),"")</f>
        <v>49100</v>
      </c>
      <c r="D115" s="14">
        <f ca="1">IF(PaymentSchedule[[#This Row],[PMT NO]]&lt;&gt;"",IF(ROW()-ROW(PaymentSchedule[[#Headers],[BEGINNING BALANCE]])=1,LoanAmount,INDEX(PaymentSchedule[ENDING BALANCE],ROW()-ROW(PaymentSchedule[[#Headers],[BEGINNING BALANCE]])-1)),"")</f>
        <v>514391.58015506633</v>
      </c>
      <c r="E115" s="14">
        <f ca="1">IF(PaymentSchedule[[#This Row],[PMT NO]]&lt;&gt;"",ScheduledPayment,"")</f>
        <v>3682.6042812198211</v>
      </c>
      <c r="F11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5" s="14">
        <f ca="1">IF(PaymentSchedule[[#This Row],[PMT NO]]&lt;&gt;"",PaymentSchedule[[#This Row],[TOTAL PAYMENT]]-PaymentSchedule[[#This Row],[INTEREST]],"")</f>
        <v>1116.3412574160607</v>
      </c>
      <c r="I115" s="14">
        <f ca="1">IF(PaymentSchedule[[#This Row],[PMT NO]]&lt;&gt;"",PaymentSchedule[[#This Row],[BEGINNING BALANCE]]*(InterestRate/PaymentsPerYear),"")</f>
        <v>2666.2630238037605</v>
      </c>
      <c r="J11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513275.23889765027</v>
      </c>
      <c r="K115" s="14">
        <f ca="1">IF(PaymentSchedule[[#This Row],[PMT NO]]&lt;&gt;"",SUM(INDEX(PaymentSchedule[INTEREST],1,1):PaymentSchedule[[#This Row],[INTEREST]]),"")</f>
        <v>287753.06273841282</v>
      </c>
    </row>
    <row r="116" spans="2:11" x14ac:dyDescent="0.2">
      <c r="B116" s="10">
        <f ca="1">IF(LoanIsGood,IF(ROW()-ROW(PaymentSchedule[[#Headers],[PMT NO]])&gt;ScheduledNumberOfPayments,"",ROW()-ROW(PaymentSchedule[[#Headers],[PMT NO]])),"")</f>
        <v>100</v>
      </c>
      <c r="C116" s="12">
        <f ca="1">IF(PaymentSchedule[[#This Row],[PMT NO]]&lt;&gt;"",EOMONTH(LoanStartDate,ROW(PaymentSchedule[[#This Row],[PMT NO]])-ROW(PaymentSchedule[[#Headers],[PMT NO]])-2)+DAY(LoanStartDate),"")</f>
        <v>49130</v>
      </c>
      <c r="D116" s="14">
        <f ca="1">IF(PaymentSchedule[[#This Row],[PMT NO]]&lt;&gt;"",IF(ROW()-ROW(PaymentSchedule[[#Headers],[BEGINNING BALANCE]])=1,LoanAmount,INDEX(PaymentSchedule[ENDING BALANCE],ROW()-ROW(PaymentSchedule[[#Headers],[BEGINNING BALANCE]])-1)),"")</f>
        <v>513275.23889765027</v>
      </c>
      <c r="E116" s="14">
        <f ca="1">IF(PaymentSchedule[[#This Row],[PMT NO]]&lt;&gt;"",ScheduledPayment,"")</f>
        <v>3682.6042812198211</v>
      </c>
      <c r="F11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6" s="14">
        <f ca="1">IF(PaymentSchedule[[#This Row],[PMT NO]]&lt;&gt;"",PaymentSchedule[[#This Row],[TOTAL PAYMENT]]-PaymentSchedule[[#This Row],[INTEREST]],"")</f>
        <v>1122.1276262670008</v>
      </c>
      <c r="I116" s="14">
        <f ca="1">IF(PaymentSchedule[[#This Row],[PMT NO]]&lt;&gt;"",PaymentSchedule[[#This Row],[BEGINNING BALANCE]]*(InterestRate/PaymentsPerYear),"")</f>
        <v>2660.4766549528204</v>
      </c>
      <c r="J11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512153.11127138324</v>
      </c>
      <c r="K116" s="14">
        <f ca="1">IF(PaymentSchedule[[#This Row],[PMT NO]]&lt;&gt;"",SUM(INDEX(PaymentSchedule[INTEREST],1,1):PaymentSchedule[[#This Row],[INTEREST]]),"")</f>
        <v>290413.53939336562</v>
      </c>
    </row>
    <row r="117" spans="2:11" x14ac:dyDescent="0.2">
      <c r="B117" s="10">
        <f ca="1">IF(LoanIsGood,IF(ROW()-ROW(PaymentSchedule[[#Headers],[PMT NO]])&gt;ScheduledNumberOfPayments,"",ROW()-ROW(PaymentSchedule[[#Headers],[PMT NO]])),"")</f>
        <v>101</v>
      </c>
      <c r="C117" s="12">
        <f ca="1">IF(PaymentSchedule[[#This Row],[PMT NO]]&lt;&gt;"",EOMONTH(LoanStartDate,ROW(PaymentSchedule[[#This Row],[PMT NO]])-ROW(PaymentSchedule[[#Headers],[PMT NO]])-2)+DAY(LoanStartDate),"")</f>
        <v>49161</v>
      </c>
      <c r="D117" s="14">
        <f ca="1">IF(PaymentSchedule[[#This Row],[PMT NO]]&lt;&gt;"",IF(ROW()-ROW(PaymentSchedule[[#Headers],[BEGINNING BALANCE]])=1,LoanAmount,INDEX(PaymentSchedule[ENDING BALANCE],ROW()-ROW(PaymentSchedule[[#Headers],[BEGINNING BALANCE]])-1)),"")</f>
        <v>512153.11127138324</v>
      </c>
      <c r="E117" s="14">
        <f ca="1">IF(PaymentSchedule[[#This Row],[PMT NO]]&lt;&gt;"",ScheduledPayment,"")</f>
        <v>3682.6042812198211</v>
      </c>
      <c r="F11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7" s="14">
        <f ca="1">IF(PaymentSchedule[[#This Row],[PMT NO]]&lt;&gt;"",PaymentSchedule[[#This Row],[TOTAL PAYMENT]]-PaymentSchedule[[#This Row],[INTEREST]],"")</f>
        <v>1127.9439877964846</v>
      </c>
      <c r="I117" s="14">
        <f ca="1">IF(PaymentSchedule[[#This Row],[PMT NO]]&lt;&gt;"",PaymentSchedule[[#This Row],[BEGINNING BALANCE]]*(InterestRate/PaymentsPerYear),"")</f>
        <v>2654.6602934233365</v>
      </c>
      <c r="J11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511025.16728358675</v>
      </c>
      <c r="K117" s="14">
        <f ca="1">IF(PaymentSchedule[[#This Row],[PMT NO]]&lt;&gt;"",SUM(INDEX(PaymentSchedule[INTEREST],1,1):PaymentSchedule[[#This Row],[INTEREST]]),"")</f>
        <v>293068.19968678895</v>
      </c>
    </row>
    <row r="118" spans="2:11" x14ac:dyDescent="0.2">
      <c r="B118" s="10">
        <f ca="1">IF(LoanIsGood,IF(ROW()-ROW(PaymentSchedule[[#Headers],[PMT NO]])&gt;ScheduledNumberOfPayments,"",ROW()-ROW(PaymentSchedule[[#Headers],[PMT NO]])),"")</f>
        <v>102</v>
      </c>
      <c r="C118" s="12">
        <f ca="1">IF(PaymentSchedule[[#This Row],[PMT NO]]&lt;&gt;"",EOMONTH(LoanStartDate,ROW(PaymentSchedule[[#This Row],[PMT NO]])-ROW(PaymentSchedule[[#Headers],[PMT NO]])-2)+DAY(LoanStartDate),"")</f>
        <v>49192</v>
      </c>
      <c r="D118" s="14">
        <f ca="1">IF(PaymentSchedule[[#This Row],[PMT NO]]&lt;&gt;"",IF(ROW()-ROW(PaymentSchedule[[#Headers],[BEGINNING BALANCE]])=1,LoanAmount,INDEX(PaymentSchedule[ENDING BALANCE],ROW()-ROW(PaymentSchedule[[#Headers],[BEGINNING BALANCE]])-1)),"")</f>
        <v>511025.16728358675</v>
      </c>
      <c r="E118" s="14">
        <f ca="1">IF(PaymentSchedule[[#This Row],[PMT NO]]&lt;&gt;"",ScheduledPayment,"")</f>
        <v>3682.6042812198211</v>
      </c>
      <c r="F11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8" s="14">
        <f ca="1">IF(PaymentSchedule[[#This Row],[PMT NO]]&lt;&gt;"",PaymentSchedule[[#This Row],[TOTAL PAYMENT]]-PaymentSchedule[[#This Row],[INTEREST]],"")</f>
        <v>1133.790497466563</v>
      </c>
      <c r="I118" s="14">
        <f ca="1">IF(PaymentSchedule[[#This Row],[PMT NO]]&lt;&gt;"",PaymentSchedule[[#This Row],[BEGINNING BALANCE]]*(InterestRate/PaymentsPerYear),"")</f>
        <v>2648.8137837532581</v>
      </c>
      <c r="J11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509891.37678612018</v>
      </c>
      <c r="K118" s="14">
        <f ca="1">IF(PaymentSchedule[[#This Row],[PMT NO]]&lt;&gt;"",SUM(INDEX(PaymentSchedule[INTEREST],1,1):PaymentSchedule[[#This Row],[INTEREST]]),"")</f>
        <v>295717.01347054221</v>
      </c>
    </row>
    <row r="119" spans="2:11" x14ac:dyDescent="0.2">
      <c r="B119" s="10">
        <f ca="1">IF(LoanIsGood,IF(ROW()-ROW(PaymentSchedule[[#Headers],[PMT NO]])&gt;ScheduledNumberOfPayments,"",ROW()-ROW(PaymentSchedule[[#Headers],[PMT NO]])),"")</f>
        <v>103</v>
      </c>
      <c r="C119" s="12">
        <f ca="1">IF(PaymentSchedule[[#This Row],[PMT NO]]&lt;&gt;"",EOMONTH(LoanStartDate,ROW(PaymentSchedule[[#This Row],[PMT NO]])-ROW(PaymentSchedule[[#Headers],[PMT NO]])-2)+DAY(LoanStartDate),"")</f>
        <v>49222</v>
      </c>
      <c r="D119" s="14">
        <f ca="1">IF(PaymentSchedule[[#This Row],[PMT NO]]&lt;&gt;"",IF(ROW()-ROW(PaymentSchedule[[#Headers],[BEGINNING BALANCE]])=1,LoanAmount,INDEX(PaymentSchedule[ENDING BALANCE],ROW()-ROW(PaymentSchedule[[#Headers],[BEGINNING BALANCE]])-1)),"")</f>
        <v>509891.37678612018</v>
      </c>
      <c r="E119" s="14">
        <f ca="1">IF(PaymentSchedule[[#This Row],[PMT NO]]&lt;&gt;"",ScheduledPayment,"")</f>
        <v>3682.6042812198211</v>
      </c>
      <c r="F11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19" s="14">
        <f ca="1">IF(PaymentSchedule[[#This Row],[PMT NO]]&lt;&gt;"",PaymentSchedule[[#This Row],[TOTAL PAYMENT]]-PaymentSchedule[[#This Row],[INTEREST]],"")</f>
        <v>1139.6673115450981</v>
      </c>
      <c r="I119" s="14">
        <f ca="1">IF(PaymentSchedule[[#This Row],[PMT NO]]&lt;&gt;"",PaymentSchedule[[#This Row],[BEGINNING BALANCE]]*(InterestRate/PaymentsPerYear),"")</f>
        <v>2642.9369696747231</v>
      </c>
      <c r="J11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508751.70947457507</v>
      </c>
      <c r="K119" s="14">
        <f ca="1">IF(PaymentSchedule[[#This Row],[PMT NO]]&lt;&gt;"",SUM(INDEX(PaymentSchedule[INTEREST],1,1):PaymentSchedule[[#This Row],[INTEREST]]),"")</f>
        <v>298359.95044021693</v>
      </c>
    </row>
    <row r="120" spans="2:11" x14ac:dyDescent="0.2">
      <c r="B120" s="10">
        <f ca="1">IF(LoanIsGood,IF(ROW()-ROW(PaymentSchedule[[#Headers],[PMT NO]])&gt;ScheduledNumberOfPayments,"",ROW()-ROW(PaymentSchedule[[#Headers],[PMT NO]])),"")</f>
        <v>104</v>
      </c>
      <c r="C120" s="12">
        <f ca="1">IF(PaymentSchedule[[#This Row],[PMT NO]]&lt;&gt;"",EOMONTH(LoanStartDate,ROW(PaymentSchedule[[#This Row],[PMT NO]])-ROW(PaymentSchedule[[#Headers],[PMT NO]])-2)+DAY(LoanStartDate),"")</f>
        <v>49253</v>
      </c>
      <c r="D120" s="14">
        <f ca="1">IF(PaymentSchedule[[#This Row],[PMT NO]]&lt;&gt;"",IF(ROW()-ROW(PaymentSchedule[[#Headers],[BEGINNING BALANCE]])=1,LoanAmount,INDEX(PaymentSchedule[ENDING BALANCE],ROW()-ROW(PaymentSchedule[[#Headers],[BEGINNING BALANCE]])-1)),"")</f>
        <v>508751.70947457507</v>
      </c>
      <c r="E120" s="14">
        <f ca="1">IF(PaymentSchedule[[#This Row],[PMT NO]]&lt;&gt;"",ScheduledPayment,"")</f>
        <v>3682.6042812198211</v>
      </c>
      <c r="F12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0" s="14">
        <f ca="1">IF(PaymentSchedule[[#This Row],[PMT NO]]&lt;&gt;"",PaymentSchedule[[#This Row],[TOTAL PAYMENT]]-PaymentSchedule[[#This Row],[INTEREST]],"")</f>
        <v>1145.5745871099402</v>
      </c>
      <c r="I120" s="14">
        <f ca="1">IF(PaymentSchedule[[#This Row],[PMT NO]]&lt;&gt;"",PaymentSchedule[[#This Row],[BEGINNING BALANCE]]*(InterestRate/PaymentsPerYear),"")</f>
        <v>2637.0296941098809</v>
      </c>
      <c r="J12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507606.1348874651</v>
      </c>
      <c r="K120" s="14">
        <f ca="1">IF(PaymentSchedule[[#This Row],[PMT NO]]&lt;&gt;"",SUM(INDEX(PaymentSchedule[INTEREST],1,1):PaymentSchedule[[#This Row],[INTEREST]]),"")</f>
        <v>300996.98013432679</v>
      </c>
    </row>
    <row r="121" spans="2:11" x14ac:dyDescent="0.2">
      <c r="B121" s="10">
        <f ca="1">IF(LoanIsGood,IF(ROW()-ROW(PaymentSchedule[[#Headers],[PMT NO]])&gt;ScheduledNumberOfPayments,"",ROW()-ROW(PaymentSchedule[[#Headers],[PMT NO]])),"")</f>
        <v>105</v>
      </c>
      <c r="C121" s="12">
        <f ca="1">IF(PaymentSchedule[[#This Row],[PMT NO]]&lt;&gt;"",EOMONTH(LoanStartDate,ROW(PaymentSchedule[[#This Row],[PMT NO]])-ROW(PaymentSchedule[[#Headers],[PMT NO]])-2)+DAY(LoanStartDate),"")</f>
        <v>49283</v>
      </c>
      <c r="D121" s="14">
        <f ca="1">IF(PaymentSchedule[[#This Row],[PMT NO]]&lt;&gt;"",IF(ROW()-ROW(PaymentSchedule[[#Headers],[BEGINNING BALANCE]])=1,LoanAmount,INDEX(PaymentSchedule[ENDING BALANCE],ROW()-ROW(PaymentSchedule[[#Headers],[BEGINNING BALANCE]])-1)),"")</f>
        <v>507606.1348874651</v>
      </c>
      <c r="E121" s="14">
        <f ca="1">IF(PaymentSchedule[[#This Row],[PMT NO]]&lt;&gt;"",ScheduledPayment,"")</f>
        <v>3682.6042812198211</v>
      </c>
      <c r="F12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1" s="14">
        <f ca="1">IF(PaymentSchedule[[#This Row],[PMT NO]]&lt;&gt;"",PaymentSchedule[[#This Row],[TOTAL PAYMENT]]-PaymentSchedule[[#This Row],[INTEREST]],"")</f>
        <v>1151.5124820531273</v>
      </c>
      <c r="I121" s="14">
        <f ca="1">IF(PaymentSchedule[[#This Row],[PMT NO]]&lt;&gt;"",PaymentSchedule[[#This Row],[BEGINNING BALANCE]]*(InterestRate/PaymentsPerYear),"")</f>
        <v>2631.0917991666938</v>
      </c>
      <c r="J12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506454.62240541197</v>
      </c>
      <c r="K121" s="14">
        <f ca="1">IF(PaymentSchedule[[#This Row],[PMT NO]]&lt;&gt;"",SUM(INDEX(PaymentSchedule[INTEREST],1,1):PaymentSchedule[[#This Row],[INTEREST]]),"")</f>
        <v>303628.07193349348</v>
      </c>
    </row>
    <row r="122" spans="2:11" x14ac:dyDescent="0.2">
      <c r="B122" s="10">
        <f ca="1">IF(LoanIsGood,IF(ROW()-ROW(PaymentSchedule[[#Headers],[PMT NO]])&gt;ScheduledNumberOfPayments,"",ROW()-ROW(PaymentSchedule[[#Headers],[PMT NO]])),"")</f>
        <v>106</v>
      </c>
      <c r="C122" s="12">
        <f ca="1">IF(PaymentSchedule[[#This Row],[PMT NO]]&lt;&gt;"",EOMONTH(LoanStartDate,ROW(PaymentSchedule[[#This Row],[PMT NO]])-ROW(PaymentSchedule[[#Headers],[PMT NO]])-2)+DAY(LoanStartDate),"")</f>
        <v>49314</v>
      </c>
      <c r="D122" s="14">
        <f ca="1">IF(PaymentSchedule[[#This Row],[PMT NO]]&lt;&gt;"",IF(ROW()-ROW(PaymentSchedule[[#Headers],[BEGINNING BALANCE]])=1,LoanAmount,INDEX(PaymentSchedule[ENDING BALANCE],ROW()-ROW(PaymentSchedule[[#Headers],[BEGINNING BALANCE]])-1)),"")</f>
        <v>506454.62240541197</v>
      </c>
      <c r="E122" s="14">
        <f ca="1">IF(PaymentSchedule[[#This Row],[PMT NO]]&lt;&gt;"",ScheduledPayment,"")</f>
        <v>3682.6042812198211</v>
      </c>
      <c r="F12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2" s="14">
        <f ca="1">IF(PaymentSchedule[[#This Row],[PMT NO]]&lt;&gt;"",PaymentSchedule[[#This Row],[TOTAL PAYMENT]]-PaymentSchedule[[#This Row],[INTEREST]],"")</f>
        <v>1157.4811550851027</v>
      </c>
      <c r="I122" s="14">
        <f ca="1">IF(PaymentSchedule[[#This Row],[PMT NO]]&lt;&gt;"",PaymentSchedule[[#This Row],[BEGINNING BALANCE]]*(InterestRate/PaymentsPerYear),"")</f>
        <v>2625.1231261347184</v>
      </c>
      <c r="J12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505297.14125032688</v>
      </c>
      <c r="K122" s="14">
        <f ca="1">IF(PaymentSchedule[[#This Row],[PMT NO]]&lt;&gt;"",SUM(INDEX(PaymentSchedule[INTEREST],1,1):PaymentSchedule[[#This Row],[INTEREST]]),"")</f>
        <v>306253.19505962823</v>
      </c>
    </row>
    <row r="123" spans="2:11" x14ac:dyDescent="0.2">
      <c r="B123" s="10">
        <f ca="1">IF(LoanIsGood,IF(ROW()-ROW(PaymentSchedule[[#Headers],[PMT NO]])&gt;ScheduledNumberOfPayments,"",ROW()-ROW(PaymentSchedule[[#Headers],[PMT NO]])),"")</f>
        <v>107</v>
      </c>
      <c r="C123" s="12">
        <f ca="1">IF(PaymentSchedule[[#This Row],[PMT NO]]&lt;&gt;"",EOMONTH(LoanStartDate,ROW(PaymentSchedule[[#This Row],[PMT NO]])-ROW(PaymentSchedule[[#Headers],[PMT NO]])-2)+DAY(LoanStartDate),"")</f>
        <v>49345</v>
      </c>
      <c r="D123" s="14">
        <f ca="1">IF(PaymentSchedule[[#This Row],[PMT NO]]&lt;&gt;"",IF(ROW()-ROW(PaymentSchedule[[#Headers],[BEGINNING BALANCE]])=1,LoanAmount,INDEX(PaymentSchedule[ENDING BALANCE],ROW()-ROW(PaymentSchedule[[#Headers],[BEGINNING BALANCE]])-1)),"")</f>
        <v>505297.14125032688</v>
      </c>
      <c r="E123" s="14">
        <f ca="1">IF(PaymentSchedule[[#This Row],[PMT NO]]&lt;&gt;"",ScheduledPayment,"")</f>
        <v>3682.6042812198211</v>
      </c>
      <c r="F12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3" s="14">
        <f ca="1">IF(PaymentSchedule[[#This Row],[PMT NO]]&lt;&gt;"",PaymentSchedule[[#This Row],[TOTAL PAYMENT]]-PaymentSchedule[[#This Row],[INTEREST]],"")</f>
        <v>1163.4807657389601</v>
      </c>
      <c r="I123" s="14">
        <f ca="1">IF(PaymentSchedule[[#This Row],[PMT NO]]&lt;&gt;"",PaymentSchedule[[#This Row],[BEGINNING BALANCE]]*(InterestRate/PaymentsPerYear),"")</f>
        <v>2619.123515480861</v>
      </c>
      <c r="J12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504133.66048458795</v>
      </c>
      <c r="K123" s="14">
        <f ca="1">IF(PaymentSchedule[[#This Row],[PMT NO]]&lt;&gt;"",SUM(INDEX(PaymentSchedule[INTEREST],1,1):PaymentSchedule[[#This Row],[INTEREST]]),"")</f>
        <v>308872.31857510906</v>
      </c>
    </row>
    <row r="124" spans="2:11" x14ac:dyDescent="0.2">
      <c r="B124" s="10">
        <f ca="1">IF(LoanIsGood,IF(ROW()-ROW(PaymentSchedule[[#Headers],[PMT NO]])&gt;ScheduledNumberOfPayments,"",ROW()-ROW(PaymentSchedule[[#Headers],[PMT NO]])),"")</f>
        <v>108</v>
      </c>
      <c r="C124" s="12">
        <f ca="1">IF(PaymentSchedule[[#This Row],[PMT NO]]&lt;&gt;"",EOMONTH(LoanStartDate,ROW(PaymentSchedule[[#This Row],[PMT NO]])-ROW(PaymentSchedule[[#Headers],[PMT NO]])-2)+DAY(LoanStartDate),"")</f>
        <v>49373</v>
      </c>
      <c r="D124" s="14">
        <f ca="1">IF(PaymentSchedule[[#This Row],[PMT NO]]&lt;&gt;"",IF(ROW()-ROW(PaymentSchedule[[#Headers],[BEGINNING BALANCE]])=1,LoanAmount,INDEX(PaymentSchedule[ENDING BALANCE],ROW()-ROW(PaymentSchedule[[#Headers],[BEGINNING BALANCE]])-1)),"")</f>
        <v>504133.66048458795</v>
      </c>
      <c r="E124" s="14">
        <f ca="1">IF(PaymentSchedule[[#This Row],[PMT NO]]&lt;&gt;"",ScheduledPayment,"")</f>
        <v>3682.6042812198211</v>
      </c>
      <c r="F12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4" s="14">
        <f ca="1">IF(PaymentSchedule[[#This Row],[PMT NO]]&lt;&gt;"",PaymentSchedule[[#This Row],[TOTAL PAYMENT]]-PaymentSchedule[[#This Row],[INTEREST]],"")</f>
        <v>1169.5114743747072</v>
      </c>
      <c r="I124" s="14">
        <f ca="1">IF(PaymentSchedule[[#This Row],[PMT NO]]&lt;&gt;"",PaymentSchedule[[#This Row],[BEGINNING BALANCE]]*(InterestRate/PaymentsPerYear),"")</f>
        <v>2613.092806845114</v>
      </c>
      <c r="J12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502964.14901021327</v>
      </c>
      <c r="K124" s="14">
        <f ca="1">IF(PaymentSchedule[[#This Row],[PMT NO]]&lt;&gt;"",SUM(INDEX(PaymentSchedule[INTEREST],1,1):PaymentSchedule[[#This Row],[INTEREST]]),"")</f>
        <v>311485.41138195415</v>
      </c>
    </row>
    <row r="125" spans="2:11" x14ac:dyDescent="0.2">
      <c r="B125" s="10">
        <f ca="1">IF(LoanIsGood,IF(ROW()-ROW(PaymentSchedule[[#Headers],[PMT NO]])&gt;ScheduledNumberOfPayments,"",ROW()-ROW(PaymentSchedule[[#Headers],[PMT NO]])),"")</f>
        <v>109</v>
      </c>
      <c r="C125" s="12">
        <f ca="1">IF(PaymentSchedule[[#This Row],[PMT NO]]&lt;&gt;"",EOMONTH(LoanStartDate,ROW(PaymentSchedule[[#This Row],[PMT NO]])-ROW(PaymentSchedule[[#Headers],[PMT NO]])-2)+DAY(LoanStartDate),"")</f>
        <v>49404</v>
      </c>
      <c r="D125" s="14">
        <f ca="1">IF(PaymentSchedule[[#This Row],[PMT NO]]&lt;&gt;"",IF(ROW()-ROW(PaymentSchedule[[#Headers],[BEGINNING BALANCE]])=1,LoanAmount,INDEX(PaymentSchedule[ENDING BALANCE],ROW()-ROW(PaymentSchedule[[#Headers],[BEGINNING BALANCE]])-1)),"")</f>
        <v>502964.14901021327</v>
      </c>
      <c r="E125" s="14">
        <f ca="1">IF(PaymentSchedule[[#This Row],[PMT NO]]&lt;&gt;"",ScheduledPayment,"")</f>
        <v>3682.6042812198211</v>
      </c>
      <c r="F12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5" s="14">
        <f ca="1">IF(PaymentSchedule[[#This Row],[PMT NO]]&lt;&gt;"",PaymentSchedule[[#This Row],[TOTAL PAYMENT]]-PaymentSchedule[[#This Row],[INTEREST]],"")</f>
        <v>1175.5734421835491</v>
      </c>
      <c r="I125" s="14">
        <f ca="1">IF(PaymentSchedule[[#This Row],[PMT NO]]&lt;&gt;"",PaymentSchedule[[#This Row],[BEGINNING BALANCE]]*(InterestRate/PaymentsPerYear),"")</f>
        <v>2607.030839036272</v>
      </c>
      <c r="J12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501788.57556802972</v>
      </c>
      <c r="K125" s="14">
        <f ca="1">IF(PaymentSchedule[[#This Row],[PMT NO]]&lt;&gt;"",SUM(INDEX(PaymentSchedule[INTEREST],1,1):PaymentSchedule[[#This Row],[INTEREST]]),"")</f>
        <v>314092.44222099043</v>
      </c>
    </row>
    <row r="126" spans="2:11" x14ac:dyDescent="0.2">
      <c r="B126" s="10">
        <f ca="1">IF(LoanIsGood,IF(ROW()-ROW(PaymentSchedule[[#Headers],[PMT NO]])&gt;ScheduledNumberOfPayments,"",ROW()-ROW(PaymentSchedule[[#Headers],[PMT NO]])),"")</f>
        <v>110</v>
      </c>
      <c r="C126" s="12">
        <f ca="1">IF(PaymentSchedule[[#This Row],[PMT NO]]&lt;&gt;"",EOMONTH(LoanStartDate,ROW(PaymentSchedule[[#This Row],[PMT NO]])-ROW(PaymentSchedule[[#Headers],[PMT NO]])-2)+DAY(LoanStartDate),"")</f>
        <v>49434</v>
      </c>
      <c r="D126" s="14">
        <f ca="1">IF(PaymentSchedule[[#This Row],[PMT NO]]&lt;&gt;"",IF(ROW()-ROW(PaymentSchedule[[#Headers],[BEGINNING BALANCE]])=1,LoanAmount,INDEX(PaymentSchedule[ENDING BALANCE],ROW()-ROW(PaymentSchedule[[#Headers],[BEGINNING BALANCE]])-1)),"")</f>
        <v>501788.57556802972</v>
      </c>
      <c r="E126" s="14">
        <f ca="1">IF(PaymentSchedule[[#This Row],[PMT NO]]&lt;&gt;"",ScheduledPayment,"")</f>
        <v>3682.6042812198211</v>
      </c>
      <c r="F12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6" s="14">
        <f ca="1">IF(PaymentSchedule[[#This Row],[PMT NO]]&lt;&gt;"",PaymentSchedule[[#This Row],[TOTAL PAYMENT]]-PaymentSchedule[[#This Row],[INTEREST]],"")</f>
        <v>1181.6668311922003</v>
      </c>
      <c r="I126" s="14">
        <f ca="1">IF(PaymentSchedule[[#This Row],[PMT NO]]&lt;&gt;"",PaymentSchedule[[#This Row],[BEGINNING BALANCE]]*(InterestRate/PaymentsPerYear),"")</f>
        <v>2600.9374500276208</v>
      </c>
      <c r="J12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500606.9087368375</v>
      </c>
      <c r="K126" s="14">
        <f ca="1">IF(PaymentSchedule[[#This Row],[PMT NO]]&lt;&gt;"",SUM(INDEX(PaymentSchedule[INTEREST],1,1):PaymentSchedule[[#This Row],[INTEREST]]),"")</f>
        <v>316693.37967101805</v>
      </c>
    </row>
    <row r="127" spans="2:11" x14ac:dyDescent="0.2">
      <c r="B127" s="10">
        <f ca="1">IF(LoanIsGood,IF(ROW()-ROW(PaymentSchedule[[#Headers],[PMT NO]])&gt;ScheduledNumberOfPayments,"",ROW()-ROW(PaymentSchedule[[#Headers],[PMT NO]])),"")</f>
        <v>111</v>
      </c>
      <c r="C127" s="12">
        <f ca="1">IF(PaymentSchedule[[#This Row],[PMT NO]]&lt;&gt;"",EOMONTH(LoanStartDate,ROW(PaymentSchedule[[#This Row],[PMT NO]])-ROW(PaymentSchedule[[#Headers],[PMT NO]])-2)+DAY(LoanStartDate),"")</f>
        <v>49465</v>
      </c>
      <c r="D127" s="14">
        <f ca="1">IF(PaymentSchedule[[#This Row],[PMT NO]]&lt;&gt;"",IF(ROW()-ROW(PaymentSchedule[[#Headers],[BEGINNING BALANCE]])=1,LoanAmount,INDEX(PaymentSchedule[ENDING BALANCE],ROW()-ROW(PaymentSchedule[[#Headers],[BEGINNING BALANCE]])-1)),"")</f>
        <v>500606.9087368375</v>
      </c>
      <c r="E127" s="14">
        <f ca="1">IF(PaymentSchedule[[#This Row],[PMT NO]]&lt;&gt;"",ScheduledPayment,"")</f>
        <v>3682.6042812198211</v>
      </c>
      <c r="F12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7" s="14">
        <f ca="1">IF(PaymentSchedule[[#This Row],[PMT NO]]&lt;&gt;"",PaymentSchedule[[#This Row],[TOTAL PAYMENT]]-PaymentSchedule[[#This Row],[INTEREST]],"")</f>
        <v>1187.7918042672136</v>
      </c>
      <c r="I127" s="14">
        <f ca="1">IF(PaymentSchedule[[#This Row],[PMT NO]]&lt;&gt;"",PaymentSchedule[[#This Row],[BEGINNING BALANCE]]*(InterestRate/PaymentsPerYear),"")</f>
        <v>2594.8124769526075</v>
      </c>
      <c r="J12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499419.11693257029</v>
      </c>
      <c r="K127" s="14">
        <f ca="1">IF(PaymentSchedule[[#This Row],[PMT NO]]&lt;&gt;"",SUM(INDEX(PaymentSchedule[INTEREST],1,1):PaymentSchedule[[#This Row],[INTEREST]]),"")</f>
        <v>319288.19214797067</v>
      </c>
    </row>
    <row r="128" spans="2:11" x14ac:dyDescent="0.2">
      <c r="B128" s="10">
        <f ca="1">IF(LoanIsGood,IF(ROW()-ROW(PaymentSchedule[[#Headers],[PMT NO]])&gt;ScheduledNumberOfPayments,"",ROW()-ROW(PaymentSchedule[[#Headers],[PMT NO]])),"")</f>
        <v>112</v>
      </c>
      <c r="C128" s="12">
        <f ca="1">IF(PaymentSchedule[[#This Row],[PMT NO]]&lt;&gt;"",EOMONTH(LoanStartDate,ROW(PaymentSchedule[[#This Row],[PMT NO]])-ROW(PaymentSchedule[[#Headers],[PMT NO]])-2)+DAY(LoanStartDate),"")</f>
        <v>49495</v>
      </c>
      <c r="D128" s="14">
        <f ca="1">IF(PaymentSchedule[[#This Row],[PMT NO]]&lt;&gt;"",IF(ROW()-ROW(PaymentSchedule[[#Headers],[BEGINNING BALANCE]])=1,LoanAmount,INDEX(PaymentSchedule[ENDING BALANCE],ROW()-ROW(PaymentSchedule[[#Headers],[BEGINNING BALANCE]])-1)),"")</f>
        <v>499419.11693257029</v>
      </c>
      <c r="E128" s="14">
        <f ca="1">IF(PaymentSchedule[[#This Row],[PMT NO]]&lt;&gt;"",ScheduledPayment,"")</f>
        <v>3682.6042812198211</v>
      </c>
      <c r="F12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8" s="14">
        <f ca="1">IF(PaymentSchedule[[#This Row],[PMT NO]]&lt;&gt;"",PaymentSchedule[[#This Row],[TOTAL PAYMENT]]-PaymentSchedule[[#This Row],[INTEREST]],"")</f>
        <v>1193.9485251193319</v>
      </c>
      <c r="I128" s="14">
        <f ca="1">IF(PaymentSchedule[[#This Row],[PMT NO]]&lt;&gt;"",PaymentSchedule[[#This Row],[BEGINNING BALANCE]]*(InterestRate/PaymentsPerYear),"")</f>
        <v>2588.6557561004893</v>
      </c>
      <c r="J12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498225.16840745095</v>
      </c>
      <c r="K128" s="14">
        <f ca="1">IF(PaymentSchedule[[#This Row],[PMT NO]]&lt;&gt;"",SUM(INDEX(PaymentSchedule[INTEREST],1,1):PaymentSchedule[[#This Row],[INTEREST]]),"")</f>
        <v>321876.84790407115</v>
      </c>
    </row>
    <row r="129" spans="2:11" x14ac:dyDescent="0.2">
      <c r="B129" s="10">
        <f ca="1">IF(LoanIsGood,IF(ROW()-ROW(PaymentSchedule[[#Headers],[PMT NO]])&gt;ScheduledNumberOfPayments,"",ROW()-ROW(PaymentSchedule[[#Headers],[PMT NO]])),"")</f>
        <v>113</v>
      </c>
      <c r="C129" s="12">
        <f ca="1">IF(PaymentSchedule[[#This Row],[PMT NO]]&lt;&gt;"",EOMONTH(LoanStartDate,ROW(PaymentSchedule[[#This Row],[PMT NO]])-ROW(PaymentSchedule[[#Headers],[PMT NO]])-2)+DAY(LoanStartDate),"")</f>
        <v>49526</v>
      </c>
      <c r="D129" s="14">
        <f ca="1">IF(PaymentSchedule[[#This Row],[PMT NO]]&lt;&gt;"",IF(ROW()-ROW(PaymentSchedule[[#Headers],[BEGINNING BALANCE]])=1,LoanAmount,INDEX(PaymentSchedule[ENDING BALANCE],ROW()-ROW(PaymentSchedule[[#Headers],[BEGINNING BALANCE]])-1)),"")</f>
        <v>498225.16840745095</v>
      </c>
      <c r="E129" s="14">
        <f ca="1">IF(PaymentSchedule[[#This Row],[PMT NO]]&lt;&gt;"",ScheduledPayment,"")</f>
        <v>3682.6042812198211</v>
      </c>
      <c r="F12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29" s="14">
        <f ca="1">IF(PaymentSchedule[[#This Row],[PMT NO]]&lt;&gt;"",PaymentSchedule[[#This Row],[TOTAL PAYMENT]]-PaymentSchedule[[#This Row],[INTEREST]],"")</f>
        <v>1200.1371583078671</v>
      </c>
      <c r="I129" s="14">
        <f ca="1">IF(PaymentSchedule[[#This Row],[PMT NO]]&lt;&gt;"",PaymentSchedule[[#This Row],[BEGINNING BALANCE]]*(InterestRate/PaymentsPerYear),"")</f>
        <v>2582.467122911954</v>
      </c>
      <c r="J12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497025.03124914307</v>
      </c>
      <c r="K129" s="14">
        <f ca="1">IF(PaymentSchedule[[#This Row],[PMT NO]]&lt;&gt;"",SUM(INDEX(PaymentSchedule[INTEREST],1,1):PaymentSchedule[[#This Row],[INTEREST]]),"")</f>
        <v>324459.31502698309</v>
      </c>
    </row>
    <row r="130" spans="2:11" x14ac:dyDescent="0.2">
      <c r="B130" s="10">
        <f ca="1">IF(LoanIsGood,IF(ROW()-ROW(PaymentSchedule[[#Headers],[PMT NO]])&gt;ScheduledNumberOfPayments,"",ROW()-ROW(PaymentSchedule[[#Headers],[PMT NO]])),"")</f>
        <v>114</v>
      </c>
      <c r="C130" s="12">
        <f ca="1">IF(PaymentSchedule[[#This Row],[PMT NO]]&lt;&gt;"",EOMONTH(LoanStartDate,ROW(PaymentSchedule[[#This Row],[PMT NO]])-ROW(PaymentSchedule[[#Headers],[PMT NO]])-2)+DAY(LoanStartDate),"")</f>
        <v>49557</v>
      </c>
      <c r="D130" s="14">
        <f ca="1">IF(PaymentSchedule[[#This Row],[PMT NO]]&lt;&gt;"",IF(ROW()-ROW(PaymentSchedule[[#Headers],[BEGINNING BALANCE]])=1,LoanAmount,INDEX(PaymentSchedule[ENDING BALANCE],ROW()-ROW(PaymentSchedule[[#Headers],[BEGINNING BALANCE]])-1)),"")</f>
        <v>497025.03124914307</v>
      </c>
      <c r="E130" s="14">
        <f ca="1">IF(PaymentSchedule[[#This Row],[PMT NO]]&lt;&gt;"",ScheduledPayment,"")</f>
        <v>3682.6042812198211</v>
      </c>
      <c r="F13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0" s="14">
        <f ca="1">IF(PaymentSchedule[[#This Row],[PMT NO]]&lt;&gt;"",PaymentSchedule[[#This Row],[TOTAL PAYMENT]]-PaymentSchedule[[#This Row],[INTEREST]],"")</f>
        <v>1206.3578692450965</v>
      </c>
      <c r="I130" s="14">
        <f ca="1">IF(PaymentSchedule[[#This Row],[PMT NO]]&lt;&gt;"",PaymentSchedule[[#This Row],[BEGINNING BALANCE]]*(InterestRate/PaymentsPerYear),"")</f>
        <v>2576.2464119747247</v>
      </c>
      <c r="J13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495818.67337989795</v>
      </c>
      <c r="K130" s="14">
        <f ca="1">IF(PaymentSchedule[[#This Row],[PMT NO]]&lt;&gt;"",SUM(INDEX(PaymentSchedule[INTEREST],1,1):PaymentSchedule[[#This Row],[INTEREST]]),"")</f>
        <v>327035.56143895781</v>
      </c>
    </row>
    <row r="131" spans="2:11" x14ac:dyDescent="0.2">
      <c r="B131" s="10">
        <f ca="1">IF(LoanIsGood,IF(ROW()-ROW(PaymentSchedule[[#Headers],[PMT NO]])&gt;ScheduledNumberOfPayments,"",ROW()-ROW(PaymentSchedule[[#Headers],[PMT NO]])),"")</f>
        <v>115</v>
      </c>
      <c r="C131" s="12">
        <f ca="1">IF(PaymentSchedule[[#This Row],[PMT NO]]&lt;&gt;"",EOMONTH(LoanStartDate,ROW(PaymentSchedule[[#This Row],[PMT NO]])-ROW(PaymentSchedule[[#Headers],[PMT NO]])-2)+DAY(LoanStartDate),"")</f>
        <v>49587</v>
      </c>
      <c r="D131" s="14">
        <f ca="1">IF(PaymentSchedule[[#This Row],[PMT NO]]&lt;&gt;"",IF(ROW()-ROW(PaymentSchedule[[#Headers],[BEGINNING BALANCE]])=1,LoanAmount,INDEX(PaymentSchedule[ENDING BALANCE],ROW()-ROW(PaymentSchedule[[#Headers],[BEGINNING BALANCE]])-1)),"")</f>
        <v>495818.67337989795</v>
      </c>
      <c r="E131" s="14">
        <f ca="1">IF(PaymentSchedule[[#This Row],[PMT NO]]&lt;&gt;"",ScheduledPayment,"")</f>
        <v>3682.6042812198211</v>
      </c>
      <c r="F13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1" s="14">
        <f ca="1">IF(PaymentSchedule[[#This Row],[PMT NO]]&lt;&gt;"",PaymentSchedule[[#This Row],[TOTAL PAYMENT]]-PaymentSchedule[[#This Row],[INTEREST]],"")</f>
        <v>1212.6108242006835</v>
      </c>
      <c r="I131" s="14">
        <f ca="1">IF(PaymentSchedule[[#This Row],[PMT NO]]&lt;&gt;"",PaymentSchedule[[#This Row],[BEGINNING BALANCE]]*(InterestRate/PaymentsPerYear),"")</f>
        <v>2569.9934570191376</v>
      </c>
      <c r="J13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494606.06255569728</v>
      </c>
      <c r="K131" s="14">
        <f ca="1">IF(PaymentSchedule[[#This Row],[PMT NO]]&lt;&gt;"",SUM(INDEX(PaymentSchedule[INTEREST],1,1):PaymentSchedule[[#This Row],[INTEREST]]),"")</f>
        <v>329605.55489597697</v>
      </c>
    </row>
    <row r="132" spans="2:11" x14ac:dyDescent="0.2">
      <c r="B132" s="10">
        <f ca="1">IF(LoanIsGood,IF(ROW()-ROW(PaymentSchedule[[#Headers],[PMT NO]])&gt;ScheduledNumberOfPayments,"",ROW()-ROW(PaymentSchedule[[#Headers],[PMT NO]])),"")</f>
        <v>116</v>
      </c>
      <c r="C132" s="12">
        <f ca="1">IF(PaymentSchedule[[#This Row],[PMT NO]]&lt;&gt;"",EOMONTH(LoanStartDate,ROW(PaymentSchedule[[#This Row],[PMT NO]])-ROW(PaymentSchedule[[#Headers],[PMT NO]])-2)+DAY(LoanStartDate),"")</f>
        <v>49618</v>
      </c>
      <c r="D132" s="14">
        <f ca="1">IF(PaymentSchedule[[#This Row],[PMT NO]]&lt;&gt;"",IF(ROW()-ROW(PaymentSchedule[[#Headers],[BEGINNING BALANCE]])=1,LoanAmount,INDEX(PaymentSchedule[ENDING BALANCE],ROW()-ROW(PaymentSchedule[[#Headers],[BEGINNING BALANCE]])-1)),"")</f>
        <v>494606.06255569728</v>
      </c>
      <c r="E132" s="14">
        <f ca="1">IF(PaymentSchedule[[#This Row],[PMT NO]]&lt;&gt;"",ScheduledPayment,"")</f>
        <v>3682.6042812198211</v>
      </c>
      <c r="F13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2" s="14">
        <f ca="1">IF(PaymentSchedule[[#This Row],[PMT NO]]&lt;&gt;"",PaymentSchedule[[#This Row],[TOTAL PAYMENT]]-PaymentSchedule[[#This Row],[INTEREST]],"")</f>
        <v>1218.8961903061236</v>
      </c>
      <c r="I132" s="14">
        <f ca="1">IF(PaymentSchedule[[#This Row],[PMT NO]]&lt;&gt;"",PaymentSchedule[[#This Row],[BEGINNING BALANCE]]*(InterestRate/PaymentsPerYear),"")</f>
        <v>2563.7080909136976</v>
      </c>
      <c r="J13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493387.16636539117</v>
      </c>
      <c r="K132" s="14">
        <f ca="1">IF(PaymentSchedule[[#This Row],[PMT NO]]&lt;&gt;"",SUM(INDEX(PaymentSchedule[INTEREST],1,1):PaymentSchedule[[#This Row],[INTEREST]]),"")</f>
        <v>332169.26298689068</v>
      </c>
    </row>
    <row r="133" spans="2:11" x14ac:dyDescent="0.2">
      <c r="B133" s="10">
        <f ca="1">IF(LoanIsGood,IF(ROW()-ROW(PaymentSchedule[[#Headers],[PMT NO]])&gt;ScheduledNumberOfPayments,"",ROW()-ROW(PaymentSchedule[[#Headers],[PMT NO]])),"")</f>
        <v>117</v>
      </c>
      <c r="C133" s="12">
        <f ca="1">IF(PaymentSchedule[[#This Row],[PMT NO]]&lt;&gt;"",EOMONTH(LoanStartDate,ROW(PaymentSchedule[[#This Row],[PMT NO]])-ROW(PaymentSchedule[[#Headers],[PMT NO]])-2)+DAY(LoanStartDate),"")</f>
        <v>49648</v>
      </c>
      <c r="D133" s="14">
        <f ca="1">IF(PaymentSchedule[[#This Row],[PMT NO]]&lt;&gt;"",IF(ROW()-ROW(PaymentSchedule[[#Headers],[BEGINNING BALANCE]])=1,LoanAmount,INDEX(PaymentSchedule[ENDING BALANCE],ROW()-ROW(PaymentSchedule[[#Headers],[BEGINNING BALANCE]])-1)),"")</f>
        <v>493387.16636539117</v>
      </c>
      <c r="E133" s="14">
        <f ca="1">IF(PaymentSchedule[[#This Row],[PMT NO]]&lt;&gt;"",ScheduledPayment,"")</f>
        <v>3682.6042812198211</v>
      </c>
      <c r="F13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3" s="14">
        <f ca="1">IF(PaymentSchedule[[#This Row],[PMT NO]]&lt;&gt;"",PaymentSchedule[[#This Row],[TOTAL PAYMENT]]-PaymentSchedule[[#This Row],[INTEREST]],"")</f>
        <v>1225.2141355592103</v>
      </c>
      <c r="I133" s="14">
        <f ca="1">IF(PaymentSchedule[[#This Row],[PMT NO]]&lt;&gt;"",PaymentSchedule[[#This Row],[BEGINNING BALANCE]]*(InterestRate/PaymentsPerYear),"")</f>
        <v>2557.3901456606109</v>
      </c>
      <c r="J13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492161.95222983195</v>
      </c>
      <c r="K133" s="14">
        <f ca="1">IF(PaymentSchedule[[#This Row],[PMT NO]]&lt;&gt;"",SUM(INDEX(PaymentSchedule[INTEREST],1,1):PaymentSchedule[[#This Row],[INTEREST]]),"")</f>
        <v>334726.65313255129</v>
      </c>
    </row>
    <row r="134" spans="2:11" x14ac:dyDescent="0.2">
      <c r="B134" s="10">
        <f ca="1">IF(LoanIsGood,IF(ROW()-ROW(PaymentSchedule[[#Headers],[PMT NO]])&gt;ScheduledNumberOfPayments,"",ROW()-ROW(PaymentSchedule[[#Headers],[PMT NO]])),"")</f>
        <v>118</v>
      </c>
      <c r="C134" s="12">
        <f ca="1">IF(PaymentSchedule[[#This Row],[PMT NO]]&lt;&gt;"",EOMONTH(LoanStartDate,ROW(PaymentSchedule[[#This Row],[PMT NO]])-ROW(PaymentSchedule[[#Headers],[PMT NO]])-2)+DAY(LoanStartDate),"")</f>
        <v>49679</v>
      </c>
      <c r="D134" s="14">
        <f ca="1">IF(PaymentSchedule[[#This Row],[PMT NO]]&lt;&gt;"",IF(ROW()-ROW(PaymentSchedule[[#Headers],[BEGINNING BALANCE]])=1,LoanAmount,INDEX(PaymentSchedule[ENDING BALANCE],ROW()-ROW(PaymentSchedule[[#Headers],[BEGINNING BALANCE]])-1)),"")</f>
        <v>492161.95222983195</v>
      </c>
      <c r="E134" s="14">
        <f ca="1">IF(PaymentSchedule[[#This Row],[PMT NO]]&lt;&gt;"",ScheduledPayment,"")</f>
        <v>3682.6042812198211</v>
      </c>
      <c r="F13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4" s="14">
        <f ca="1">IF(PaymentSchedule[[#This Row],[PMT NO]]&lt;&gt;"",PaymentSchedule[[#This Row],[TOTAL PAYMENT]]-PaymentSchedule[[#This Row],[INTEREST]],"")</f>
        <v>1231.5648288285256</v>
      </c>
      <c r="I134" s="14">
        <f ca="1">IF(PaymentSchedule[[#This Row],[PMT NO]]&lt;&gt;"",PaymentSchedule[[#This Row],[BEGINNING BALANCE]]*(InterestRate/PaymentsPerYear),"")</f>
        <v>2551.0394523912955</v>
      </c>
      <c r="J13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490930.38740100345</v>
      </c>
      <c r="K134" s="14">
        <f ca="1">IF(PaymentSchedule[[#This Row],[PMT NO]]&lt;&gt;"",SUM(INDEX(PaymentSchedule[INTEREST],1,1):PaymentSchedule[[#This Row],[INTEREST]]),"")</f>
        <v>337277.69258494256</v>
      </c>
    </row>
    <row r="135" spans="2:11" x14ac:dyDescent="0.2">
      <c r="B135" s="10">
        <f ca="1">IF(LoanIsGood,IF(ROW()-ROW(PaymentSchedule[[#Headers],[PMT NO]])&gt;ScheduledNumberOfPayments,"",ROW()-ROW(PaymentSchedule[[#Headers],[PMT NO]])),"")</f>
        <v>119</v>
      </c>
      <c r="C135" s="12">
        <f ca="1">IF(PaymentSchedule[[#This Row],[PMT NO]]&lt;&gt;"",EOMONTH(LoanStartDate,ROW(PaymentSchedule[[#This Row],[PMT NO]])-ROW(PaymentSchedule[[#Headers],[PMT NO]])-2)+DAY(LoanStartDate),"")</f>
        <v>49710</v>
      </c>
      <c r="D135" s="14">
        <f ca="1">IF(PaymentSchedule[[#This Row],[PMT NO]]&lt;&gt;"",IF(ROW()-ROW(PaymentSchedule[[#Headers],[BEGINNING BALANCE]])=1,LoanAmount,INDEX(PaymentSchedule[ENDING BALANCE],ROW()-ROW(PaymentSchedule[[#Headers],[BEGINNING BALANCE]])-1)),"")</f>
        <v>490930.38740100345</v>
      </c>
      <c r="E135" s="14">
        <f ca="1">IF(PaymentSchedule[[#This Row],[PMT NO]]&lt;&gt;"",ScheduledPayment,"")</f>
        <v>3682.6042812198211</v>
      </c>
      <c r="F13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5" s="14">
        <f ca="1">IF(PaymentSchedule[[#This Row],[PMT NO]]&lt;&gt;"",PaymentSchedule[[#This Row],[TOTAL PAYMENT]]-PaymentSchedule[[#This Row],[INTEREST]],"")</f>
        <v>1237.9484398579534</v>
      </c>
      <c r="I135" s="14">
        <f ca="1">IF(PaymentSchedule[[#This Row],[PMT NO]]&lt;&gt;"",PaymentSchedule[[#This Row],[BEGINNING BALANCE]]*(InterestRate/PaymentsPerYear),"")</f>
        <v>2544.6558413618677</v>
      </c>
      <c r="J13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489692.43896114547</v>
      </c>
      <c r="K135" s="14">
        <f ca="1">IF(PaymentSchedule[[#This Row],[PMT NO]]&lt;&gt;"",SUM(INDEX(PaymentSchedule[INTEREST],1,1):PaymentSchedule[[#This Row],[INTEREST]]),"")</f>
        <v>339822.34842630441</v>
      </c>
    </row>
    <row r="136" spans="2:11" x14ac:dyDescent="0.2">
      <c r="B136" s="10">
        <f ca="1">IF(LoanIsGood,IF(ROW()-ROW(PaymentSchedule[[#Headers],[PMT NO]])&gt;ScheduledNumberOfPayments,"",ROW()-ROW(PaymentSchedule[[#Headers],[PMT NO]])),"")</f>
        <v>120</v>
      </c>
      <c r="C136" s="12">
        <f ca="1">IF(PaymentSchedule[[#This Row],[PMT NO]]&lt;&gt;"",EOMONTH(LoanStartDate,ROW(PaymentSchedule[[#This Row],[PMT NO]])-ROW(PaymentSchedule[[#Headers],[PMT NO]])-2)+DAY(LoanStartDate),"")</f>
        <v>49739</v>
      </c>
      <c r="D136" s="14">
        <f ca="1">IF(PaymentSchedule[[#This Row],[PMT NO]]&lt;&gt;"",IF(ROW()-ROW(PaymentSchedule[[#Headers],[BEGINNING BALANCE]])=1,LoanAmount,INDEX(PaymentSchedule[ENDING BALANCE],ROW()-ROW(PaymentSchedule[[#Headers],[BEGINNING BALANCE]])-1)),"")</f>
        <v>489692.43896114547</v>
      </c>
      <c r="E136" s="14">
        <f ca="1">IF(PaymentSchedule[[#This Row],[PMT NO]]&lt;&gt;"",ScheduledPayment,"")</f>
        <v>3682.6042812198211</v>
      </c>
      <c r="F13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6" s="14">
        <f ca="1">IF(PaymentSchedule[[#This Row],[PMT NO]]&lt;&gt;"",PaymentSchedule[[#This Row],[TOTAL PAYMENT]]-PaymentSchedule[[#This Row],[INTEREST]],"")</f>
        <v>1244.3651392712172</v>
      </c>
      <c r="I136" s="14">
        <f ca="1">IF(PaymentSchedule[[#This Row],[PMT NO]]&lt;&gt;"",PaymentSchedule[[#This Row],[BEGINNING BALANCE]]*(InterestRate/PaymentsPerYear),"")</f>
        <v>2538.2391419486039</v>
      </c>
      <c r="J13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488448.07382187428</v>
      </c>
      <c r="K136" s="14">
        <f ca="1">IF(PaymentSchedule[[#This Row],[PMT NO]]&lt;&gt;"",SUM(INDEX(PaymentSchedule[INTEREST],1,1):PaymentSchedule[[#This Row],[INTEREST]]),"")</f>
        <v>342360.58756825299</v>
      </c>
    </row>
    <row r="137" spans="2:11" x14ac:dyDescent="0.2">
      <c r="B137" s="10">
        <f ca="1">IF(LoanIsGood,IF(ROW()-ROW(PaymentSchedule[[#Headers],[PMT NO]])&gt;ScheduledNumberOfPayments,"",ROW()-ROW(PaymentSchedule[[#Headers],[PMT NO]])),"")</f>
        <v>121</v>
      </c>
      <c r="C137" s="12">
        <f ca="1">IF(PaymentSchedule[[#This Row],[PMT NO]]&lt;&gt;"",EOMONTH(LoanStartDate,ROW(PaymentSchedule[[#This Row],[PMT NO]])-ROW(PaymentSchedule[[#Headers],[PMT NO]])-2)+DAY(LoanStartDate),"")</f>
        <v>49770</v>
      </c>
      <c r="D137" s="14">
        <f ca="1">IF(PaymentSchedule[[#This Row],[PMT NO]]&lt;&gt;"",IF(ROW()-ROW(PaymentSchedule[[#Headers],[BEGINNING BALANCE]])=1,LoanAmount,INDEX(PaymentSchedule[ENDING BALANCE],ROW()-ROW(PaymentSchedule[[#Headers],[BEGINNING BALANCE]])-1)),"")</f>
        <v>488448.07382187428</v>
      </c>
      <c r="E137" s="14">
        <f ca="1">IF(PaymentSchedule[[#This Row],[PMT NO]]&lt;&gt;"",ScheduledPayment,"")</f>
        <v>3682.6042812198211</v>
      </c>
      <c r="F13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7" s="14">
        <f ca="1">IF(PaymentSchedule[[#This Row],[PMT NO]]&lt;&gt;"",PaymentSchedule[[#This Row],[TOTAL PAYMENT]]-PaymentSchedule[[#This Row],[INTEREST]],"")</f>
        <v>1250.8150985764396</v>
      </c>
      <c r="I137" s="14">
        <f ca="1">IF(PaymentSchedule[[#This Row],[PMT NO]]&lt;&gt;"",PaymentSchedule[[#This Row],[BEGINNING BALANCE]]*(InterestRate/PaymentsPerYear),"")</f>
        <v>2531.7891826433815</v>
      </c>
      <c r="J13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487197.25872329785</v>
      </c>
      <c r="K137" s="14">
        <f ca="1">IF(PaymentSchedule[[#This Row],[PMT NO]]&lt;&gt;"",SUM(INDEX(PaymentSchedule[INTEREST],1,1):PaymentSchedule[[#This Row],[INTEREST]]),"")</f>
        <v>344892.37675089639</v>
      </c>
    </row>
    <row r="138" spans="2:11" x14ac:dyDescent="0.2">
      <c r="B138" s="10">
        <f ca="1">IF(LoanIsGood,IF(ROW()-ROW(PaymentSchedule[[#Headers],[PMT NO]])&gt;ScheduledNumberOfPayments,"",ROW()-ROW(PaymentSchedule[[#Headers],[PMT NO]])),"")</f>
        <v>122</v>
      </c>
      <c r="C138" s="12">
        <f ca="1">IF(PaymentSchedule[[#This Row],[PMT NO]]&lt;&gt;"",EOMONTH(LoanStartDate,ROW(PaymentSchedule[[#This Row],[PMT NO]])-ROW(PaymentSchedule[[#Headers],[PMT NO]])-2)+DAY(LoanStartDate),"")</f>
        <v>49800</v>
      </c>
      <c r="D138" s="14">
        <f ca="1">IF(PaymentSchedule[[#This Row],[PMT NO]]&lt;&gt;"",IF(ROW()-ROW(PaymentSchedule[[#Headers],[BEGINNING BALANCE]])=1,LoanAmount,INDEX(PaymentSchedule[ENDING BALANCE],ROW()-ROW(PaymentSchedule[[#Headers],[BEGINNING BALANCE]])-1)),"")</f>
        <v>487197.25872329785</v>
      </c>
      <c r="E138" s="14">
        <f ca="1">IF(PaymentSchedule[[#This Row],[PMT NO]]&lt;&gt;"",ScheduledPayment,"")</f>
        <v>3682.6042812198211</v>
      </c>
      <c r="F13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8" s="14">
        <f ca="1">IF(PaymentSchedule[[#This Row],[PMT NO]]&lt;&gt;"",PaymentSchedule[[#This Row],[TOTAL PAYMENT]]-PaymentSchedule[[#This Row],[INTEREST]],"")</f>
        <v>1257.2984901707273</v>
      </c>
      <c r="I138" s="14">
        <f ca="1">IF(PaymentSchedule[[#This Row],[PMT NO]]&lt;&gt;"",PaymentSchedule[[#This Row],[BEGINNING BALANCE]]*(InterestRate/PaymentsPerYear),"")</f>
        <v>2525.3057910490938</v>
      </c>
      <c r="J13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485939.96023312712</v>
      </c>
      <c r="K138" s="14">
        <f ca="1">IF(PaymentSchedule[[#This Row],[PMT NO]]&lt;&gt;"",SUM(INDEX(PaymentSchedule[INTEREST],1,1):PaymentSchedule[[#This Row],[INTEREST]]),"")</f>
        <v>347417.68254194548</v>
      </c>
    </row>
    <row r="139" spans="2:11" x14ac:dyDescent="0.2">
      <c r="B139" s="10">
        <f ca="1">IF(LoanIsGood,IF(ROW()-ROW(PaymentSchedule[[#Headers],[PMT NO]])&gt;ScheduledNumberOfPayments,"",ROW()-ROW(PaymentSchedule[[#Headers],[PMT NO]])),"")</f>
        <v>123</v>
      </c>
      <c r="C139" s="12">
        <f ca="1">IF(PaymentSchedule[[#This Row],[PMT NO]]&lt;&gt;"",EOMONTH(LoanStartDate,ROW(PaymentSchedule[[#This Row],[PMT NO]])-ROW(PaymentSchedule[[#Headers],[PMT NO]])-2)+DAY(LoanStartDate),"")</f>
        <v>49831</v>
      </c>
      <c r="D139" s="14">
        <f ca="1">IF(PaymentSchedule[[#This Row],[PMT NO]]&lt;&gt;"",IF(ROW()-ROW(PaymentSchedule[[#Headers],[BEGINNING BALANCE]])=1,LoanAmount,INDEX(PaymentSchedule[ENDING BALANCE],ROW()-ROW(PaymentSchedule[[#Headers],[BEGINNING BALANCE]])-1)),"")</f>
        <v>485939.96023312712</v>
      </c>
      <c r="E139" s="14">
        <f ca="1">IF(PaymentSchedule[[#This Row],[PMT NO]]&lt;&gt;"",ScheduledPayment,"")</f>
        <v>3682.6042812198211</v>
      </c>
      <c r="F13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39" s="14">
        <f ca="1">IF(PaymentSchedule[[#This Row],[PMT NO]]&lt;&gt;"",PaymentSchedule[[#This Row],[TOTAL PAYMENT]]-PaymentSchedule[[#This Row],[INTEREST]],"")</f>
        <v>1263.8154873447788</v>
      </c>
      <c r="I139" s="14">
        <f ca="1">IF(PaymentSchedule[[#This Row],[PMT NO]]&lt;&gt;"",PaymentSchedule[[#This Row],[BEGINNING BALANCE]]*(InterestRate/PaymentsPerYear),"")</f>
        <v>2518.7887938750423</v>
      </c>
      <c r="J13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484676.14474578231</v>
      </c>
      <c r="K139" s="14">
        <f ca="1">IF(PaymentSchedule[[#This Row],[PMT NO]]&lt;&gt;"",SUM(INDEX(PaymentSchedule[INTEREST],1,1):PaymentSchedule[[#This Row],[INTEREST]]),"")</f>
        <v>349936.4713358205</v>
      </c>
    </row>
    <row r="140" spans="2:11" x14ac:dyDescent="0.2">
      <c r="B140" s="10">
        <f ca="1">IF(LoanIsGood,IF(ROW()-ROW(PaymentSchedule[[#Headers],[PMT NO]])&gt;ScheduledNumberOfPayments,"",ROW()-ROW(PaymentSchedule[[#Headers],[PMT NO]])),"")</f>
        <v>124</v>
      </c>
      <c r="C140" s="12">
        <f ca="1">IF(PaymentSchedule[[#This Row],[PMT NO]]&lt;&gt;"",EOMONTH(LoanStartDate,ROW(PaymentSchedule[[#This Row],[PMT NO]])-ROW(PaymentSchedule[[#Headers],[PMT NO]])-2)+DAY(LoanStartDate),"")</f>
        <v>49861</v>
      </c>
      <c r="D140" s="14">
        <f ca="1">IF(PaymentSchedule[[#This Row],[PMT NO]]&lt;&gt;"",IF(ROW()-ROW(PaymentSchedule[[#Headers],[BEGINNING BALANCE]])=1,LoanAmount,INDEX(PaymentSchedule[ENDING BALANCE],ROW()-ROW(PaymentSchedule[[#Headers],[BEGINNING BALANCE]])-1)),"")</f>
        <v>484676.14474578231</v>
      </c>
      <c r="E140" s="14">
        <f ca="1">IF(PaymentSchedule[[#This Row],[PMT NO]]&lt;&gt;"",ScheduledPayment,"")</f>
        <v>3682.6042812198211</v>
      </c>
      <c r="F14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0" s="14">
        <f ca="1">IF(PaymentSchedule[[#This Row],[PMT NO]]&lt;&gt;"",PaymentSchedule[[#This Row],[TOTAL PAYMENT]]-PaymentSchedule[[#This Row],[INTEREST]],"")</f>
        <v>1270.3662642875161</v>
      </c>
      <c r="I140" s="14">
        <f ca="1">IF(PaymentSchedule[[#This Row],[PMT NO]]&lt;&gt;"",PaymentSchedule[[#This Row],[BEGINNING BALANCE]]*(InterestRate/PaymentsPerYear),"")</f>
        <v>2512.2380169323051</v>
      </c>
      <c r="J14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483405.77848149481</v>
      </c>
      <c r="K140" s="14">
        <f ca="1">IF(PaymentSchedule[[#This Row],[PMT NO]]&lt;&gt;"",SUM(INDEX(PaymentSchedule[INTEREST],1,1):PaymentSchedule[[#This Row],[INTEREST]]),"")</f>
        <v>352448.70935275283</v>
      </c>
    </row>
    <row r="141" spans="2:11" x14ac:dyDescent="0.2">
      <c r="B141" s="10">
        <f ca="1">IF(LoanIsGood,IF(ROW()-ROW(PaymentSchedule[[#Headers],[PMT NO]])&gt;ScheduledNumberOfPayments,"",ROW()-ROW(PaymentSchedule[[#Headers],[PMT NO]])),"")</f>
        <v>125</v>
      </c>
      <c r="C141" s="12">
        <f ca="1">IF(PaymentSchedule[[#This Row],[PMT NO]]&lt;&gt;"",EOMONTH(LoanStartDate,ROW(PaymentSchedule[[#This Row],[PMT NO]])-ROW(PaymentSchedule[[#Headers],[PMT NO]])-2)+DAY(LoanStartDate),"")</f>
        <v>49892</v>
      </c>
      <c r="D141" s="14">
        <f ca="1">IF(PaymentSchedule[[#This Row],[PMT NO]]&lt;&gt;"",IF(ROW()-ROW(PaymentSchedule[[#Headers],[BEGINNING BALANCE]])=1,LoanAmount,INDEX(PaymentSchedule[ENDING BALANCE],ROW()-ROW(PaymentSchedule[[#Headers],[BEGINNING BALANCE]])-1)),"")</f>
        <v>483405.77848149481</v>
      </c>
      <c r="E141" s="14">
        <f ca="1">IF(PaymentSchedule[[#This Row],[PMT NO]]&lt;&gt;"",ScheduledPayment,"")</f>
        <v>3682.6042812198211</v>
      </c>
      <c r="F14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1" s="14">
        <f ca="1">IF(PaymentSchedule[[#This Row],[PMT NO]]&lt;&gt;"",PaymentSchedule[[#This Row],[TOTAL PAYMENT]]-PaymentSchedule[[#This Row],[INTEREST]],"")</f>
        <v>1276.9509960907399</v>
      </c>
      <c r="I141" s="14">
        <f ca="1">IF(PaymentSchedule[[#This Row],[PMT NO]]&lt;&gt;"",PaymentSchedule[[#This Row],[BEGINNING BALANCE]]*(InterestRate/PaymentsPerYear),"")</f>
        <v>2505.6532851290813</v>
      </c>
      <c r="J14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482128.82748540409</v>
      </c>
      <c r="K141" s="14">
        <f ca="1">IF(PaymentSchedule[[#This Row],[PMT NO]]&lt;&gt;"",SUM(INDEX(PaymentSchedule[INTEREST],1,1):PaymentSchedule[[#This Row],[INTEREST]]),"")</f>
        <v>354954.36263788189</v>
      </c>
    </row>
    <row r="142" spans="2:11" x14ac:dyDescent="0.2">
      <c r="B142" s="10">
        <f ca="1">IF(LoanIsGood,IF(ROW()-ROW(PaymentSchedule[[#Headers],[PMT NO]])&gt;ScheduledNumberOfPayments,"",ROW()-ROW(PaymentSchedule[[#Headers],[PMT NO]])),"")</f>
        <v>126</v>
      </c>
      <c r="C142" s="12">
        <f ca="1">IF(PaymentSchedule[[#This Row],[PMT NO]]&lt;&gt;"",EOMONTH(LoanStartDate,ROW(PaymentSchedule[[#This Row],[PMT NO]])-ROW(PaymentSchedule[[#Headers],[PMT NO]])-2)+DAY(LoanStartDate),"")</f>
        <v>49923</v>
      </c>
      <c r="D142" s="14">
        <f ca="1">IF(PaymentSchedule[[#This Row],[PMT NO]]&lt;&gt;"",IF(ROW()-ROW(PaymentSchedule[[#Headers],[BEGINNING BALANCE]])=1,LoanAmount,INDEX(PaymentSchedule[ENDING BALANCE],ROW()-ROW(PaymentSchedule[[#Headers],[BEGINNING BALANCE]])-1)),"")</f>
        <v>482128.82748540409</v>
      </c>
      <c r="E142" s="14">
        <f ca="1">IF(PaymentSchedule[[#This Row],[PMT NO]]&lt;&gt;"",ScheduledPayment,"")</f>
        <v>3682.6042812198211</v>
      </c>
      <c r="F14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2" s="14">
        <f ca="1">IF(PaymentSchedule[[#This Row],[PMT NO]]&lt;&gt;"",PaymentSchedule[[#This Row],[TOTAL PAYMENT]]-PaymentSchedule[[#This Row],[INTEREST]],"")</f>
        <v>1283.56985875381</v>
      </c>
      <c r="I142" s="14">
        <f ca="1">IF(PaymentSchedule[[#This Row],[PMT NO]]&lt;&gt;"",PaymentSchedule[[#This Row],[BEGINNING BALANCE]]*(InterestRate/PaymentsPerYear),"")</f>
        <v>2499.0344224660112</v>
      </c>
      <c r="J14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480845.25762665027</v>
      </c>
      <c r="K142" s="14">
        <f ca="1">IF(PaymentSchedule[[#This Row],[PMT NO]]&lt;&gt;"",SUM(INDEX(PaymentSchedule[INTEREST],1,1):PaymentSchedule[[#This Row],[INTEREST]]),"")</f>
        <v>357453.3970603479</v>
      </c>
    </row>
    <row r="143" spans="2:11" x14ac:dyDescent="0.2">
      <c r="B143" s="10">
        <f ca="1">IF(LoanIsGood,IF(ROW()-ROW(PaymentSchedule[[#Headers],[PMT NO]])&gt;ScheduledNumberOfPayments,"",ROW()-ROW(PaymentSchedule[[#Headers],[PMT NO]])),"")</f>
        <v>127</v>
      </c>
      <c r="C143" s="12">
        <f ca="1">IF(PaymentSchedule[[#This Row],[PMT NO]]&lt;&gt;"",EOMONTH(LoanStartDate,ROW(PaymentSchedule[[#This Row],[PMT NO]])-ROW(PaymentSchedule[[#Headers],[PMT NO]])-2)+DAY(LoanStartDate),"")</f>
        <v>49953</v>
      </c>
      <c r="D143" s="14">
        <f ca="1">IF(PaymentSchedule[[#This Row],[PMT NO]]&lt;&gt;"",IF(ROW()-ROW(PaymentSchedule[[#Headers],[BEGINNING BALANCE]])=1,LoanAmount,INDEX(PaymentSchedule[ENDING BALANCE],ROW()-ROW(PaymentSchedule[[#Headers],[BEGINNING BALANCE]])-1)),"")</f>
        <v>480845.25762665027</v>
      </c>
      <c r="E143" s="14">
        <f ca="1">IF(PaymentSchedule[[#This Row],[PMT NO]]&lt;&gt;"",ScheduledPayment,"")</f>
        <v>3682.6042812198211</v>
      </c>
      <c r="F14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3" s="14">
        <f ca="1">IF(PaymentSchedule[[#This Row],[PMT NO]]&lt;&gt;"",PaymentSchedule[[#This Row],[TOTAL PAYMENT]]-PaymentSchedule[[#This Row],[INTEREST]],"")</f>
        <v>1290.2230291883507</v>
      </c>
      <c r="I143" s="14">
        <f ca="1">IF(PaymentSchedule[[#This Row],[PMT NO]]&lt;&gt;"",PaymentSchedule[[#This Row],[BEGINNING BALANCE]]*(InterestRate/PaymentsPerYear),"")</f>
        <v>2492.3812520314705</v>
      </c>
      <c r="J14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479555.03459746193</v>
      </c>
      <c r="K143" s="14">
        <f ca="1">IF(PaymentSchedule[[#This Row],[PMT NO]]&lt;&gt;"",SUM(INDEX(PaymentSchedule[INTEREST],1,1):PaymentSchedule[[#This Row],[INTEREST]]),"")</f>
        <v>359945.77831237938</v>
      </c>
    </row>
    <row r="144" spans="2:11" x14ac:dyDescent="0.2">
      <c r="B144" s="10">
        <f ca="1">IF(LoanIsGood,IF(ROW()-ROW(PaymentSchedule[[#Headers],[PMT NO]])&gt;ScheduledNumberOfPayments,"",ROW()-ROW(PaymentSchedule[[#Headers],[PMT NO]])),"")</f>
        <v>128</v>
      </c>
      <c r="C144" s="12">
        <f ca="1">IF(PaymentSchedule[[#This Row],[PMT NO]]&lt;&gt;"",EOMONTH(LoanStartDate,ROW(PaymentSchedule[[#This Row],[PMT NO]])-ROW(PaymentSchedule[[#Headers],[PMT NO]])-2)+DAY(LoanStartDate),"")</f>
        <v>49984</v>
      </c>
      <c r="D144" s="14">
        <f ca="1">IF(PaymentSchedule[[#This Row],[PMT NO]]&lt;&gt;"",IF(ROW()-ROW(PaymentSchedule[[#Headers],[BEGINNING BALANCE]])=1,LoanAmount,INDEX(PaymentSchedule[ENDING BALANCE],ROW()-ROW(PaymentSchedule[[#Headers],[BEGINNING BALANCE]])-1)),"")</f>
        <v>479555.03459746193</v>
      </c>
      <c r="E144" s="14">
        <f ca="1">IF(PaymentSchedule[[#This Row],[PMT NO]]&lt;&gt;"",ScheduledPayment,"")</f>
        <v>3682.6042812198211</v>
      </c>
      <c r="F14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4" s="14">
        <f ca="1">IF(PaymentSchedule[[#This Row],[PMT NO]]&lt;&gt;"",PaymentSchedule[[#This Row],[TOTAL PAYMENT]]-PaymentSchedule[[#This Row],[INTEREST]],"")</f>
        <v>1296.910685222977</v>
      </c>
      <c r="I144" s="14">
        <f ca="1">IF(PaymentSchedule[[#This Row],[PMT NO]]&lt;&gt;"",PaymentSchedule[[#This Row],[BEGINNING BALANCE]]*(InterestRate/PaymentsPerYear),"")</f>
        <v>2485.6935959968441</v>
      </c>
      <c r="J14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478258.12391223892</v>
      </c>
      <c r="K144" s="14">
        <f ca="1">IF(PaymentSchedule[[#This Row],[PMT NO]]&lt;&gt;"",SUM(INDEX(PaymentSchedule[INTEREST],1,1):PaymentSchedule[[#This Row],[INTEREST]]),"")</f>
        <v>362431.4719083762</v>
      </c>
    </row>
    <row r="145" spans="2:11" x14ac:dyDescent="0.2">
      <c r="B145" s="10">
        <f ca="1">IF(LoanIsGood,IF(ROW()-ROW(PaymentSchedule[[#Headers],[PMT NO]])&gt;ScheduledNumberOfPayments,"",ROW()-ROW(PaymentSchedule[[#Headers],[PMT NO]])),"")</f>
        <v>129</v>
      </c>
      <c r="C145" s="12">
        <f ca="1">IF(PaymentSchedule[[#This Row],[PMT NO]]&lt;&gt;"",EOMONTH(LoanStartDate,ROW(PaymentSchedule[[#This Row],[PMT NO]])-ROW(PaymentSchedule[[#Headers],[PMT NO]])-2)+DAY(LoanStartDate),"")</f>
        <v>50014</v>
      </c>
      <c r="D145" s="14">
        <f ca="1">IF(PaymentSchedule[[#This Row],[PMT NO]]&lt;&gt;"",IF(ROW()-ROW(PaymentSchedule[[#Headers],[BEGINNING BALANCE]])=1,LoanAmount,INDEX(PaymentSchedule[ENDING BALANCE],ROW()-ROW(PaymentSchedule[[#Headers],[BEGINNING BALANCE]])-1)),"")</f>
        <v>478258.12391223892</v>
      </c>
      <c r="E145" s="14">
        <f ca="1">IF(PaymentSchedule[[#This Row],[PMT NO]]&lt;&gt;"",ScheduledPayment,"")</f>
        <v>3682.6042812198211</v>
      </c>
      <c r="F14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5" s="14">
        <f ca="1">IF(PaymentSchedule[[#This Row],[PMT NO]]&lt;&gt;"",PaymentSchedule[[#This Row],[TOTAL PAYMENT]]-PaymentSchedule[[#This Row],[INTEREST]],"")</f>
        <v>1303.6330056080496</v>
      </c>
      <c r="I145" s="14">
        <f ca="1">IF(PaymentSchedule[[#This Row],[PMT NO]]&lt;&gt;"",PaymentSchedule[[#This Row],[BEGINNING BALANCE]]*(InterestRate/PaymentsPerYear),"")</f>
        <v>2478.9712756117715</v>
      </c>
      <c r="J14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476954.49090663088</v>
      </c>
      <c r="K145" s="14">
        <f ca="1">IF(PaymentSchedule[[#This Row],[PMT NO]]&lt;&gt;"",SUM(INDEX(PaymentSchedule[INTEREST],1,1):PaymentSchedule[[#This Row],[INTEREST]]),"")</f>
        <v>364910.44318398798</v>
      </c>
    </row>
    <row r="146" spans="2:11" x14ac:dyDescent="0.2">
      <c r="B146" s="10">
        <f ca="1">IF(LoanIsGood,IF(ROW()-ROW(PaymentSchedule[[#Headers],[PMT NO]])&gt;ScheduledNumberOfPayments,"",ROW()-ROW(PaymentSchedule[[#Headers],[PMT NO]])),"")</f>
        <v>130</v>
      </c>
      <c r="C146" s="12">
        <f ca="1">IF(PaymentSchedule[[#This Row],[PMT NO]]&lt;&gt;"",EOMONTH(LoanStartDate,ROW(PaymentSchedule[[#This Row],[PMT NO]])-ROW(PaymentSchedule[[#Headers],[PMT NO]])-2)+DAY(LoanStartDate),"")</f>
        <v>50045</v>
      </c>
      <c r="D146" s="14">
        <f ca="1">IF(PaymentSchedule[[#This Row],[PMT NO]]&lt;&gt;"",IF(ROW()-ROW(PaymentSchedule[[#Headers],[BEGINNING BALANCE]])=1,LoanAmount,INDEX(PaymentSchedule[ENDING BALANCE],ROW()-ROW(PaymentSchedule[[#Headers],[BEGINNING BALANCE]])-1)),"")</f>
        <v>476954.49090663088</v>
      </c>
      <c r="E146" s="14">
        <f ca="1">IF(PaymentSchedule[[#This Row],[PMT NO]]&lt;&gt;"",ScheduledPayment,"")</f>
        <v>3682.6042812198211</v>
      </c>
      <c r="F14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6" s="14">
        <f ca="1">IF(PaymentSchedule[[#This Row],[PMT NO]]&lt;&gt;"",PaymentSchedule[[#This Row],[TOTAL PAYMENT]]-PaymentSchedule[[#This Row],[INTEREST]],"")</f>
        <v>1310.390170020451</v>
      </c>
      <c r="I146" s="14">
        <f ca="1">IF(PaymentSchedule[[#This Row],[PMT NO]]&lt;&gt;"",PaymentSchedule[[#This Row],[BEGINNING BALANCE]]*(InterestRate/PaymentsPerYear),"")</f>
        <v>2472.2141111993701</v>
      </c>
      <c r="J14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475644.10073661042</v>
      </c>
      <c r="K146" s="14">
        <f ca="1">IF(PaymentSchedule[[#This Row],[PMT NO]]&lt;&gt;"",SUM(INDEX(PaymentSchedule[INTEREST],1,1):PaymentSchedule[[#This Row],[INTEREST]]),"")</f>
        <v>367382.65729518735</v>
      </c>
    </row>
    <row r="147" spans="2:11" x14ac:dyDescent="0.2">
      <c r="B147" s="10">
        <f ca="1">IF(LoanIsGood,IF(ROW()-ROW(PaymentSchedule[[#Headers],[PMT NO]])&gt;ScheduledNumberOfPayments,"",ROW()-ROW(PaymentSchedule[[#Headers],[PMT NO]])),"")</f>
        <v>131</v>
      </c>
      <c r="C147" s="12">
        <f ca="1">IF(PaymentSchedule[[#This Row],[PMT NO]]&lt;&gt;"",EOMONTH(LoanStartDate,ROW(PaymentSchedule[[#This Row],[PMT NO]])-ROW(PaymentSchedule[[#Headers],[PMT NO]])-2)+DAY(LoanStartDate),"")</f>
        <v>50076</v>
      </c>
      <c r="D147" s="14">
        <f ca="1">IF(PaymentSchedule[[#This Row],[PMT NO]]&lt;&gt;"",IF(ROW()-ROW(PaymentSchedule[[#Headers],[BEGINNING BALANCE]])=1,LoanAmount,INDEX(PaymentSchedule[ENDING BALANCE],ROW()-ROW(PaymentSchedule[[#Headers],[BEGINNING BALANCE]])-1)),"")</f>
        <v>475644.10073661042</v>
      </c>
      <c r="E147" s="14">
        <f ca="1">IF(PaymentSchedule[[#This Row],[PMT NO]]&lt;&gt;"",ScheduledPayment,"")</f>
        <v>3682.6042812198211</v>
      </c>
      <c r="F14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7" s="14">
        <f ca="1">IF(PaymentSchedule[[#This Row],[PMT NO]]&lt;&gt;"",PaymentSchedule[[#This Row],[TOTAL PAYMENT]]-PaymentSchedule[[#This Row],[INTEREST]],"")</f>
        <v>1317.1823590683907</v>
      </c>
      <c r="I147" s="14">
        <f ca="1">IF(PaymentSchedule[[#This Row],[PMT NO]]&lt;&gt;"",PaymentSchedule[[#This Row],[BEGINNING BALANCE]]*(InterestRate/PaymentsPerYear),"")</f>
        <v>2465.4219221514304</v>
      </c>
      <c r="J14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474326.91837754205</v>
      </c>
      <c r="K147" s="14">
        <f ca="1">IF(PaymentSchedule[[#This Row],[PMT NO]]&lt;&gt;"",SUM(INDEX(PaymentSchedule[INTEREST],1,1):PaymentSchedule[[#This Row],[INTEREST]]),"")</f>
        <v>369848.07921733876</v>
      </c>
    </row>
    <row r="148" spans="2:11" x14ac:dyDescent="0.2">
      <c r="B148" s="10">
        <f ca="1">IF(LoanIsGood,IF(ROW()-ROW(PaymentSchedule[[#Headers],[PMT NO]])&gt;ScheduledNumberOfPayments,"",ROW()-ROW(PaymentSchedule[[#Headers],[PMT NO]])),"")</f>
        <v>132</v>
      </c>
      <c r="C148" s="12">
        <f ca="1">IF(PaymentSchedule[[#This Row],[PMT NO]]&lt;&gt;"",EOMONTH(LoanStartDate,ROW(PaymentSchedule[[#This Row],[PMT NO]])-ROW(PaymentSchedule[[#Headers],[PMT NO]])-2)+DAY(LoanStartDate),"")</f>
        <v>50104</v>
      </c>
      <c r="D148" s="14">
        <f ca="1">IF(PaymentSchedule[[#This Row],[PMT NO]]&lt;&gt;"",IF(ROW()-ROW(PaymentSchedule[[#Headers],[BEGINNING BALANCE]])=1,LoanAmount,INDEX(PaymentSchedule[ENDING BALANCE],ROW()-ROW(PaymentSchedule[[#Headers],[BEGINNING BALANCE]])-1)),"")</f>
        <v>474326.91837754205</v>
      </c>
      <c r="E148" s="14">
        <f ca="1">IF(PaymentSchedule[[#This Row],[PMT NO]]&lt;&gt;"",ScheduledPayment,"")</f>
        <v>3682.6042812198211</v>
      </c>
      <c r="F14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8" s="14">
        <f ca="1">IF(PaymentSchedule[[#This Row],[PMT NO]]&lt;&gt;"",PaymentSchedule[[#This Row],[TOTAL PAYMENT]]-PaymentSchedule[[#This Row],[INTEREST]],"")</f>
        <v>1324.009754296228</v>
      </c>
      <c r="I148" s="14">
        <f ca="1">IF(PaymentSchedule[[#This Row],[PMT NO]]&lt;&gt;"",PaymentSchedule[[#This Row],[BEGINNING BALANCE]]*(InterestRate/PaymentsPerYear),"")</f>
        <v>2458.5945269235931</v>
      </c>
      <c r="J14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473002.90862324584</v>
      </c>
      <c r="K148" s="14">
        <f ca="1">IF(PaymentSchedule[[#This Row],[PMT NO]]&lt;&gt;"",SUM(INDEX(PaymentSchedule[INTEREST],1,1):PaymentSchedule[[#This Row],[INTEREST]]),"")</f>
        <v>372306.67374426237</v>
      </c>
    </row>
    <row r="149" spans="2:11" x14ac:dyDescent="0.2">
      <c r="B149" s="10">
        <f ca="1">IF(LoanIsGood,IF(ROW()-ROW(PaymentSchedule[[#Headers],[PMT NO]])&gt;ScheduledNumberOfPayments,"",ROW()-ROW(PaymentSchedule[[#Headers],[PMT NO]])),"")</f>
        <v>133</v>
      </c>
      <c r="C149" s="12">
        <f ca="1">IF(PaymentSchedule[[#This Row],[PMT NO]]&lt;&gt;"",EOMONTH(LoanStartDate,ROW(PaymentSchedule[[#This Row],[PMT NO]])-ROW(PaymentSchedule[[#Headers],[PMT NO]])-2)+DAY(LoanStartDate),"")</f>
        <v>50135</v>
      </c>
      <c r="D149" s="14">
        <f ca="1">IF(PaymentSchedule[[#This Row],[PMT NO]]&lt;&gt;"",IF(ROW()-ROW(PaymentSchedule[[#Headers],[BEGINNING BALANCE]])=1,LoanAmount,INDEX(PaymentSchedule[ENDING BALANCE],ROW()-ROW(PaymentSchedule[[#Headers],[BEGINNING BALANCE]])-1)),"")</f>
        <v>473002.90862324584</v>
      </c>
      <c r="E149" s="14">
        <f ca="1">IF(PaymentSchedule[[#This Row],[PMT NO]]&lt;&gt;"",ScheduledPayment,"")</f>
        <v>3682.6042812198211</v>
      </c>
      <c r="F14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49" s="14">
        <f ca="1">IF(PaymentSchedule[[#This Row],[PMT NO]]&lt;&gt;"",PaymentSchedule[[#This Row],[TOTAL PAYMENT]]-PaymentSchedule[[#This Row],[INTEREST]],"")</f>
        <v>1330.8725381893305</v>
      </c>
      <c r="I149" s="14">
        <f ca="1">IF(PaymentSchedule[[#This Row],[PMT NO]]&lt;&gt;"",PaymentSchedule[[#This Row],[BEGINNING BALANCE]]*(InterestRate/PaymentsPerYear),"")</f>
        <v>2451.7317430304906</v>
      </c>
      <c r="J14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471672.03608505649</v>
      </c>
      <c r="K149" s="14">
        <f ca="1">IF(PaymentSchedule[[#This Row],[PMT NO]]&lt;&gt;"",SUM(INDEX(PaymentSchedule[INTEREST],1,1):PaymentSchedule[[#This Row],[INTEREST]]),"")</f>
        <v>374758.40548729285</v>
      </c>
    </row>
    <row r="150" spans="2:11" x14ac:dyDescent="0.2">
      <c r="B150" s="10">
        <f ca="1">IF(LoanIsGood,IF(ROW()-ROW(PaymentSchedule[[#Headers],[PMT NO]])&gt;ScheduledNumberOfPayments,"",ROW()-ROW(PaymentSchedule[[#Headers],[PMT NO]])),"")</f>
        <v>134</v>
      </c>
      <c r="C150" s="12">
        <f ca="1">IF(PaymentSchedule[[#This Row],[PMT NO]]&lt;&gt;"",EOMONTH(LoanStartDate,ROW(PaymentSchedule[[#This Row],[PMT NO]])-ROW(PaymentSchedule[[#Headers],[PMT NO]])-2)+DAY(LoanStartDate),"")</f>
        <v>50165</v>
      </c>
      <c r="D150" s="14">
        <f ca="1">IF(PaymentSchedule[[#This Row],[PMT NO]]&lt;&gt;"",IF(ROW()-ROW(PaymentSchedule[[#Headers],[BEGINNING BALANCE]])=1,LoanAmount,INDEX(PaymentSchedule[ENDING BALANCE],ROW()-ROW(PaymentSchedule[[#Headers],[BEGINNING BALANCE]])-1)),"")</f>
        <v>471672.03608505649</v>
      </c>
      <c r="E150" s="14">
        <f ca="1">IF(PaymentSchedule[[#This Row],[PMT NO]]&lt;&gt;"",ScheduledPayment,"")</f>
        <v>3682.6042812198211</v>
      </c>
      <c r="F15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0" s="14">
        <f ca="1">IF(PaymentSchedule[[#This Row],[PMT NO]]&lt;&gt;"",PaymentSchedule[[#This Row],[TOTAL PAYMENT]]-PaymentSchedule[[#This Row],[INTEREST]],"")</f>
        <v>1337.7708941789451</v>
      </c>
      <c r="I150" s="14">
        <f ca="1">IF(PaymentSchedule[[#This Row],[PMT NO]]&lt;&gt;"",PaymentSchedule[[#This Row],[BEGINNING BALANCE]]*(InterestRate/PaymentsPerYear),"")</f>
        <v>2444.833387040876</v>
      </c>
      <c r="J15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470334.26519087754</v>
      </c>
      <c r="K150" s="14">
        <f ca="1">IF(PaymentSchedule[[#This Row],[PMT NO]]&lt;&gt;"",SUM(INDEX(PaymentSchedule[INTEREST],1,1):PaymentSchedule[[#This Row],[INTEREST]]),"")</f>
        <v>377203.23887433374</v>
      </c>
    </row>
    <row r="151" spans="2:11" x14ac:dyDescent="0.2">
      <c r="B151" s="10">
        <f ca="1">IF(LoanIsGood,IF(ROW()-ROW(PaymentSchedule[[#Headers],[PMT NO]])&gt;ScheduledNumberOfPayments,"",ROW()-ROW(PaymentSchedule[[#Headers],[PMT NO]])),"")</f>
        <v>135</v>
      </c>
      <c r="C151" s="12">
        <f ca="1">IF(PaymentSchedule[[#This Row],[PMT NO]]&lt;&gt;"",EOMONTH(LoanStartDate,ROW(PaymentSchedule[[#This Row],[PMT NO]])-ROW(PaymentSchedule[[#Headers],[PMT NO]])-2)+DAY(LoanStartDate),"")</f>
        <v>50196</v>
      </c>
      <c r="D151" s="14">
        <f ca="1">IF(PaymentSchedule[[#This Row],[PMT NO]]&lt;&gt;"",IF(ROW()-ROW(PaymentSchedule[[#Headers],[BEGINNING BALANCE]])=1,LoanAmount,INDEX(PaymentSchedule[ENDING BALANCE],ROW()-ROW(PaymentSchedule[[#Headers],[BEGINNING BALANCE]])-1)),"")</f>
        <v>470334.26519087754</v>
      </c>
      <c r="E151" s="14">
        <f ca="1">IF(PaymentSchedule[[#This Row],[PMT NO]]&lt;&gt;"",ScheduledPayment,"")</f>
        <v>3682.6042812198211</v>
      </c>
      <c r="F15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1" s="14">
        <f ca="1">IF(PaymentSchedule[[#This Row],[PMT NO]]&lt;&gt;"",PaymentSchedule[[#This Row],[TOTAL PAYMENT]]-PaymentSchedule[[#This Row],[INTEREST]],"")</f>
        <v>1344.7050066471061</v>
      </c>
      <c r="I151" s="14">
        <f ca="1">IF(PaymentSchedule[[#This Row],[PMT NO]]&lt;&gt;"",PaymentSchedule[[#This Row],[BEGINNING BALANCE]]*(InterestRate/PaymentsPerYear),"")</f>
        <v>2437.8992745727151</v>
      </c>
      <c r="J15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468989.56018423045</v>
      </c>
      <c r="K151" s="14">
        <f ca="1">IF(PaymentSchedule[[#This Row],[PMT NO]]&lt;&gt;"",SUM(INDEX(PaymentSchedule[INTEREST],1,1):PaymentSchedule[[#This Row],[INTEREST]]),"")</f>
        <v>379641.13814890647</v>
      </c>
    </row>
    <row r="152" spans="2:11" x14ac:dyDescent="0.2">
      <c r="B152" s="10">
        <f ca="1">IF(LoanIsGood,IF(ROW()-ROW(PaymentSchedule[[#Headers],[PMT NO]])&gt;ScheduledNumberOfPayments,"",ROW()-ROW(PaymentSchedule[[#Headers],[PMT NO]])),"")</f>
        <v>136</v>
      </c>
      <c r="C152" s="12">
        <f ca="1">IF(PaymentSchedule[[#This Row],[PMT NO]]&lt;&gt;"",EOMONTH(LoanStartDate,ROW(PaymentSchedule[[#This Row],[PMT NO]])-ROW(PaymentSchedule[[#Headers],[PMT NO]])-2)+DAY(LoanStartDate),"")</f>
        <v>50226</v>
      </c>
      <c r="D152" s="14">
        <f ca="1">IF(PaymentSchedule[[#This Row],[PMT NO]]&lt;&gt;"",IF(ROW()-ROW(PaymentSchedule[[#Headers],[BEGINNING BALANCE]])=1,LoanAmount,INDEX(PaymentSchedule[ENDING BALANCE],ROW()-ROW(PaymentSchedule[[#Headers],[BEGINNING BALANCE]])-1)),"")</f>
        <v>468989.56018423045</v>
      </c>
      <c r="E152" s="14">
        <f ca="1">IF(PaymentSchedule[[#This Row],[PMT NO]]&lt;&gt;"",ScheduledPayment,"")</f>
        <v>3682.6042812198211</v>
      </c>
      <c r="F15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2" s="14">
        <f ca="1">IF(PaymentSchedule[[#This Row],[PMT NO]]&lt;&gt;"",PaymentSchedule[[#This Row],[TOTAL PAYMENT]]-PaymentSchedule[[#This Row],[INTEREST]],"")</f>
        <v>1351.67506093156</v>
      </c>
      <c r="I152" s="14">
        <f ca="1">IF(PaymentSchedule[[#This Row],[PMT NO]]&lt;&gt;"",PaymentSchedule[[#This Row],[BEGINNING BALANCE]]*(InterestRate/PaymentsPerYear),"")</f>
        <v>2430.9292202882611</v>
      </c>
      <c r="J15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467637.88512329891</v>
      </c>
      <c r="K152" s="14">
        <f ca="1">IF(PaymentSchedule[[#This Row],[PMT NO]]&lt;&gt;"",SUM(INDEX(PaymentSchedule[INTEREST],1,1):PaymentSchedule[[#This Row],[INTEREST]]),"")</f>
        <v>382072.0673691947</v>
      </c>
    </row>
    <row r="153" spans="2:11" x14ac:dyDescent="0.2">
      <c r="B153" s="10">
        <f ca="1">IF(LoanIsGood,IF(ROW()-ROW(PaymentSchedule[[#Headers],[PMT NO]])&gt;ScheduledNumberOfPayments,"",ROW()-ROW(PaymentSchedule[[#Headers],[PMT NO]])),"")</f>
        <v>137</v>
      </c>
      <c r="C153" s="12">
        <f ca="1">IF(PaymentSchedule[[#This Row],[PMT NO]]&lt;&gt;"",EOMONTH(LoanStartDate,ROW(PaymentSchedule[[#This Row],[PMT NO]])-ROW(PaymentSchedule[[#Headers],[PMT NO]])-2)+DAY(LoanStartDate),"")</f>
        <v>50257</v>
      </c>
      <c r="D153" s="14">
        <f ca="1">IF(PaymentSchedule[[#This Row],[PMT NO]]&lt;&gt;"",IF(ROW()-ROW(PaymentSchedule[[#Headers],[BEGINNING BALANCE]])=1,LoanAmount,INDEX(PaymentSchedule[ENDING BALANCE],ROW()-ROW(PaymentSchedule[[#Headers],[BEGINNING BALANCE]])-1)),"")</f>
        <v>467637.88512329891</v>
      </c>
      <c r="E153" s="14">
        <f ca="1">IF(PaymentSchedule[[#This Row],[PMT NO]]&lt;&gt;"",ScheduledPayment,"")</f>
        <v>3682.6042812198211</v>
      </c>
      <c r="F15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3" s="14">
        <f ca="1">IF(PaymentSchedule[[#This Row],[PMT NO]]&lt;&gt;"",PaymentSchedule[[#This Row],[TOTAL PAYMENT]]-PaymentSchedule[[#This Row],[INTEREST]],"")</f>
        <v>1358.6812433307218</v>
      </c>
      <c r="I153" s="14">
        <f ca="1">IF(PaymentSchedule[[#This Row],[PMT NO]]&lt;&gt;"",PaymentSchedule[[#This Row],[BEGINNING BALANCE]]*(InterestRate/PaymentsPerYear),"")</f>
        <v>2423.9230378890993</v>
      </c>
      <c r="J15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466279.20387996821</v>
      </c>
      <c r="K153" s="14">
        <f ca="1">IF(PaymentSchedule[[#This Row],[PMT NO]]&lt;&gt;"",SUM(INDEX(PaymentSchedule[INTEREST],1,1):PaymentSchedule[[#This Row],[INTEREST]]),"")</f>
        <v>384495.99040708382</v>
      </c>
    </row>
    <row r="154" spans="2:11" x14ac:dyDescent="0.2">
      <c r="B154" s="10">
        <f ca="1">IF(LoanIsGood,IF(ROW()-ROW(PaymentSchedule[[#Headers],[PMT NO]])&gt;ScheduledNumberOfPayments,"",ROW()-ROW(PaymentSchedule[[#Headers],[PMT NO]])),"")</f>
        <v>138</v>
      </c>
      <c r="C154" s="12">
        <f ca="1">IF(PaymentSchedule[[#This Row],[PMT NO]]&lt;&gt;"",EOMONTH(LoanStartDate,ROW(PaymentSchedule[[#This Row],[PMT NO]])-ROW(PaymentSchedule[[#Headers],[PMT NO]])-2)+DAY(LoanStartDate),"")</f>
        <v>50288</v>
      </c>
      <c r="D154" s="14">
        <f ca="1">IF(PaymentSchedule[[#This Row],[PMT NO]]&lt;&gt;"",IF(ROW()-ROW(PaymentSchedule[[#Headers],[BEGINNING BALANCE]])=1,LoanAmount,INDEX(PaymentSchedule[ENDING BALANCE],ROW()-ROW(PaymentSchedule[[#Headers],[BEGINNING BALANCE]])-1)),"")</f>
        <v>466279.20387996821</v>
      </c>
      <c r="E154" s="14">
        <f ca="1">IF(PaymentSchedule[[#This Row],[PMT NO]]&lt;&gt;"",ScheduledPayment,"")</f>
        <v>3682.6042812198211</v>
      </c>
      <c r="F15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4" s="14">
        <f ca="1">IF(PaymentSchedule[[#This Row],[PMT NO]]&lt;&gt;"",PaymentSchedule[[#This Row],[TOTAL PAYMENT]]-PaymentSchedule[[#This Row],[INTEREST]],"")</f>
        <v>1365.7237411086526</v>
      </c>
      <c r="I154" s="14">
        <f ca="1">IF(PaymentSchedule[[#This Row],[PMT NO]]&lt;&gt;"",PaymentSchedule[[#This Row],[BEGINNING BALANCE]]*(InterestRate/PaymentsPerYear),"")</f>
        <v>2416.8805401111686</v>
      </c>
      <c r="J15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464913.48013885954</v>
      </c>
      <c r="K154" s="14">
        <f ca="1">IF(PaymentSchedule[[#This Row],[PMT NO]]&lt;&gt;"",SUM(INDEX(PaymentSchedule[INTEREST],1,1):PaymentSchedule[[#This Row],[INTEREST]]),"")</f>
        <v>386912.87094719498</v>
      </c>
    </row>
    <row r="155" spans="2:11" x14ac:dyDescent="0.2">
      <c r="B155" s="10">
        <f ca="1">IF(LoanIsGood,IF(ROW()-ROW(PaymentSchedule[[#Headers],[PMT NO]])&gt;ScheduledNumberOfPayments,"",ROW()-ROW(PaymentSchedule[[#Headers],[PMT NO]])),"")</f>
        <v>139</v>
      </c>
      <c r="C155" s="12">
        <f ca="1">IF(PaymentSchedule[[#This Row],[PMT NO]]&lt;&gt;"",EOMONTH(LoanStartDate,ROW(PaymentSchedule[[#This Row],[PMT NO]])-ROW(PaymentSchedule[[#Headers],[PMT NO]])-2)+DAY(LoanStartDate),"")</f>
        <v>50318</v>
      </c>
      <c r="D155" s="14">
        <f ca="1">IF(PaymentSchedule[[#This Row],[PMT NO]]&lt;&gt;"",IF(ROW()-ROW(PaymentSchedule[[#Headers],[BEGINNING BALANCE]])=1,LoanAmount,INDEX(PaymentSchedule[ENDING BALANCE],ROW()-ROW(PaymentSchedule[[#Headers],[BEGINNING BALANCE]])-1)),"")</f>
        <v>464913.48013885954</v>
      </c>
      <c r="E155" s="14">
        <f ca="1">IF(PaymentSchedule[[#This Row],[PMT NO]]&lt;&gt;"",ScheduledPayment,"")</f>
        <v>3682.6042812198211</v>
      </c>
      <c r="F15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5" s="14">
        <f ca="1">IF(PaymentSchedule[[#This Row],[PMT NO]]&lt;&gt;"",PaymentSchedule[[#This Row],[TOTAL PAYMENT]]-PaymentSchedule[[#This Row],[INTEREST]],"")</f>
        <v>1372.802742500066</v>
      </c>
      <c r="I155" s="14">
        <f ca="1">IF(PaymentSchedule[[#This Row],[PMT NO]]&lt;&gt;"",PaymentSchedule[[#This Row],[BEGINNING BALANCE]]*(InterestRate/PaymentsPerYear),"")</f>
        <v>2409.8015387197552</v>
      </c>
      <c r="J15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463540.67739635945</v>
      </c>
      <c r="K155" s="14">
        <f ca="1">IF(PaymentSchedule[[#This Row],[PMT NO]]&lt;&gt;"",SUM(INDEX(PaymentSchedule[INTEREST],1,1):PaymentSchedule[[#This Row],[INTEREST]]),"")</f>
        <v>389322.67248591472</v>
      </c>
    </row>
    <row r="156" spans="2:11" x14ac:dyDescent="0.2">
      <c r="B156" s="10">
        <f ca="1">IF(LoanIsGood,IF(ROW()-ROW(PaymentSchedule[[#Headers],[PMT NO]])&gt;ScheduledNumberOfPayments,"",ROW()-ROW(PaymentSchedule[[#Headers],[PMT NO]])),"")</f>
        <v>140</v>
      </c>
      <c r="C156" s="12">
        <f ca="1">IF(PaymentSchedule[[#This Row],[PMT NO]]&lt;&gt;"",EOMONTH(LoanStartDate,ROW(PaymentSchedule[[#This Row],[PMT NO]])-ROW(PaymentSchedule[[#Headers],[PMT NO]])-2)+DAY(LoanStartDate),"")</f>
        <v>50349</v>
      </c>
      <c r="D156" s="14">
        <f ca="1">IF(PaymentSchedule[[#This Row],[PMT NO]]&lt;&gt;"",IF(ROW()-ROW(PaymentSchedule[[#Headers],[BEGINNING BALANCE]])=1,LoanAmount,INDEX(PaymentSchedule[ENDING BALANCE],ROW()-ROW(PaymentSchedule[[#Headers],[BEGINNING BALANCE]])-1)),"")</f>
        <v>463540.67739635945</v>
      </c>
      <c r="E156" s="14">
        <f ca="1">IF(PaymentSchedule[[#This Row],[PMT NO]]&lt;&gt;"",ScheduledPayment,"")</f>
        <v>3682.6042812198211</v>
      </c>
      <c r="F15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6" s="14">
        <f ca="1">IF(PaymentSchedule[[#This Row],[PMT NO]]&lt;&gt;"",PaymentSchedule[[#This Row],[TOTAL PAYMENT]]-PaymentSchedule[[#This Row],[INTEREST]],"")</f>
        <v>1379.918436715358</v>
      </c>
      <c r="I156" s="14">
        <f ca="1">IF(PaymentSchedule[[#This Row],[PMT NO]]&lt;&gt;"",PaymentSchedule[[#This Row],[BEGINNING BALANCE]]*(InterestRate/PaymentsPerYear),"")</f>
        <v>2402.6858445044631</v>
      </c>
      <c r="J15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462160.75895964407</v>
      </c>
      <c r="K156" s="14">
        <f ca="1">IF(PaymentSchedule[[#This Row],[PMT NO]]&lt;&gt;"",SUM(INDEX(PaymentSchedule[INTEREST],1,1):PaymentSchedule[[#This Row],[INTEREST]]),"")</f>
        <v>391725.35833041917</v>
      </c>
    </row>
    <row r="157" spans="2:11" x14ac:dyDescent="0.2">
      <c r="B157" s="10">
        <f ca="1">IF(LoanIsGood,IF(ROW()-ROW(PaymentSchedule[[#Headers],[PMT NO]])&gt;ScheduledNumberOfPayments,"",ROW()-ROW(PaymentSchedule[[#Headers],[PMT NO]])),"")</f>
        <v>141</v>
      </c>
      <c r="C157" s="12">
        <f ca="1">IF(PaymentSchedule[[#This Row],[PMT NO]]&lt;&gt;"",EOMONTH(LoanStartDate,ROW(PaymentSchedule[[#This Row],[PMT NO]])-ROW(PaymentSchedule[[#Headers],[PMT NO]])-2)+DAY(LoanStartDate),"")</f>
        <v>50379</v>
      </c>
      <c r="D157" s="14">
        <f ca="1">IF(PaymentSchedule[[#This Row],[PMT NO]]&lt;&gt;"",IF(ROW()-ROW(PaymentSchedule[[#Headers],[BEGINNING BALANCE]])=1,LoanAmount,INDEX(PaymentSchedule[ENDING BALANCE],ROW()-ROW(PaymentSchedule[[#Headers],[BEGINNING BALANCE]])-1)),"")</f>
        <v>462160.75895964407</v>
      </c>
      <c r="E157" s="14">
        <f ca="1">IF(PaymentSchedule[[#This Row],[PMT NO]]&lt;&gt;"",ScheduledPayment,"")</f>
        <v>3682.6042812198211</v>
      </c>
      <c r="F15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7" s="14">
        <f ca="1">IF(PaymentSchedule[[#This Row],[PMT NO]]&lt;&gt;"",PaymentSchedule[[#This Row],[TOTAL PAYMENT]]-PaymentSchedule[[#This Row],[INTEREST]],"")</f>
        <v>1387.071013945666</v>
      </c>
      <c r="I157" s="14">
        <f ca="1">IF(PaymentSchedule[[#This Row],[PMT NO]]&lt;&gt;"",PaymentSchedule[[#This Row],[BEGINNING BALANCE]]*(InterestRate/PaymentsPerYear),"")</f>
        <v>2395.5332672741552</v>
      </c>
      <c r="J15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460773.68794569839</v>
      </c>
      <c r="K157" s="14">
        <f ca="1">IF(PaymentSchedule[[#This Row],[PMT NO]]&lt;&gt;"",SUM(INDEX(PaymentSchedule[INTEREST],1,1):PaymentSchedule[[#This Row],[INTEREST]]),"")</f>
        <v>394120.89159769332</v>
      </c>
    </row>
    <row r="158" spans="2:11" x14ac:dyDescent="0.2">
      <c r="B158" s="10">
        <f ca="1">IF(LoanIsGood,IF(ROW()-ROW(PaymentSchedule[[#Headers],[PMT NO]])&gt;ScheduledNumberOfPayments,"",ROW()-ROW(PaymentSchedule[[#Headers],[PMT NO]])),"")</f>
        <v>142</v>
      </c>
      <c r="C158" s="12">
        <f ca="1">IF(PaymentSchedule[[#This Row],[PMT NO]]&lt;&gt;"",EOMONTH(LoanStartDate,ROW(PaymentSchedule[[#This Row],[PMT NO]])-ROW(PaymentSchedule[[#Headers],[PMT NO]])-2)+DAY(LoanStartDate),"")</f>
        <v>50410</v>
      </c>
      <c r="D158" s="14">
        <f ca="1">IF(PaymentSchedule[[#This Row],[PMT NO]]&lt;&gt;"",IF(ROW()-ROW(PaymentSchedule[[#Headers],[BEGINNING BALANCE]])=1,LoanAmount,INDEX(PaymentSchedule[ENDING BALANCE],ROW()-ROW(PaymentSchedule[[#Headers],[BEGINNING BALANCE]])-1)),"")</f>
        <v>460773.68794569839</v>
      </c>
      <c r="E158" s="14">
        <f ca="1">IF(PaymentSchedule[[#This Row],[PMT NO]]&lt;&gt;"",ScheduledPayment,"")</f>
        <v>3682.6042812198211</v>
      </c>
      <c r="F15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8" s="14">
        <f ca="1">IF(PaymentSchedule[[#This Row],[PMT NO]]&lt;&gt;"",PaymentSchedule[[#This Row],[TOTAL PAYMENT]]-PaymentSchedule[[#This Row],[INTEREST]],"")</f>
        <v>1394.2606653679513</v>
      </c>
      <c r="I158" s="14">
        <f ca="1">IF(PaymentSchedule[[#This Row],[PMT NO]]&lt;&gt;"",PaymentSchedule[[#This Row],[BEGINNING BALANCE]]*(InterestRate/PaymentsPerYear),"")</f>
        <v>2388.3436158518698</v>
      </c>
      <c r="J15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459379.42728033045</v>
      </c>
      <c r="K158" s="14">
        <f ca="1">IF(PaymentSchedule[[#This Row],[PMT NO]]&lt;&gt;"",SUM(INDEX(PaymentSchedule[INTEREST],1,1):PaymentSchedule[[#This Row],[INTEREST]]),"")</f>
        <v>396509.23521354521</v>
      </c>
    </row>
    <row r="159" spans="2:11" x14ac:dyDescent="0.2">
      <c r="B159" s="10">
        <f ca="1">IF(LoanIsGood,IF(ROW()-ROW(PaymentSchedule[[#Headers],[PMT NO]])&gt;ScheduledNumberOfPayments,"",ROW()-ROW(PaymentSchedule[[#Headers],[PMT NO]])),"")</f>
        <v>143</v>
      </c>
      <c r="C159" s="12">
        <f ca="1">IF(PaymentSchedule[[#This Row],[PMT NO]]&lt;&gt;"",EOMONTH(LoanStartDate,ROW(PaymentSchedule[[#This Row],[PMT NO]])-ROW(PaymentSchedule[[#Headers],[PMT NO]])-2)+DAY(LoanStartDate),"")</f>
        <v>50441</v>
      </c>
      <c r="D159" s="14">
        <f ca="1">IF(PaymentSchedule[[#This Row],[PMT NO]]&lt;&gt;"",IF(ROW()-ROW(PaymentSchedule[[#Headers],[BEGINNING BALANCE]])=1,LoanAmount,INDEX(PaymentSchedule[ENDING BALANCE],ROW()-ROW(PaymentSchedule[[#Headers],[BEGINNING BALANCE]])-1)),"")</f>
        <v>459379.42728033045</v>
      </c>
      <c r="E159" s="14">
        <f ca="1">IF(PaymentSchedule[[#This Row],[PMT NO]]&lt;&gt;"",ScheduledPayment,"")</f>
        <v>3682.6042812198211</v>
      </c>
      <c r="F15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59" s="14">
        <f ca="1">IF(PaymentSchedule[[#This Row],[PMT NO]]&lt;&gt;"",PaymentSchedule[[#This Row],[TOTAL PAYMENT]]-PaymentSchedule[[#This Row],[INTEREST]],"")</f>
        <v>1401.4875831501085</v>
      </c>
      <c r="I159" s="14">
        <f ca="1">IF(PaymentSchedule[[#This Row],[PMT NO]]&lt;&gt;"",PaymentSchedule[[#This Row],[BEGINNING BALANCE]]*(InterestRate/PaymentsPerYear),"")</f>
        <v>2381.1166980697126</v>
      </c>
      <c r="J15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457977.93969718035</v>
      </c>
      <c r="K159" s="14">
        <f ca="1">IF(PaymentSchedule[[#This Row],[PMT NO]]&lt;&gt;"",SUM(INDEX(PaymentSchedule[INTEREST],1,1):PaymentSchedule[[#This Row],[INTEREST]]),"")</f>
        <v>398890.35191161494</v>
      </c>
    </row>
    <row r="160" spans="2:11" x14ac:dyDescent="0.2">
      <c r="B160" s="10">
        <f ca="1">IF(LoanIsGood,IF(ROW()-ROW(PaymentSchedule[[#Headers],[PMT NO]])&gt;ScheduledNumberOfPayments,"",ROW()-ROW(PaymentSchedule[[#Headers],[PMT NO]])),"")</f>
        <v>144</v>
      </c>
      <c r="C160" s="12">
        <f ca="1">IF(PaymentSchedule[[#This Row],[PMT NO]]&lt;&gt;"",EOMONTH(LoanStartDate,ROW(PaymentSchedule[[#This Row],[PMT NO]])-ROW(PaymentSchedule[[#Headers],[PMT NO]])-2)+DAY(LoanStartDate),"")</f>
        <v>50469</v>
      </c>
      <c r="D160" s="14">
        <f ca="1">IF(PaymentSchedule[[#This Row],[PMT NO]]&lt;&gt;"",IF(ROW()-ROW(PaymentSchedule[[#Headers],[BEGINNING BALANCE]])=1,LoanAmount,INDEX(PaymentSchedule[ENDING BALANCE],ROW()-ROW(PaymentSchedule[[#Headers],[BEGINNING BALANCE]])-1)),"")</f>
        <v>457977.93969718035</v>
      </c>
      <c r="E160" s="14">
        <f ca="1">IF(PaymentSchedule[[#This Row],[PMT NO]]&lt;&gt;"",ScheduledPayment,"")</f>
        <v>3682.6042812198211</v>
      </c>
      <c r="F16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0" s="14">
        <f ca="1">IF(PaymentSchedule[[#This Row],[PMT NO]]&lt;&gt;"",PaymentSchedule[[#This Row],[TOTAL PAYMENT]]-PaymentSchedule[[#This Row],[INTEREST]],"")</f>
        <v>1408.751960456103</v>
      </c>
      <c r="I160" s="14">
        <f ca="1">IF(PaymentSchedule[[#This Row],[PMT NO]]&lt;&gt;"",PaymentSchedule[[#This Row],[BEGINNING BALANCE]]*(InterestRate/PaymentsPerYear),"")</f>
        <v>2373.8523207637181</v>
      </c>
      <c r="J16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456569.18773672427</v>
      </c>
      <c r="K160" s="14">
        <f ca="1">IF(PaymentSchedule[[#This Row],[PMT NO]]&lt;&gt;"",SUM(INDEX(PaymentSchedule[INTEREST],1,1):PaymentSchedule[[#This Row],[INTEREST]]),"")</f>
        <v>401264.20423237863</v>
      </c>
    </row>
    <row r="161" spans="2:11" x14ac:dyDescent="0.2">
      <c r="B161" s="10">
        <f ca="1">IF(LoanIsGood,IF(ROW()-ROW(PaymentSchedule[[#Headers],[PMT NO]])&gt;ScheduledNumberOfPayments,"",ROW()-ROW(PaymentSchedule[[#Headers],[PMT NO]])),"")</f>
        <v>145</v>
      </c>
      <c r="C161" s="12">
        <f ca="1">IF(PaymentSchedule[[#This Row],[PMT NO]]&lt;&gt;"",EOMONTH(LoanStartDate,ROW(PaymentSchedule[[#This Row],[PMT NO]])-ROW(PaymentSchedule[[#Headers],[PMT NO]])-2)+DAY(LoanStartDate),"")</f>
        <v>50500</v>
      </c>
      <c r="D161" s="14">
        <f ca="1">IF(PaymentSchedule[[#This Row],[PMT NO]]&lt;&gt;"",IF(ROW()-ROW(PaymentSchedule[[#Headers],[BEGINNING BALANCE]])=1,LoanAmount,INDEX(PaymentSchedule[ENDING BALANCE],ROW()-ROW(PaymentSchedule[[#Headers],[BEGINNING BALANCE]])-1)),"")</f>
        <v>456569.18773672427</v>
      </c>
      <c r="E161" s="14">
        <f ca="1">IF(PaymentSchedule[[#This Row],[PMT NO]]&lt;&gt;"",ScheduledPayment,"")</f>
        <v>3682.6042812198211</v>
      </c>
      <c r="F16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1" s="14">
        <f ca="1">IF(PaymentSchedule[[#This Row],[PMT NO]]&lt;&gt;"",PaymentSchedule[[#This Row],[TOTAL PAYMENT]]-PaymentSchedule[[#This Row],[INTEREST]],"")</f>
        <v>1416.0539914511337</v>
      </c>
      <c r="I161" s="14">
        <f ca="1">IF(PaymentSchedule[[#This Row],[PMT NO]]&lt;&gt;"",PaymentSchedule[[#This Row],[BEGINNING BALANCE]]*(InterestRate/PaymentsPerYear),"")</f>
        <v>2366.5502897686874</v>
      </c>
      <c r="J16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455153.13374527311</v>
      </c>
      <c r="K161" s="14">
        <f ca="1">IF(PaymentSchedule[[#This Row],[PMT NO]]&lt;&gt;"",SUM(INDEX(PaymentSchedule[INTEREST],1,1):PaymentSchedule[[#This Row],[INTEREST]]),"")</f>
        <v>403630.7545221473</v>
      </c>
    </row>
    <row r="162" spans="2:11" x14ac:dyDescent="0.2">
      <c r="B162" s="10">
        <f ca="1">IF(LoanIsGood,IF(ROW()-ROW(PaymentSchedule[[#Headers],[PMT NO]])&gt;ScheduledNumberOfPayments,"",ROW()-ROW(PaymentSchedule[[#Headers],[PMT NO]])),"")</f>
        <v>146</v>
      </c>
      <c r="C162" s="12">
        <f ca="1">IF(PaymentSchedule[[#This Row],[PMT NO]]&lt;&gt;"",EOMONTH(LoanStartDate,ROW(PaymentSchedule[[#This Row],[PMT NO]])-ROW(PaymentSchedule[[#Headers],[PMT NO]])-2)+DAY(LoanStartDate),"")</f>
        <v>50530</v>
      </c>
      <c r="D162" s="14">
        <f ca="1">IF(PaymentSchedule[[#This Row],[PMT NO]]&lt;&gt;"",IF(ROW()-ROW(PaymentSchedule[[#Headers],[BEGINNING BALANCE]])=1,LoanAmount,INDEX(PaymentSchedule[ENDING BALANCE],ROW()-ROW(PaymentSchedule[[#Headers],[BEGINNING BALANCE]])-1)),"")</f>
        <v>455153.13374527311</v>
      </c>
      <c r="E162" s="14">
        <f ca="1">IF(PaymentSchedule[[#This Row],[PMT NO]]&lt;&gt;"",ScheduledPayment,"")</f>
        <v>3682.6042812198211</v>
      </c>
      <c r="F16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2" s="14">
        <f ca="1">IF(PaymentSchedule[[#This Row],[PMT NO]]&lt;&gt;"",PaymentSchedule[[#This Row],[TOTAL PAYMENT]]-PaymentSchedule[[#This Row],[INTEREST]],"")</f>
        <v>1423.3938713068223</v>
      </c>
      <c r="I162" s="14">
        <f ca="1">IF(PaymentSchedule[[#This Row],[PMT NO]]&lt;&gt;"",PaymentSchedule[[#This Row],[BEGINNING BALANCE]]*(InterestRate/PaymentsPerYear),"")</f>
        <v>2359.2104099129988</v>
      </c>
      <c r="J16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453729.73987396626</v>
      </c>
      <c r="K162" s="14">
        <f ca="1">IF(PaymentSchedule[[#This Row],[PMT NO]]&lt;&gt;"",SUM(INDEX(PaymentSchedule[INTEREST],1,1):PaymentSchedule[[#This Row],[INTEREST]]),"")</f>
        <v>405989.96493206028</v>
      </c>
    </row>
    <row r="163" spans="2:11" x14ac:dyDescent="0.2">
      <c r="B163" s="10">
        <f ca="1">IF(LoanIsGood,IF(ROW()-ROW(PaymentSchedule[[#Headers],[PMT NO]])&gt;ScheduledNumberOfPayments,"",ROW()-ROW(PaymentSchedule[[#Headers],[PMT NO]])),"")</f>
        <v>147</v>
      </c>
      <c r="C163" s="12">
        <f ca="1">IF(PaymentSchedule[[#This Row],[PMT NO]]&lt;&gt;"",EOMONTH(LoanStartDate,ROW(PaymentSchedule[[#This Row],[PMT NO]])-ROW(PaymentSchedule[[#Headers],[PMT NO]])-2)+DAY(LoanStartDate),"")</f>
        <v>50561</v>
      </c>
      <c r="D163" s="14">
        <f ca="1">IF(PaymentSchedule[[#This Row],[PMT NO]]&lt;&gt;"",IF(ROW()-ROW(PaymentSchedule[[#Headers],[BEGINNING BALANCE]])=1,LoanAmount,INDEX(PaymentSchedule[ENDING BALANCE],ROW()-ROW(PaymentSchedule[[#Headers],[BEGINNING BALANCE]])-1)),"")</f>
        <v>453729.73987396626</v>
      </c>
      <c r="E163" s="14">
        <f ca="1">IF(PaymentSchedule[[#This Row],[PMT NO]]&lt;&gt;"",ScheduledPayment,"")</f>
        <v>3682.6042812198211</v>
      </c>
      <c r="F16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3" s="14">
        <f ca="1">IF(PaymentSchedule[[#This Row],[PMT NO]]&lt;&gt;"",PaymentSchedule[[#This Row],[TOTAL PAYMENT]]-PaymentSchedule[[#This Row],[INTEREST]],"")</f>
        <v>1430.7717962064294</v>
      </c>
      <c r="I163" s="14">
        <f ca="1">IF(PaymentSchedule[[#This Row],[PMT NO]]&lt;&gt;"",PaymentSchedule[[#This Row],[BEGINNING BALANCE]]*(InterestRate/PaymentsPerYear),"")</f>
        <v>2351.8324850133918</v>
      </c>
      <c r="J16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452298.96807775984</v>
      </c>
      <c r="K163" s="14">
        <f ca="1">IF(PaymentSchedule[[#This Row],[PMT NO]]&lt;&gt;"",SUM(INDEX(PaymentSchedule[INTEREST],1,1):PaymentSchedule[[#This Row],[INTEREST]]),"")</f>
        <v>408341.79741707369</v>
      </c>
    </row>
    <row r="164" spans="2:11" x14ac:dyDescent="0.2">
      <c r="B164" s="10">
        <f ca="1">IF(LoanIsGood,IF(ROW()-ROW(PaymentSchedule[[#Headers],[PMT NO]])&gt;ScheduledNumberOfPayments,"",ROW()-ROW(PaymentSchedule[[#Headers],[PMT NO]])),"")</f>
        <v>148</v>
      </c>
      <c r="C164" s="12">
        <f ca="1">IF(PaymentSchedule[[#This Row],[PMT NO]]&lt;&gt;"",EOMONTH(LoanStartDate,ROW(PaymentSchedule[[#This Row],[PMT NO]])-ROW(PaymentSchedule[[#Headers],[PMT NO]])-2)+DAY(LoanStartDate),"")</f>
        <v>50591</v>
      </c>
      <c r="D164" s="14">
        <f ca="1">IF(PaymentSchedule[[#This Row],[PMT NO]]&lt;&gt;"",IF(ROW()-ROW(PaymentSchedule[[#Headers],[BEGINNING BALANCE]])=1,LoanAmount,INDEX(PaymentSchedule[ENDING BALANCE],ROW()-ROW(PaymentSchedule[[#Headers],[BEGINNING BALANCE]])-1)),"")</f>
        <v>452298.96807775984</v>
      </c>
      <c r="E164" s="14">
        <f ca="1">IF(PaymentSchedule[[#This Row],[PMT NO]]&lt;&gt;"",ScheduledPayment,"")</f>
        <v>3682.6042812198211</v>
      </c>
      <c r="F16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4" s="14">
        <f ca="1">IF(PaymentSchedule[[#This Row],[PMT NO]]&lt;&gt;"",PaymentSchedule[[#This Row],[TOTAL PAYMENT]]-PaymentSchedule[[#This Row],[INTEREST]],"")</f>
        <v>1438.1879633500994</v>
      </c>
      <c r="I164" s="14">
        <f ca="1">IF(PaymentSchedule[[#This Row],[PMT NO]]&lt;&gt;"",PaymentSchedule[[#This Row],[BEGINNING BALANCE]]*(InterestRate/PaymentsPerYear),"")</f>
        <v>2344.4163178697218</v>
      </c>
      <c r="J16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450860.78011440975</v>
      </c>
      <c r="K164" s="14">
        <f ca="1">IF(PaymentSchedule[[#This Row],[PMT NO]]&lt;&gt;"",SUM(INDEX(PaymentSchedule[INTEREST],1,1):PaymentSchedule[[#This Row],[INTEREST]]),"")</f>
        <v>410686.21373494342</v>
      </c>
    </row>
    <row r="165" spans="2:11" x14ac:dyDescent="0.2">
      <c r="B165" s="10">
        <f ca="1">IF(LoanIsGood,IF(ROW()-ROW(PaymentSchedule[[#Headers],[PMT NO]])&gt;ScheduledNumberOfPayments,"",ROW()-ROW(PaymentSchedule[[#Headers],[PMT NO]])),"")</f>
        <v>149</v>
      </c>
      <c r="C165" s="12">
        <f ca="1">IF(PaymentSchedule[[#This Row],[PMT NO]]&lt;&gt;"",EOMONTH(LoanStartDate,ROW(PaymentSchedule[[#This Row],[PMT NO]])-ROW(PaymentSchedule[[#Headers],[PMT NO]])-2)+DAY(LoanStartDate),"")</f>
        <v>50622</v>
      </c>
      <c r="D165" s="14">
        <f ca="1">IF(PaymentSchedule[[#This Row],[PMT NO]]&lt;&gt;"",IF(ROW()-ROW(PaymentSchedule[[#Headers],[BEGINNING BALANCE]])=1,LoanAmount,INDEX(PaymentSchedule[ENDING BALANCE],ROW()-ROW(PaymentSchedule[[#Headers],[BEGINNING BALANCE]])-1)),"")</f>
        <v>450860.78011440975</v>
      </c>
      <c r="E165" s="14">
        <f ca="1">IF(PaymentSchedule[[#This Row],[PMT NO]]&lt;&gt;"",ScheduledPayment,"")</f>
        <v>3682.6042812198211</v>
      </c>
      <c r="F16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5" s="14">
        <f ca="1">IF(PaymentSchedule[[#This Row],[PMT NO]]&lt;&gt;"",PaymentSchedule[[#This Row],[TOTAL PAYMENT]]-PaymentSchedule[[#This Row],[INTEREST]],"")</f>
        <v>1445.6425709601308</v>
      </c>
      <c r="I165" s="14">
        <f ca="1">IF(PaymentSchedule[[#This Row],[PMT NO]]&lt;&gt;"",PaymentSchedule[[#This Row],[BEGINNING BALANCE]]*(InterestRate/PaymentsPerYear),"")</f>
        <v>2336.9617102596903</v>
      </c>
      <c r="J16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449415.13754344964</v>
      </c>
      <c r="K165" s="14">
        <f ca="1">IF(PaymentSchedule[[#This Row],[PMT NO]]&lt;&gt;"",SUM(INDEX(PaymentSchedule[INTEREST],1,1):PaymentSchedule[[#This Row],[INTEREST]]),"")</f>
        <v>413023.17544520309</v>
      </c>
    </row>
    <row r="166" spans="2:11" x14ac:dyDescent="0.2">
      <c r="B166" s="10">
        <f ca="1">IF(LoanIsGood,IF(ROW()-ROW(PaymentSchedule[[#Headers],[PMT NO]])&gt;ScheduledNumberOfPayments,"",ROW()-ROW(PaymentSchedule[[#Headers],[PMT NO]])),"")</f>
        <v>150</v>
      </c>
      <c r="C166" s="12">
        <f ca="1">IF(PaymentSchedule[[#This Row],[PMT NO]]&lt;&gt;"",EOMONTH(LoanStartDate,ROW(PaymentSchedule[[#This Row],[PMT NO]])-ROW(PaymentSchedule[[#Headers],[PMT NO]])-2)+DAY(LoanStartDate),"")</f>
        <v>50653</v>
      </c>
      <c r="D166" s="14">
        <f ca="1">IF(PaymentSchedule[[#This Row],[PMT NO]]&lt;&gt;"",IF(ROW()-ROW(PaymentSchedule[[#Headers],[BEGINNING BALANCE]])=1,LoanAmount,INDEX(PaymentSchedule[ENDING BALANCE],ROW()-ROW(PaymentSchedule[[#Headers],[BEGINNING BALANCE]])-1)),"")</f>
        <v>449415.13754344964</v>
      </c>
      <c r="E166" s="14">
        <f ca="1">IF(PaymentSchedule[[#This Row],[PMT NO]]&lt;&gt;"",ScheduledPayment,"")</f>
        <v>3682.6042812198211</v>
      </c>
      <c r="F16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6" s="14">
        <f ca="1">IF(PaymentSchedule[[#This Row],[PMT NO]]&lt;&gt;"",PaymentSchedule[[#This Row],[TOTAL PAYMENT]]-PaymentSchedule[[#This Row],[INTEREST]],"")</f>
        <v>1453.1358182862737</v>
      </c>
      <c r="I166" s="14">
        <f ca="1">IF(PaymentSchedule[[#This Row],[PMT NO]]&lt;&gt;"",PaymentSchedule[[#This Row],[BEGINNING BALANCE]]*(InterestRate/PaymentsPerYear),"")</f>
        <v>2329.4684629335475</v>
      </c>
      <c r="J16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447962.00172516337</v>
      </c>
      <c r="K166" s="14">
        <f ca="1">IF(PaymentSchedule[[#This Row],[PMT NO]]&lt;&gt;"",SUM(INDEX(PaymentSchedule[INTEREST],1,1):PaymentSchedule[[#This Row],[INTEREST]]),"")</f>
        <v>415352.64390813664</v>
      </c>
    </row>
    <row r="167" spans="2:11" x14ac:dyDescent="0.2">
      <c r="B167" s="10">
        <f ca="1">IF(LoanIsGood,IF(ROW()-ROW(PaymentSchedule[[#Headers],[PMT NO]])&gt;ScheduledNumberOfPayments,"",ROW()-ROW(PaymentSchedule[[#Headers],[PMT NO]])),"")</f>
        <v>151</v>
      </c>
      <c r="C167" s="12">
        <f ca="1">IF(PaymentSchedule[[#This Row],[PMT NO]]&lt;&gt;"",EOMONTH(LoanStartDate,ROW(PaymentSchedule[[#This Row],[PMT NO]])-ROW(PaymentSchedule[[#Headers],[PMT NO]])-2)+DAY(LoanStartDate),"")</f>
        <v>50683</v>
      </c>
      <c r="D167" s="14">
        <f ca="1">IF(PaymentSchedule[[#This Row],[PMT NO]]&lt;&gt;"",IF(ROW()-ROW(PaymentSchedule[[#Headers],[BEGINNING BALANCE]])=1,LoanAmount,INDEX(PaymentSchedule[ENDING BALANCE],ROW()-ROW(PaymentSchedule[[#Headers],[BEGINNING BALANCE]])-1)),"")</f>
        <v>447962.00172516337</v>
      </c>
      <c r="E167" s="14">
        <f ca="1">IF(PaymentSchedule[[#This Row],[PMT NO]]&lt;&gt;"",ScheduledPayment,"")</f>
        <v>3682.6042812198211</v>
      </c>
      <c r="F16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7" s="14">
        <f ca="1">IF(PaymentSchedule[[#This Row],[PMT NO]]&lt;&gt;"",PaymentSchedule[[#This Row],[TOTAL PAYMENT]]-PaymentSchedule[[#This Row],[INTEREST]],"")</f>
        <v>1460.6679056110579</v>
      </c>
      <c r="I167" s="14">
        <f ca="1">IF(PaymentSchedule[[#This Row],[PMT NO]]&lt;&gt;"",PaymentSchedule[[#This Row],[BEGINNING BALANCE]]*(InterestRate/PaymentsPerYear),"")</f>
        <v>2321.9363756087632</v>
      </c>
      <c r="J16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446501.33381955232</v>
      </c>
      <c r="K167" s="14">
        <f ca="1">IF(PaymentSchedule[[#This Row],[PMT NO]]&lt;&gt;"",SUM(INDEX(PaymentSchedule[INTEREST],1,1):PaymentSchedule[[#This Row],[INTEREST]]),"")</f>
        <v>417674.58028374542</v>
      </c>
    </row>
    <row r="168" spans="2:11" x14ac:dyDescent="0.2">
      <c r="B168" s="10">
        <f ca="1">IF(LoanIsGood,IF(ROW()-ROW(PaymentSchedule[[#Headers],[PMT NO]])&gt;ScheduledNumberOfPayments,"",ROW()-ROW(PaymentSchedule[[#Headers],[PMT NO]])),"")</f>
        <v>152</v>
      </c>
      <c r="C168" s="12">
        <f ca="1">IF(PaymentSchedule[[#This Row],[PMT NO]]&lt;&gt;"",EOMONTH(LoanStartDate,ROW(PaymentSchedule[[#This Row],[PMT NO]])-ROW(PaymentSchedule[[#Headers],[PMT NO]])-2)+DAY(LoanStartDate),"")</f>
        <v>50714</v>
      </c>
      <c r="D168" s="14">
        <f ca="1">IF(PaymentSchedule[[#This Row],[PMT NO]]&lt;&gt;"",IF(ROW()-ROW(PaymentSchedule[[#Headers],[BEGINNING BALANCE]])=1,LoanAmount,INDEX(PaymentSchedule[ENDING BALANCE],ROW()-ROW(PaymentSchedule[[#Headers],[BEGINNING BALANCE]])-1)),"")</f>
        <v>446501.33381955232</v>
      </c>
      <c r="E168" s="14">
        <f ca="1">IF(PaymentSchedule[[#This Row],[PMT NO]]&lt;&gt;"",ScheduledPayment,"")</f>
        <v>3682.6042812198211</v>
      </c>
      <c r="F16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8" s="14">
        <f ca="1">IF(PaymentSchedule[[#This Row],[PMT NO]]&lt;&gt;"",PaymentSchedule[[#This Row],[TOTAL PAYMENT]]-PaymentSchedule[[#This Row],[INTEREST]],"")</f>
        <v>1468.2390342551416</v>
      </c>
      <c r="I168" s="14">
        <f ca="1">IF(PaymentSchedule[[#This Row],[PMT NO]]&lt;&gt;"",PaymentSchedule[[#This Row],[BEGINNING BALANCE]]*(InterestRate/PaymentsPerYear),"")</f>
        <v>2314.3652469646795</v>
      </c>
      <c r="J16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445033.09478529717</v>
      </c>
      <c r="K168" s="14">
        <f ca="1">IF(PaymentSchedule[[#This Row],[PMT NO]]&lt;&gt;"",SUM(INDEX(PaymentSchedule[INTEREST],1,1):PaymentSchedule[[#This Row],[INTEREST]]),"")</f>
        <v>419988.9455307101</v>
      </c>
    </row>
    <row r="169" spans="2:11" x14ac:dyDescent="0.2">
      <c r="B169" s="10">
        <f ca="1">IF(LoanIsGood,IF(ROW()-ROW(PaymentSchedule[[#Headers],[PMT NO]])&gt;ScheduledNumberOfPayments,"",ROW()-ROW(PaymentSchedule[[#Headers],[PMT NO]])),"")</f>
        <v>153</v>
      </c>
      <c r="C169" s="12">
        <f ca="1">IF(PaymentSchedule[[#This Row],[PMT NO]]&lt;&gt;"",EOMONTH(LoanStartDate,ROW(PaymentSchedule[[#This Row],[PMT NO]])-ROW(PaymentSchedule[[#Headers],[PMT NO]])-2)+DAY(LoanStartDate),"")</f>
        <v>50744</v>
      </c>
      <c r="D169" s="14">
        <f ca="1">IF(PaymentSchedule[[#This Row],[PMT NO]]&lt;&gt;"",IF(ROW()-ROW(PaymentSchedule[[#Headers],[BEGINNING BALANCE]])=1,LoanAmount,INDEX(PaymentSchedule[ENDING BALANCE],ROW()-ROW(PaymentSchedule[[#Headers],[BEGINNING BALANCE]])-1)),"")</f>
        <v>445033.09478529717</v>
      </c>
      <c r="E169" s="14">
        <f ca="1">IF(PaymentSchedule[[#This Row],[PMT NO]]&lt;&gt;"",ScheduledPayment,"")</f>
        <v>3682.6042812198211</v>
      </c>
      <c r="F16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69" s="14">
        <f ca="1">IF(PaymentSchedule[[#This Row],[PMT NO]]&lt;&gt;"",PaymentSchedule[[#This Row],[TOTAL PAYMENT]]-PaymentSchedule[[#This Row],[INTEREST]],"")</f>
        <v>1475.8494065826976</v>
      </c>
      <c r="I169" s="14">
        <f ca="1">IF(PaymentSchedule[[#This Row],[PMT NO]]&lt;&gt;"",PaymentSchedule[[#This Row],[BEGINNING BALANCE]]*(InterestRate/PaymentsPerYear),"")</f>
        <v>2306.7548746371235</v>
      </c>
      <c r="J16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443557.24537871446</v>
      </c>
      <c r="K169" s="14">
        <f ca="1">IF(PaymentSchedule[[#This Row],[PMT NO]]&lt;&gt;"",SUM(INDEX(PaymentSchedule[INTEREST],1,1):PaymentSchedule[[#This Row],[INTEREST]]),"")</f>
        <v>422295.70040534722</v>
      </c>
    </row>
    <row r="170" spans="2:11" x14ac:dyDescent="0.2">
      <c r="B170" s="10">
        <f ca="1">IF(LoanIsGood,IF(ROW()-ROW(PaymentSchedule[[#Headers],[PMT NO]])&gt;ScheduledNumberOfPayments,"",ROW()-ROW(PaymentSchedule[[#Headers],[PMT NO]])),"")</f>
        <v>154</v>
      </c>
      <c r="C170" s="12">
        <f ca="1">IF(PaymentSchedule[[#This Row],[PMT NO]]&lt;&gt;"",EOMONTH(LoanStartDate,ROW(PaymentSchedule[[#This Row],[PMT NO]])-ROW(PaymentSchedule[[#Headers],[PMT NO]])-2)+DAY(LoanStartDate),"")</f>
        <v>50775</v>
      </c>
      <c r="D170" s="14">
        <f ca="1">IF(PaymentSchedule[[#This Row],[PMT NO]]&lt;&gt;"",IF(ROW()-ROW(PaymentSchedule[[#Headers],[BEGINNING BALANCE]])=1,LoanAmount,INDEX(PaymentSchedule[ENDING BALANCE],ROW()-ROW(PaymentSchedule[[#Headers],[BEGINNING BALANCE]])-1)),"")</f>
        <v>443557.24537871446</v>
      </c>
      <c r="E170" s="14">
        <f ca="1">IF(PaymentSchedule[[#This Row],[PMT NO]]&lt;&gt;"",ScheduledPayment,"")</f>
        <v>3682.6042812198211</v>
      </c>
      <c r="F17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0" s="14">
        <f ca="1">IF(PaymentSchedule[[#This Row],[PMT NO]]&lt;&gt;"",PaymentSchedule[[#This Row],[TOTAL PAYMENT]]-PaymentSchedule[[#This Row],[INTEREST]],"")</f>
        <v>1483.4992260068179</v>
      </c>
      <c r="I170" s="14">
        <f ca="1">IF(PaymentSchedule[[#This Row],[PMT NO]]&lt;&gt;"",PaymentSchedule[[#This Row],[BEGINNING BALANCE]]*(InterestRate/PaymentsPerYear),"")</f>
        <v>2299.1050552130032</v>
      </c>
      <c r="J17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442073.74615270767</v>
      </c>
      <c r="K170" s="14">
        <f ca="1">IF(PaymentSchedule[[#This Row],[PMT NO]]&lt;&gt;"",SUM(INDEX(PaymentSchedule[INTEREST],1,1):PaymentSchedule[[#This Row],[INTEREST]]),"")</f>
        <v>424594.80546056019</v>
      </c>
    </row>
    <row r="171" spans="2:11" x14ac:dyDescent="0.2">
      <c r="B171" s="10">
        <f ca="1">IF(LoanIsGood,IF(ROW()-ROW(PaymentSchedule[[#Headers],[PMT NO]])&gt;ScheduledNumberOfPayments,"",ROW()-ROW(PaymentSchedule[[#Headers],[PMT NO]])),"")</f>
        <v>155</v>
      </c>
      <c r="C171" s="12">
        <f ca="1">IF(PaymentSchedule[[#This Row],[PMT NO]]&lt;&gt;"",EOMONTH(LoanStartDate,ROW(PaymentSchedule[[#This Row],[PMT NO]])-ROW(PaymentSchedule[[#Headers],[PMT NO]])-2)+DAY(LoanStartDate),"")</f>
        <v>50806</v>
      </c>
      <c r="D171" s="14">
        <f ca="1">IF(PaymentSchedule[[#This Row],[PMT NO]]&lt;&gt;"",IF(ROW()-ROW(PaymentSchedule[[#Headers],[BEGINNING BALANCE]])=1,LoanAmount,INDEX(PaymentSchedule[ENDING BALANCE],ROW()-ROW(PaymentSchedule[[#Headers],[BEGINNING BALANCE]])-1)),"")</f>
        <v>442073.74615270767</v>
      </c>
      <c r="E171" s="14">
        <f ca="1">IF(PaymentSchedule[[#This Row],[PMT NO]]&lt;&gt;"",ScheduledPayment,"")</f>
        <v>3682.6042812198211</v>
      </c>
      <c r="F17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1" s="14">
        <f ca="1">IF(PaymentSchedule[[#This Row],[PMT NO]]&lt;&gt;"",PaymentSchedule[[#This Row],[TOTAL PAYMENT]]-PaymentSchedule[[#This Row],[INTEREST]],"")</f>
        <v>1491.1886969949533</v>
      </c>
      <c r="I171" s="14">
        <f ca="1">IF(PaymentSchedule[[#This Row],[PMT NO]]&lt;&gt;"",PaymentSchedule[[#This Row],[BEGINNING BALANCE]]*(InterestRate/PaymentsPerYear),"")</f>
        <v>2291.4155842248679</v>
      </c>
      <c r="J17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440582.5574557127</v>
      </c>
      <c r="K171" s="14">
        <f ca="1">IF(PaymentSchedule[[#This Row],[PMT NO]]&lt;&gt;"",SUM(INDEX(PaymentSchedule[INTEREST],1,1):PaymentSchedule[[#This Row],[INTEREST]]),"")</f>
        <v>426886.22104478505</v>
      </c>
    </row>
    <row r="172" spans="2:11" x14ac:dyDescent="0.2">
      <c r="B172" s="10">
        <f ca="1">IF(LoanIsGood,IF(ROW()-ROW(PaymentSchedule[[#Headers],[PMT NO]])&gt;ScheduledNumberOfPayments,"",ROW()-ROW(PaymentSchedule[[#Headers],[PMT NO]])),"")</f>
        <v>156</v>
      </c>
      <c r="C172" s="12">
        <f ca="1">IF(PaymentSchedule[[#This Row],[PMT NO]]&lt;&gt;"",EOMONTH(LoanStartDate,ROW(PaymentSchedule[[#This Row],[PMT NO]])-ROW(PaymentSchedule[[#Headers],[PMT NO]])-2)+DAY(LoanStartDate),"")</f>
        <v>50834</v>
      </c>
      <c r="D172" s="14">
        <f ca="1">IF(PaymentSchedule[[#This Row],[PMT NO]]&lt;&gt;"",IF(ROW()-ROW(PaymentSchedule[[#Headers],[BEGINNING BALANCE]])=1,LoanAmount,INDEX(PaymentSchedule[ENDING BALANCE],ROW()-ROW(PaymentSchedule[[#Headers],[BEGINNING BALANCE]])-1)),"")</f>
        <v>440582.5574557127</v>
      </c>
      <c r="E172" s="14">
        <f ca="1">IF(PaymentSchedule[[#This Row],[PMT NO]]&lt;&gt;"",ScheduledPayment,"")</f>
        <v>3682.6042812198211</v>
      </c>
      <c r="F17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2" s="14">
        <f ca="1">IF(PaymentSchedule[[#This Row],[PMT NO]]&lt;&gt;"",PaymentSchedule[[#This Row],[TOTAL PAYMENT]]-PaymentSchedule[[#This Row],[INTEREST]],"")</f>
        <v>1498.9180250743771</v>
      </c>
      <c r="I172" s="14">
        <f ca="1">IF(PaymentSchedule[[#This Row],[PMT NO]]&lt;&gt;"",PaymentSchedule[[#This Row],[BEGINNING BALANCE]]*(InterestRate/PaymentsPerYear),"")</f>
        <v>2283.6862561454441</v>
      </c>
      <c r="J17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439083.63943063834</v>
      </c>
      <c r="K172" s="14">
        <f ca="1">IF(PaymentSchedule[[#This Row],[PMT NO]]&lt;&gt;"",SUM(INDEX(PaymentSchedule[INTEREST],1,1):PaymentSchedule[[#This Row],[INTEREST]]),"")</f>
        <v>429169.90730093047</v>
      </c>
    </row>
    <row r="173" spans="2:11" x14ac:dyDescent="0.2">
      <c r="B173" s="10">
        <f ca="1">IF(LoanIsGood,IF(ROW()-ROW(PaymentSchedule[[#Headers],[PMT NO]])&gt;ScheduledNumberOfPayments,"",ROW()-ROW(PaymentSchedule[[#Headers],[PMT NO]])),"")</f>
        <v>157</v>
      </c>
      <c r="C173" s="12">
        <f ca="1">IF(PaymentSchedule[[#This Row],[PMT NO]]&lt;&gt;"",EOMONTH(LoanStartDate,ROW(PaymentSchedule[[#This Row],[PMT NO]])-ROW(PaymentSchedule[[#Headers],[PMT NO]])-2)+DAY(LoanStartDate),"")</f>
        <v>50865</v>
      </c>
      <c r="D173" s="14">
        <f ca="1">IF(PaymentSchedule[[#This Row],[PMT NO]]&lt;&gt;"",IF(ROW()-ROW(PaymentSchedule[[#Headers],[BEGINNING BALANCE]])=1,LoanAmount,INDEX(PaymentSchedule[ENDING BALANCE],ROW()-ROW(PaymentSchedule[[#Headers],[BEGINNING BALANCE]])-1)),"")</f>
        <v>439083.63943063834</v>
      </c>
      <c r="E173" s="14">
        <f ca="1">IF(PaymentSchedule[[#This Row],[PMT NO]]&lt;&gt;"",ScheduledPayment,"")</f>
        <v>3682.6042812198211</v>
      </c>
      <c r="F17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3" s="14">
        <f ca="1">IF(PaymentSchedule[[#This Row],[PMT NO]]&lt;&gt;"",PaymentSchedule[[#This Row],[TOTAL PAYMENT]]-PaymentSchedule[[#This Row],[INTEREST]],"")</f>
        <v>1506.6874168376789</v>
      </c>
      <c r="I173" s="14">
        <f ca="1">IF(PaymentSchedule[[#This Row],[PMT NO]]&lt;&gt;"",PaymentSchedule[[#This Row],[BEGINNING BALANCE]]*(InterestRate/PaymentsPerYear),"")</f>
        <v>2275.9168643821422</v>
      </c>
      <c r="J17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437576.95201380068</v>
      </c>
      <c r="K173" s="14">
        <f ca="1">IF(PaymentSchedule[[#This Row],[PMT NO]]&lt;&gt;"",SUM(INDEX(PaymentSchedule[INTEREST],1,1):PaymentSchedule[[#This Row],[INTEREST]]),"")</f>
        <v>431445.82416531263</v>
      </c>
    </row>
    <row r="174" spans="2:11" x14ac:dyDescent="0.2">
      <c r="B174" s="10">
        <f ca="1">IF(LoanIsGood,IF(ROW()-ROW(PaymentSchedule[[#Headers],[PMT NO]])&gt;ScheduledNumberOfPayments,"",ROW()-ROW(PaymentSchedule[[#Headers],[PMT NO]])),"")</f>
        <v>158</v>
      </c>
      <c r="C174" s="12">
        <f ca="1">IF(PaymentSchedule[[#This Row],[PMT NO]]&lt;&gt;"",EOMONTH(LoanStartDate,ROW(PaymentSchedule[[#This Row],[PMT NO]])-ROW(PaymentSchedule[[#Headers],[PMT NO]])-2)+DAY(LoanStartDate),"")</f>
        <v>50895</v>
      </c>
      <c r="D174" s="14">
        <f ca="1">IF(PaymentSchedule[[#This Row],[PMT NO]]&lt;&gt;"",IF(ROW()-ROW(PaymentSchedule[[#Headers],[BEGINNING BALANCE]])=1,LoanAmount,INDEX(PaymentSchedule[ENDING BALANCE],ROW()-ROW(PaymentSchedule[[#Headers],[BEGINNING BALANCE]])-1)),"")</f>
        <v>437576.95201380068</v>
      </c>
      <c r="E174" s="14">
        <f ca="1">IF(PaymentSchedule[[#This Row],[PMT NO]]&lt;&gt;"",ScheduledPayment,"")</f>
        <v>3682.6042812198211</v>
      </c>
      <c r="F17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4" s="14">
        <f ca="1">IF(PaymentSchedule[[#This Row],[PMT NO]]&lt;&gt;"",PaymentSchedule[[#This Row],[TOTAL PAYMENT]]-PaymentSchedule[[#This Row],[INTEREST]],"")</f>
        <v>1514.4970799482876</v>
      </c>
      <c r="I174" s="14">
        <f ca="1">IF(PaymentSchedule[[#This Row],[PMT NO]]&lt;&gt;"",PaymentSchedule[[#This Row],[BEGINNING BALANCE]]*(InterestRate/PaymentsPerYear),"")</f>
        <v>2268.1072012715335</v>
      </c>
      <c r="J17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436062.45493385236</v>
      </c>
      <c r="K174" s="14">
        <f ca="1">IF(PaymentSchedule[[#This Row],[PMT NO]]&lt;&gt;"",SUM(INDEX(PaymentSchedule[INTEREST],1,1):PaymentSchedule[[#This Row],[INTEREST]]),"")</f>
        <v>433713.93136658415</v>
      </c>
    </row>
    <row r="175" spans="2:11" x14ac:dyDescent="0.2">
      <c r="B175" s="10">
        <f ca="1">IF(LoanIsGood,IF(ROW()-ROW(PaymentSchedule[[#Headers],[PMT NO]])&gt;ScheduledNumberOfPayments,"",ROW()-ROW(PaymentSchedule[[#Headers],[PMT NO]])),"")</f>
        <v>159</v>
      </c>
      <c r="C175" s="12">
        <f ca="1">IF(PaymentSchedule[[#This Row],[PMT NO]]&lt;&gt;"",EOMONTH(LoanStartDate,ROW(PaymentSchedule[[#This Row],[PMT NO]])-ROW(PaymentSchedule[[#Headers],[PMT NO]])-2)+DAY(LoanStartDate),"")</f>
        <v>50926</v>
      </c>
      <c r="D175" s="14">
        <f ca="1">IF(PaymentSchedule[[#This Row],[PMT NO]]&lt;&gt;"",IF(ROW()-ROW(PaymentSchedule[[#Headers],[BEGINNING BALANCE]])=1,LoanAmount,INDEX(PaymentSchedule[ENDING BALANCE],ROW()-ROW(PaymentSchedule[[#Headers],[BEGINNING BALANCE]])-1)),"")</f>
        <v>436062.45493385236</v>
      </c>
      <c r="E175" s="14">
        <f ca="1">IF(PaymentSchedule[[#This Row],[PMT NO]]&lt;&gt;"",ScheduledPayment,"")</f>
        <v>3682.6042812198211</v>
      </c>
      <c r="F17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5" s="14">
        <f ca="1">IF(PaymentSchedule[[#This Row],[PMT NO]]&lt;&gt;"",PaymentSchedule[[#This Row],[TOTAL PAYMENT]]-PaymentSchedule[[#This Row],[INTEREST]],"")</f>
        <v>1522.3472231460196</v>
      </c>
      <c r="I175" s="14">
        <f ca="1">IF(PaymentSchedule[[#This Row],[PMT NO]]&lt;&gt;"",PaymentSchedule[[#This Row],[BEGINNING BALANCE]]*(InterestRate/PaymentsPerYear),"")</f>
        <v>2260.2570580738015</v>
      </c>
      <c r="J17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434540.10771070636</v>
      </c>
      <c r="K175" s="14">
        <f ca="1">IF(PaymentSchedule[[#This Row],[PMT NO]]&lt;&gt;"",SUM(INDEX(PaymentSchedule[INTEREST],1,1):PaymentSchedule[[#This Row],[INTEREST]]),"")</f>
        <v>435974.18842465797</v>
      </c>
    </row>
    <row r="176" spans="2:11" x14ac:dyDescent="0.2">
      <c r="B176" s="10">
        <f ca="1">IF(LoanIsGood,IF(ROW()-ROW(PaymentSchedule[[#Headers],[PMT NO]])&gt;ScheduledNumberOfPayments,"",ROW()-ROW(PaymentSchedule[[#Headers],[PMT NO]])),"")</f>
        <v>160</v>
      </c>
      <c r="C176" s="12">
        <f ca="1">IF(PaymentSchedule[[#This Row],[PMT NO]]&lt;&gt;"",EOMONTH(LoanStartDate,ROW(PaymentSchedule[[#This Row],[PMT NO]])-ROW(PaymentSchedule[[#Headers],[PMT NO]])-2)+DAY(LoanStartDate),"")</f>
        <v>50956</v>
      </c>
      <c r="D176" s="14">
        <f ca="1">IF(PaymentSchedule[[#This Row],[PMT NO]]&lt;&gt;"",IF(ROW()-ROW(PaymentSchedule[[#Headers],[BEGINNING BALANCE]])=1,LoanAmount,INDEX(PaymentSchedule[ENDING BALANCE],ROW()-ROW(PaymentSchedule[[#Headers],[BEGINNING BALANCE]])-1)),"")</f>
        <v>434540.10771070636</v>
      </c>
      <c r="E176" s="14">
        <f ca="1">IF(PaymentSchedule[[#This Row],[PMT NO]]&lt;&gt;"",ScheduledPayment,"")</f>
        <v>3682.6042812198211</v>
      </c>
      <c r="F17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6" s="14">
        <f ca="1">IF(PaymentSchedule[[#This Row],[PMT NO]]&lt;&gt;"",PaymentSchedule[[#This Row],[TOTAL PAYMENT]]-PaymentSchedule[[#This Row],[INTEREST]],"")</f>
        <v>1530.23805625266</v>
      </c>
      <c r="I176" s="14">
        <f ca="1">IF(PaymentSchedule[[#This Row],[PMT NO]]&lt;&gt;"",PaymentSchedule[[#This Row],[BEGINNING BALANCE]]*(InterestRate/PaymentsPerYear),"")</f>
        <v>2252.3662249671611</v>
      </c>
      <c r="J17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433009.86965445371</v>
      </c>
      <c r="K176" s="14">
        <f ca="1">IF(PaymentSchedule[[#This Row],[PMT NO]]&lt;&gt;"",SUM(INDEX(PaymentSchedule[INTEREST],1,1):PaymentSchedule[[#This Row],[INTEREST]]),"")</f>
        <v>438226.55464962515</v>
      </c>
    </row>
    <row r="177" spans="2:11" x14ac:dyDescent="0.2">
      <c r="B177" s="10">
        <f ca="1">IF(LoanIsGood,IF(ROW()-ROW(PaymentSchedule[[#Headers],[PMT NO]])&gt;ScheduledNumberOfPayments,"",ROW()-ROW(PaymentSchedule[[#Headers],[PMT NO]])),"")</f>
        <v>161</v>
      </c>
      <c r="C177" s="12">
        <f ca="1">IF(PaymentSchedule[[#This Row],[PMT NO]]&lt;&gt;"",EOMONTH(LoanStartDate,ROW(PaymentSchedule[[#This Row],[PMT NO]])-ROW(PaymentSchedule[[#Headers],[PMT NO]])-2)+DAY(LoanStartDate),"")</f>
        <v>50987</v>
      </c>
      <c r="D177" s="14">
        <f ca="1">IF(PaymentSchedule[[#This Row],[PMT NO]]&lt;&gt;"",IF(ROW()-ROW(PaymentSchedule[[#Headers],[BEGINNING BALANCE]])=1,LoanAmount,INDEX(PaymentSchedule[ENDING BALANCE],ROW()-ROW(PaymentSchedule[[#Headers],[BEGINNING BALANCE]])-1)),"")</f>
        <v>433009.86965445371</v>
      </c>
      <c r="E177" s="14">
        <f ca="1">IF(PaymentSchedule[[#This Row],[PMT NO]]&lt;&gt;"",ScheduledPayment,"")</f>
        <v>3682.6042812198211</v>
      </c>
      <c r="F17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7" s="14">
        <f ca="1">IF(PaymentSchedule[[#This Row],[PMT NO]]&lt;&gt;"",PaymentSchedule[[#This Row],[TOTAL PAYMENT]]-PaymentSchedule[[#This Row],[INTEREST]],"")</f>
        <v>1538.1697901775697</v>
      </c>
      <c r="I177" s="14">
        <f ca="1">IF(PaymentSchedule[[#This Row],[PMT NO]]&lt;&gt;"",PaymentSchedule[[#This Row],[BEGINNING BALANCE]]*(InterestRate/PaymentsPerYear),"")</f>
        <v>2244.4344910422515</v>
      </c>
      <c r="J17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431471.69986427616</v>
      </c>
      <c r="K177" s="14">
        <f ca="1">IF(PaymentSchedule[[#This Row],[PMT NO]]&lt;&gt;"",SUM(INDEX(PaymentSchedule[INTEREST],1,1):PaymentSchedule[[#This Row],[INTEREST]]),"")</f>
        <v>440470.98914066737</v>
      </c>
    </row>
    <row r="178" spans="2:11" x14ac:dyDescent="0.2">
      <c r="B178" s="10">
        <f ca="1">IF(LoanIsGood,IF(ROW()-ROW(PaymentSchedule[[#Headers],[PMT NO]])&gt;ScheduledNumberOfPayments,"",ROW()-ROW(PaymentSchedule[[#Headers],[PMT NO]])),"")</f>
        <v>162</v>
      </c>
      <c r="C178" s="12">
        <f ca="1">IF(PaymentSchedule[[#This Row],[PMT NO]]&lt;&gt;"",EOMONTH(LoanStartDate,ROW(PaymentSchedule[[#This Row],[PMT NO]])-ROW(PaymentSchedule[[#Headers],[PMT NO]])-2)+DAY(LoanStartDate),"")</f>
        <v>51018</v>
      </c>
      <c r="D178" s="14">
        <f ca="1">IF(PaymentSchedule[[#This Row],[PMT NO]]&lt;&gt;"",IF(ROW()-ROW(PaymentSchedule[[#Headers],[BEGINNING BALANCE]])=1,LoanAmount,INDEX(PaymentSchedule[ENDING BALANCE],ROW()-ROW(PaymentSchedule[[#Headers],[BEGINNING BALANCE]])-1)),"")</f>
        <v>431471.69986427616</v>
      </c>
      <c r="E178" s="14">
        <f ca="1">IF(PaymentSchedule[[#This Row],[PMT NO]]&lt;&gt;"",ScheduledPayment,"")</f>
        <v>3682.6042812198211</v>
      </c>
      <c r="F17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8" s="14">
        <f ca="1">IF(PaymentSchedule[[#This Row],[PMT NO]]&lt;&gt;"",PaymentSchedule[[#This Row],[TOTAL PAYMENT]]-PaymentSchedule[[#This Row],[INTEREST]],"")</f>
        <v>1546.1426369233232</v>
      </c>
      <c r="I178" s="14">
        <f ca="1">IF(PaymentSchedule[[#This Row],[PMT NO]]&lt;&gt;"",PaymentSchedule[[#This Row],[BEGINNING BALANCE]]*(InterestRate/PaymentsPerYear),"")</f>
        <v>2236.461644296498</v>
      </c>
      <c r="J17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429925.55722735287</v>
      </c>
      <c r="K178" s="14">
        <f ca="1">IF(PaymentSchedule[[#This Row],[PMT NO]]&lt;&gt;"",SUM(INDEX(PaymentSchedule[INTEREST],1,1):PaymentSchedule[[#This Row],[INTEREST]]),"")</f>
        <v>442707.45078496385</v>
      </c>
    </row>
    <row r="179" spans="2:11" x14ac:dyDescent="0.2">
      <c r="B179" s="10">
        <f ca="1">IF(LoanIsGood,IF(ROW()-ROW(PaymentSchedule[[#Headers],[PMT NO]])&gt;ScheduledNumberOfPayments,"",ROW()-ROW(PaymentSchedule[[#Headers],[PMT NO]])),"")</f>
        <v>163</v>
      </c>
      <c r="C179" s="12">
        <f ca="1">IF(PaymentSchedule[[#This Row],[PMT NO]]&lt;&gt;"",EOMONTH(LoanStartDate,ROW(PaymentSchedule[[#This Row],[PMT NO]])-ROW(PaymentSchedule[[#Headers],[PMT NO]])-2)+DAY(LoanStartDate),"")</f>
        <v>51048</v>
      </c>
      <c r="D179" s="14">
        <f ca="1">IF(PaymentSchedule[[#This Row],[PMT NO]]&lt;&gt;"",IF(ROW()-ROW(PaymentSchedule[[#Headers],[BEGINNING BALANCE]])=1,LoanAmount,INDEX(PaymentSchedule[ENDING BALANCE],ROW()-ROW(PaymentSchedule[[#Headers],[BEGINNING BALANCE]])-1)),"")</f>
        <v>429925.55722735287</v>
      </c>
      <c r="E179" s="14">
        <f ca="1">IF(PaymentSchedule[[#This Row],[PMT NO]]&lt;&gt;"",ScheduledPayment,"")</f>
        <v>3682.6042812198211</v>
      </c>
      <c r="F17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79" s="14">
        <f ca="1">IF(PaymentSchedule[[#This Row],[PMT NO]]&lt;&gt;"",PaymentSchedule[[#This Row],[TOTAL PAYMENT]]-PaymentSchedule[[#This Row],[INTEREST]],"")</f>
        <v>1554.1568095913753</v>
      </c>
      <c r="I179" s="14">
        <f ca="1">IF(PaymentSchedule[[#This Row],[PMT NO]]&lt;&gt;"",PaymentSchedule[[#This Row],[BEGINNING BALANCE]]*(InterestRate/PaymentsPerYear),"")</f>
        <v>2228.4474716284458</v>
      </c>
      <c r="J17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428371.40041776147</v>
      </c>
      <c r="K179" s="14">
        <f ca="1">IF(PaymentSchedule[[#This Row],[PMT NO]]&lt;&gt;"",SUM(INDEX(PaymentSchedule[INTEREST],1,1):PaymentSchedule[[#This Row],[INTEREST]]),"")</f>
        <v>444935.89825659228</v>
      </c>
    </row>
    <row r="180" spans="2:11" x14ac:dyDescent="0.2">
      <c r="B180" s="10">
        <f ca="1">IF(LoanIsGood,IF(ROW()-ROW(PaymentSchedule[[#Headers],[PMT NO]])&gt;ScheduledNumberOfPayments,"",ROW()-ROW(PaymentSchedule[[#Headers],[PMT NO]])),"")</f>
        <v>164</v>
      </c>
      <c r="C180" s="12">
        <f ca="1">IF(PaymentSchedule[[#This Row],[PMT NO]]&lt;&gt;"",EOMONTH(LoanStartDate,ROW(PaymentSchedule[[#This Row],[PMT NO]])-ROW(PaymentSchedule[[#Headers],[PMT NO]])-2)+DAY(LoanStartDate),"")</f>
        <v>51079</v>
      </c>
      <c r="D180" s="14">
        <f ca="1">IF(PaymentSchedule[[#This Row],[PMT NO]]&lt;&gt;"",IF(ROW()-ROW(PaymentSchedule[[#Headers],[BEGINNING BALANCE]])=1,LoanAmount,INDEX(PaymentSchedule[ENDING BALANCE],ROW()-ROW(PaymentSchedule[[#Headers],[BEGINNING BALANCE]])-1)),"")</f>
        <v>428371.40041776147</v>
      </c>
      <c r="E180" s="14">
        <f ca="1">IF(PaymentSchedule[[#This Row],[PMT NO]]&lt;&gt;"",ScheduledPayment,"")</f>
        <v>3682.6042812198211</v>
      </c>
      <c r="F18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0" s="14">
        <f ca="1">IF(PaymentSchedule[[#This Row],[PMT NO]]&lt;&gt;"",PaymentSchedule[[#This Row],[TOTAL PAYMENT]]-PaymentSchedule[[#This Row],[INTEREST]],"")</f>
        <v>1562.2125223877574</v>
      </c>
      <c r="I180" s="14">
        <f ca="1">IF(PaymentSchedule[[#This Row],[PMT NO]]&lt;&gt;"",PaymentSchedule[[#This Row],[BEGINNING BALANCE]]*(InterestRate/PaymentsPerYear),"")</f>
        <v>2220.3917588320637</v>
      </c>
      <c r="J18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426809.18789537373</v>
      </c>
      <c r="K180" s="14">
        <f ca="1">IF(PaymentSchedule[[#This Row],[PMT NO]]&lt;&gt;"",SUM(INDEX(PaymentSchedule[INTEREST],1,1):PaymentSchedule[[#This Row],[INTEREST]]),"")</f>
        <v>447156.29001542437</v>
      </c>
    </row>
    <row r="181" spans="2:11" x14ac:dyDescent="0.2">
      <c r="B181" s="10">
        <f ca="1">IF(LoanIsGood,IF(ROW()-ROW(PaymentSchedule[[#Headers],[PMT NO]])&gt;ScheduledNumberOfPayments,"",ROW()-ROW(PaymentSchedule[[#Headers],[PMT NO]])),"")</f>
        <v>165</v>
      </c>
      <c r="C181" s="12">
        <f ca="1">IF(PaymentSchedule[[#This Row],[PMT NO]]&lt;&gt;"",EOMONTH(LoanStartDate,ROW(PaymentSchedule[[#This Row],[PMT NO]])-ROW(PaymentSchedule[[#Headers],[PMT NO]])-2)+DAY(LoanStartDate),"")</f>
        <v>51109</v>
      </c>
      <c r="D181" s="14">
        <f ca="1">IF(PaymentSchedule[[#This Row],[PMT NO]]&lt;&gt;"",IF(ROW()-ROW(PaymentSchedule[[#Headers],[BEGINNING BALANCE]])=1,LoanAmount,INDEX(PaymentSchedule[ENDING BALANCE],ROW()-ROW(PaymentSchedule[[#Headers],[BEGINNING BALANCE]])-1)),"")</f>
        <v>426809.18789537373</v>
      </c>
      <c r="E181" s="14">
        <f ca="1">IF(PaymentSchedule[[#This Row],[PMT NO]]&lt;&gt;"",ScheduledPayment,"")</f>
        <v>3682.6042812198211</v>
      </c>
      <c r="F18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1" s="14">
        <f ca="1">IF(PaymentSchedule[[#This Row],[PMT NO]]&lt;&gt;"",PaymentSchedule[[#This Row],[TOTAL PAYMENT]]-PaymentSchedule[[#This Row],[INTEREST]],"")</f>
        <v>1570.3099906288007</v>
      </c>
      <c r="I181" s="14">
        <f ca="1">IF(PaymentSchedule[[#This Row],[PMT NO]]&lt;&gt;"",PaymentSchedule[[#This Row],[BEGINNING BALANCE]]*(InterestRate/PaymentsPerYear),"")</f>
        <v>2212.2942905910204</v>
      </c>
      <c r="J18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425238.87790474494</v>
      </c>
      <c r="K181" s="14">
        <f ca="1">IF(PaymentSchedule[[#This Row],[PMT NO]]&lt;&gt;"",SUM(INDEX(PaymentSchedule[INTEREST],1,1):PaymentSchedule[[#This Row],[INTEREST]]),"")</f>
        <v>449368.5843060154</v>
      </c>
    </row>
    <row r="182" spans="2:11" x14ac:dyDescent="0.2">
      <c r="B182" s="10">
        <f ca="1">IF(LoanIsGood,IF(ROW()-ROW(PaymentSchedule[[#Headers],[PMT NO]])&gt;ScheduledNumberOfPayments,"",ROW()-ROW(PaymentSchedule[[#Headers],[PMT NO]])),"")</f>
        <v>166</v>
      </c>
      <c r="C182" s="12">
        <f ca="1">IF(PaymentSchedule[[#This Row],[PMT NO]]&lt;&gt;"",EOMONTH(LoanStartDate,ROW(PaymentSchedule[[#This Row],[PMT NO]])-ROW(PaymentSchedule[[#Headers],[PMT NO]])-2)+DAY(LoanStartDate),"")</f>
        <v>51140</v>
      </c>
      <c r="D182" s="14">
        <f ca="1">IF(PaymentSchedule[[#This Row],[PMT NO]]&lt;&gt;"",IF(ROW()-ROW(PaymentSchedule[[#Headers],[BEGINNING BALANCE]])=1,LoanAmount,INDEX(PaymentSchedule[ENDING BALANCE],ROW()-ROW(PaymentSchedule[[#Headers],[BEGINNING BALANCE]])-1)),"")</f>
        <v>425238.87790474494</v>
      </c>
      <c r="E182" s="14">
        <f ca="1">IF(PaymentSchedule[[#This Row],[PMT NO]]&lt;&gt;"",ScheduledPayment,"")</f>
        <v>3682.6042812198211</v>
      </c>
      <c r="F18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2" s="14">
        <f ca="1">IF(PaymentSchedule[[#This Row],[PMT NO]]&lt;&gt;"",PaymentSchedule[[#This Row],[TOTAL PAYMENT]]-PaymentSchedule[[#This Row],[INTEREST]],"")</f>
        <v>1578.4494307468931</v>
      </c>
      <c r="I182" s="14">
        <f ca="1">IF(PaymentSchedule[[#This Row],[PMT NO]]&lt;&gt;"",PaymentSchedule[[#This Row],[BEGINNING BALANCE]]*(InterestRate/PaymentsPerYear),"")</f>
        <v>2204.154850472928</v>
      </c>
      <c r="J18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423660.42847399804</v>
      </c>
      <c r="K182" s="14">
        <f ca="1">IF(PaymentSchedule[[#This Row],[PMT NO]]&lt;&gt;"",SUM(INDEX(PaymentSchedule[INTEREST],1,1):PaymentSchedule[[#This Row],[INTEREST]]),"")</f>
        <v>451572.73915648833</v>
      </c>
    </row>
    <row r="183" spans="2:11" x14ac:dyDescent="0.2">
      <c r="B183" s="10">
        <f ca="1">IF(LoanIsGood,IF(ROW()-ROW(PaymentSchedule[[#Headers],[PMT NO]])&gt;ScheduledNumberOfPayments,"",ROW()-ROW(PaymentSchedule[[#Headers],[PMT NO]])),"")</f>
        <v>167</v>
      </c>
      <c r="C183" s="12">
        <f ca="1">IF(PaymentSchedule[[#This Row],[PMT NO]]&lt;&gt;"",EOMONTH(LoanStartDate,ROW(PaymentSchedule[[#This Row],[PMT NO]])-ROW(PaymentSchedule[[#Headers],[PMT NO]])-2)+DAY(LoanStartDate),"")</f>
        <v>51171</v>
      </c>
      <c r="D183" s="14">
        <f ca="1">IF(PaymentSchedule[[#This Row],[PMT NO]]&lt;&gt;"",IF(ROW()-ROW(PaymentSchedule[[#Headers],[BEGINNING BALANCE]])=1,LoanAmount,INDEX(PaymentSchedule[ENDING BALANCE],ROW()-ROW(PaymentSchedule[[#Headers],[BEGINNING BALANCE]])-1)),"")</f>
        <v>423660.42847399804</v>
      </c>
      <c r="E183" s="14">
        <f ca="1">IF(PaymentSchedule[[#This Row],[PMT NO]]&lt;&gt;"",ScheduledPayment,"")</f>
        <v>3682.6042812198211</v>
      </c>
      <c r="F18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3" s="14">
        <f ca="1">IF(PaymentSchedule[[#This Row],[PMT NO]]&lt;&gt;"",PaymentSchedule[[#This Row],[TOTAL PAYMENT]]-PaymentSchedule[[#This Row],[INTEREST]],"")</f>
        <v>1586.6310602962649</v>
      </c>
      <c r="I183" s="14">
        <f ca="1">IF(PaymentSchedule[[#This Row],[PMT NO]]&lt;&gt;"",PaymentSchedule[[#This Row],[BEGINNING BALANCE]]*(InterestRate/PaymentsPerYear),"")</f>
        <v>2195.9732209235563</v>
      </c>
      <c r="J18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422073.79741370177</v>
      </c>
      <c r="K183" s="14">
        <f ca="1">IF(PaymentSchedule[[#This Row],[PMT NO]]&lt;&gt;"",SUM(INDEX(PaymentSchedule[INTEREST],1,1):PaymentSchedule[[#This Row],[INTEREST]]),"")</f>
        <v>453768.7123774119</v>
      </c>
    </row>
    <row r="184" spans="2:11" x14ac:dyDescent="0.2">
      <c r="B184" s="10">
        <f ca="1">IF(LoanIsGood,IF(ROW()-ROW(PaymentSchedule[[#Headers],[PMT NO]])&gt;ScheduledNumberOfPayments,"",ROW()-ROW(PaymentSchedule[[#Headers],[PMT NO]])),"")</f>
        <v>168</v>
      </c>
      <c r="C184" s="12">
        <f ca="1">IF(PaymentSchedule[[#This Row],[PMT NO]]&lt;&gt;"",EOMONTH(LoanStartDate,ROW(PaymentSchedule[[#This Row],[PMT NO]])-ROW(PaymentSchedule[[#Headers],[PMT NO]])-2)+DAY(LoanStartDate),"")</f>
        <v>51200</v>
      </c>
      <c r="D184" s="14">
        <f ca="1">IF(PaymentSchedule[[#This Row],[PMT NO]]&lt;&gt;"",IF(ROW()-ROW(PaymentSchedule[[#Headers],[BEGINNING BALANCE]])=1,LoanAmount,INDEX(PaymentSchedule[ENDING BALANCE],ROW()-ROW(PaymentSchedule[[#Headers],[BEGINNING BALANCE]])-1)),"")</f>
        <v>422073.79741370177</v>
      </c>
      <c r="E184" s="14">
        <f ca="1">IF(PaymentSchedule[[#This Row],[PMT NO]]&lt;&gt;"",ScheduledPayment,"")</f>
        <v>3682.6042812198211</v>
      </c>
      <c r="F18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4" s="14">
        <f ca="1">IF(PaymentSchedule[[#This Row],[PMT NO]]&lt;&gt;"",PaymentSchedule[[#This Row],[TOTAL PAYMENT]]-PaymentSchedule[[#This Row],[INTEREST]],"")</f>
        <v>1594.8550979588003</v>
      </c>
      <c r="I184" s="14">
        <f ca="1">IF(PaymentSchedule[[#This Row],[PMT NO]]&lt;&gt;"",PaymentSchedule[[#This Row],[BEGINNING BALANCE]]*(InterestRate/PaymentsPerYear),"")</f>
        <v>2187.7491832610208</v>
      </c>
      <c r="J18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420478.94231574296</v>
      </c>
      <c r="K184" s="14">
        <f ca="1">IF(PaymentSchedule[[#This Row],[PMT NO]]&lt;&gt;"",SUM(INDEX(PaymentSchedule[INTEREST],1,1):PaymentSchedule[[#This Row],[INTEREST]]),"")</f>
        <v>455956.46156067291</v>
      </c>
    </row>
    <row r="185" spans="2:11" x14ac:dyDescent="0.2">
      <c r="B185" s="10">
        <f ca="1">IF(LoanIsGood,IF(ROW()-ROW(PaymentSchedule[[#Headers],[PMT NO]])&gt;ScheduledNumberOfPayments,"",ROW()-ROW(PaymentSchedule[[#Headers],[PMT NO]])),"")</f>
        <v>169</v>
      </c>
      <c r="C185" s="12">
        <f ca="1">IF(PaymentSchedule[[#This Row],[PMT NO]]&lt;&gt;"",EOMONTH(LoanStartDate,ROW(PaymentSchedule[[#This Row],[PMT NO]])-ROW(PaymentSchedule[[#Headers],[PMT NO]])-2)+DAY(LoanStartDate),"")</f>
        <v>51231</v>
      </c>
      <c r="D185" s="14">
        <f ca="1">IF(PaymentSchedule[[#This Row],[PMT NO]]&lt;&gt;"",IF(ROW()-ROW(PaymentSchedule[[#Headers],[BEGINNING BALANCE]])=1,LoanAmount,INDEX(PaymentSchedule[ENDING BALANCE],ROW()-ROW(PaymentSchedule[[#Headers],[BEGINNING BALANCE]])-1)),"")</f>
        <v>420478.94231574296</v>
      </c>
      <c r="E185" s="14">
        <f ca="1">IF(PaymentSchedule[[#This Row],[PMT NO]]&lt;&gt;"",ScheduledPayment,"")</f>
        <v>3682.6042812198211</v>
      </c>
      <c r="F18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5" s="14">
        <f ca="1">IF(PaymentSchedule[[#This Row],[PMT NO]]&lt;&gt;"",PaymentSchedule[[#This Row],[TOTAL PAYMENT]]-PaymentSchedule[[#This Row],[INTEREST]],"")</f>
        <v>1603.121763549887</v>
      </c>
      <c r="I185" s="14">
        <f ca="1">IF(PaymentSchedule[[#This Row],[PMT NO]]&lt;&gt;"",PaymentSchedule[[#This Row],[BEGINNING BALANCE]]*(InterestRate/PaymentsPerYear),"")</f>
        <v>2179.4825176699342</v>
      </c>
      <c r="J18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418875.82055219309</v>
      </c>
      <c r="K185" s="14">
        <f ca="1">IF(PaymentSchedule[[#This Row],[PMT NO]]&lt;&gt;"",SUM(INDEX(PaymentSchedule[INTEREST],1,1):PaymentSchedule[[#This Row],[INTEREST]]),"")</f>
        <v>458135.94407834281</v>
      </c>
    </row>
    <row r="186" spans="2:11" x14ac:dyDescent="0.2">
      <c r="B186" s="10">
        <f ca="1">IF(LoanIsGood,IF(ROW()-ROW(PaymentSchedule[[#Headers],[PMT NO]])&gt;ScheduledNumberOfPayments,"",ROW()-ROW(PaymentSchedule[[#Headers],[PMT NO]])),"")</f>
        <v>170</v>
      </c>
      <c r="C186" s="12">
        <f ca="1">IF(PaymentSchedule[[#This Row],[PMT NO]]&lt;&gt;"",EOMONTH(LoanStartDate,ROW(PaymentSchedule[[#This Row],[PMT NO]])-ROW(PaymentSchedule[[#Headers],[PMT NO]])-2)+DAY(LoanStartDate),"")</f>
        <v>51261</v>
      </c>
      <c r="D186" s="14">
        <f ca="1">IF(PaymentSchedule[[#This Row],[PMT NO]]&lt;&gt;"",IF(ROW()-ROW(PaymentSchedule[[#Headers],[BEGINNING BALANCE]])=1,LoanAmount,INDEX(PaymentSchedule[ENDING BALANCE],ROW()-ROW(PaymentSchedule[[#Headers],[BEGINNING BALANCE]])-1)),"")</f>
        <v>418875.82055219309</v>
      </c>
      <c r="E186" s="14">
        <f ca="1">IF(PaymentSchedule[[#This Row],[PMT NO]]&lt;&gt;"",ScheduledPayment,"")</f>
        <v>3682.6042812198211</v>
      </c>
      <c r="F18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6" s="14">
        <f ca="1">IF(PaymentSchedule[[#This Row],[PMT NO]]&lt;&gt;"",PaymentSchedule[[#This Row],[TOTAL PAYMENT]]-PaymentSchedule[[#This Row],[INTEREST]],"")</f>
        <v>1611.4312780242872</v>
      </c>
      <c r="I186" s="14">
        <f ca="1">IF(PaymentSchedule[[#This Row],[PMT NO]]&lt;&gt;"",PaymentSchedule[[#This Row],[BEGINNING BALANCE]]*(InterestRate/PaymentsPerYear),"")</f>
        <v>2171.173003195534</v>
      </c>
      <c r="J18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417264.38927416882</v>
      </c>
      <c r="K186" s="14">
        <f ca="1">IF(PaymentSchedule[[#This Row],[PMT NO]]&lt;&gt;"",SUM(INDEX(PaymentSchedule[INTEREST],1,1):PaymentSchedule[[#This Row],[INTEREST]]),"")</f>
        <v>460307.11708153837</v>
      </c>
    </row>
    <row r="187" spans="2:11" x14ac:dyDescent="0.2">
      <c r="B187" s="10">
        <f ca="1">IF(LoanIsGood,IF(ROW()-ROW(PaymentSchedule[[#Headers],[PMT NO]])&gt;ScheduledNumberOfPayments,"",ROW()-ROW(PaymentSchedule[[#Headers],[PMT NO]])),"")</f>
        <v>171</v>
      </c>
      <c r="C187" s="12">
        <f ca="1">IF(PaymentSchedule[[#This Row],[PMT NO]]&lt;&gt;"",EOMONTH(LoanStartDate,ROW(PaymentSchedule[[#This Row],[PMT NO]])-ROW(PaymentSchedule[[#Headers],[PMT NO]])-2)+DAY(LoanStartDate),"")</f>
        <v>51292</v>
      </c>
      <c r="D187" s="14">
        <f ca="1">IF(PaymentSchedule[[#This Row],[PMT NO]]&lt;&gt;"",IF(ROW()-ROW(PaymentSchedule[[#Headers],[BEGINNING BALANCE]])=1,LoanAmount,INDEX(PaymentSchedule[ENDING BALANCE],ROW()-ROW(PaymentSchedule[[#Headers],[BEGINNING BALANCE]])-1)),"")</f>
        <v>417264.38927416882</v>
      </c>
      <c r="E187" s="14">
        <f ca="1">IF(PaymentSchedule[[#This Row],[PMT NO]]&lt;&gt;"",ScheduledPayment,"")</f>
        <v>3682.6042812198211</v>
      </c>
      <c r="F18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7" s="14">
        <f ca="1">IF(PaymentSchedule[[#This Row],[PMT NO]]&lt;&gt;"",PaymentSchedule[[#This Row],[TOTAL PAYMENT]]-PaymentSchedule[[#This Row],[INTEREST]],"")</f>
        <v>1619.7838634820459</v>
      </c>
      <c r="I187" s="14">
        <f ca="1">IF(PaymentSchedule[[#This Row],[PMT NO]]&lt;&gt;"",PaymentSchedule[[#This Row],[BEGINNING BALANCE]]*(InterestRate/PaymentsPerYear),"")</f>
        <v>2162.8204177377752</v>
      </c>
      <c r="J18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415644.60541068675</v>
      </c>
      <c r="K187" s="14">
        <f ca="1">IF(PaymentSchedule[[#This Row],[PMT NO]]&lt;&gt;"",SUM(INDEX(PaymentSchedule[INTEREST],1,1):PaymentSchedule[[#This Row],[INTEREST]]),"")</f>
        <v>462469.93749927613</v>
      </c>
    </row>
    <row r="188" spans="2:11" x14ac:dyDescent="0.2">
      <c r="B188" s="10">
        <f ca="1">IF(LoanIsGood,IF(ROW()-ROW(PaymentSchedule[[#Headers],[PMT NO]])&gt;ScheduledNumberOfPayments,"",ROW()-ROW(PaymentSchedule[[#Headers],[PMT NO]])),"")</f>
        <v>172</v>
      </c>
      <c r="C188" s="12">
        <f ca="1">IF(PaymentSchedule[[#This Row],[PMT NO]]&lt;&gt;"",EOMONTH(LoanStartDate,ROW(PaymentSchedule[[#This Row],[PMT NO]])-ROW(PaymentSchedule[[#Headers],[PMT NO]])-2)+DAY(LoanStartDate),"")</f>
        <v>51322</v>
      </c>
      <c r="D188" s="14">
        <f ca="1">IF(PaymentSchedule[[#This Row],[PMT NO]]&lt;&gt;"",IF(ROW()-ROW(PaymentSchedule[[#Headers],[BEGINNING BALANCE]])=1,LoanAmount,INDEX(PaymentSchedule[ENDING BALANCE],ROW()-ROW(PaymentSchedule[[#Headers],[BEGINNING BALANCE]])-1)),"")</f>
        <v>415644.60541068675</v>
      </c>
      <c r="E188" s="14">
        <f ca="1">IF(PaymentSchedule[[#This Row],[PMT NO]]&lt;&gt;"",ScheduledPayment,"")</f>
        <v>3682.6042812198211</v>
      </c>
      <c r="F18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8" s="14">
        <f ca="1">IF(PaymentSchedule[[#This Row],[PMT NO]]&lt;&gt;"",PaymentSchedule[[#This Row],[TOTAL PAYMENT]]-PaymentSchedule[[#This Row],[INTEREST]],"")</f>
        <v>1628.179743174428</v>
      </c>
      <c r="I188" s="14">
        <f ca="1">IF(PaymentSchedule[[#This Row],[PMT NO]]&lt;&gt;"",PaymentSchedule[[#This Row],[BEGINNING BALANCE]]*(InterestRate/PaymentsPerYear),"")</f>
        <v>2154.4245380453931</v>
      </c>
      <c r="J18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414016.42566751235</v>
      </c>
      <c r="K188" s="14">
        <f ca="1">IF(PaymentSchedule[[#This Row],[PMT NO]]&lt;&gt;"",SUM(INDEX(PaymentSchedule[INTEREST],1,1):PaymentSchedule[[#This Row],[INTEREST]]),"")</f>
        <v>464624.36203732149</v>
      </c>
    </row>
    <row r="189" spans="2:11" x14ac:dyDescent="0.2">
      <c r="B189" s="10">
        <f ca="1">IF(LoanIsGood,IF(ROW()-ROW(PaymentSchedule[[#Headers],[PMT NO]])&gt;ScheduledNumberOfPayments,"",ROW()-ROW(PaymentSchedule[[#Headers],[PMT NO]])),"")</f>
        <v>173</v>
      </c>
      <c r="C189" s="12">
        <f ca="1">IF(PaymentSchedule[[#This Row],[PMT NO]]&lt;&gt;"",EOMONTH(LoanStartDate,ROW(PaymentSchedule[[#This Row],[PMT NO]])-ROW(PaymentSchedule[[#Headers],[PMT NO]])-2)+DAY(LoanStartDate),"")</f>
        <v>51353</v>
      </c>
      <c r="D189" s="14">
        <f ca="1">IF(PaymentSchedule[[#This Row],[PMT NO]]&lt;&gt;"",IF(ROW()-ROW(PaymentSchedule[[#Headers],[BEGINNING BALANCE]])=1,LoanAmount,INDEX(PaymentSchedule[ENDING BALANCE],ROW()-ROW(PaymentSchedule[[#Headers],[BEGINNING BALANCE]])-1)),"")</f>
        <v>414016.42566751235</v>
      </c>
      <c r="E189" s="14">
        <f ca="1">IF(PaymentSchedule[[#This Row],[PMT NO]]&lt;&gt;"",ScheduledPayment,"")</f>
        <v>3682.6042812198211</v>
      </c>
      <c r="F18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89" s="14">
        <f ca="1">IF(PaymentSchedule[[#This Row],[PMT NO]]&lt;&gt;"",PaymentSchedule[[#This Row],[TOTAL PAYMENT]]-PaymentSchedule[[#This Row],[INTEREST]],"")</f>
        <v>1636.6191415098824</v>
      </c>
      <c r="I189" s="14">
        <f ca="1">IF(PaymentSchedule[[#This Row],[PMT NO]]&lt;&gt;"",PaymentSchedule[[#This Row],[BEGINNING BALANCE]]*(InterestRate/PaymentsPerYear),"")</f>
        <v>2145.9851397099387</v>
      </c>
      <c r="J18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412379.80652600247</v>
      </c>
      <c r="K189" s="14">
        <f ca="1">IF(PaymentSchedule[[#This Row],[PMT NO]]&lt;&gt;"",SUM(INDEX(PaymentSchedule[INTEREST],1,1):PaymentSchedule[[#This Row],[INTEREST]]),"")</f>
        <v>466770.34717703145</v>
      </c>
    </row>
    <row r="190" spans="2:11" x14ac:dyDescent="0.2">
      <c r="B190" s="10">
        <f ca="1">IF(LoanIsGood,IF(ROW()-ROW(PaymentSchedule[[#Headers],[PMT NO]])&gt;ScheduledNumberOfPayments,"",ROW()-ROW(PaymentSchedule[[#Headers],[PMT NO]])),"")</f>
        <v>174</v>
      </c>
      <c r="C190" s="12">
        <f ca="1">IF(PaymentSchedule[[#This Row],[PMT NO]]&lt;&gt;"",EOMONTH(LoanStartDate,ROW(PaymentSchedule[[#This Row],[PMT NO]])-ROW(PaymentSchedule[[#Headers],[PMT NO]])-2)+DAY(LoanStartDate),"")</f>
        <v>51384</v>
      </c>
      <c r="D190" s="14">
        <f ca="1">IF(PaymentSchedule[[#This Row],[PMT NO]]&lt;&gt;"",IF(ROW()-ROW(PaymentSchedule[[#Headers],[BEGINNING BALANCE]])=1,LoanAmount,INDEX(PaymentSchedule[ENDING BALANCE],ROW()-ROW(PaymentSchedule[[#Headers],[BEGINNING BALANCE]])-1)),"")</f>
        <v>412379.80652600247</v>
      </c>
      <c r="E190" s="14">
        <f ca="1">IF(PaymentSchedule[[#This Row],[PMT NO]]&lt;&gt;"",ScheduledPayment,"")</f>
        <v>3682.6042812198211</v>
      </c>
      <c r="F19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0" s="14">
        <f ca="1">IF(PaymentSchedule[[#This Row],[PMT NO]]&lt;&gt;"",PaymentSchedule[[#This Row],[TOTAL PAYMENT]]-PaymentSchedule[[#This Row],[INTEREST]],"")</f>
        <v>1645.1022840600417</v>
      </c>
      <c r="I190" s="14">
        <f ca="1">IF(PaymentSchedule[[#This Row],[PMT NO]]&lt;&gt;"",PaymentSchedule[[#This Row],[BEGINNING BALANCE]]*(InterestRate/PaymentsPerYear),"")</f>
        <v>2137.5019971597794</v>
      </c>
      <c r="J19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410734.70424194244</v>
      </c>
      <c r="K190" s="14">
        <f ca="1">IF(PaymentSchedule[[#This Row],[PMT NO]]&lt;&gt;"",SUM(INDEX(PaymentSchedule[INTEREST],1,1):PaymentSchedule[[#This Row],[INTEREST]]),"")</f>
        <v>468907.84917419124</v>
      </c>
    </row>
    <row r="191" spans="2:11" x14ac:dyDescent="0.2">
      <c r="B191" s="10">
        <f ca="1">IF(LoanIsGood,IF(ROW()-ROW(PaymentSchedule[[#Headers],[PMT NO]])&gt;ScheduledNumberOfPayments,"",ROW()-ROW(PaymentSchedule[[#Headers],[PMT NO]])),"")</f>
        <v>175</v>
      </c>
      <c r="C191" s="12">
        <f ca="1">IF(PaymentSchedule[[#This Row],[PMT NO]]&lt;&gt;"",EOMONTH(LoanStartDate,ROW(PaymentSchedule[[#This Row],[PMT NO]])-ROW(PaymentSchedule[[#Headers],[PMT NO]])-2)+DAY(LoanStartDate),"")</f>
        <v>51414</v>
      </c>
      <c r="D191" s="14">
        <f ca="1">IF(PaymentSchedule[[#This Row],[PMT NO]]&lt;&gt;"",IF(ROW()-ROW(PaymentSchedule[[#Headers],[BEGINNING BALANCE]])=1,LoanAmount,INDEX(PaymentSchedule[ENDING BALANCE],ROW()-ROW(PaymentSchedule[[#Headers],[BEGINNING BALANCE]])-1)),"")</f>
        <v>410734.70424194244</v>
      </c>
      <c r="E191" s="14">
        <f ca="1">IF(PaymentSchedule[[#This Row],[PMT NO]]&lt;&gt;"",ScheduledPayment,"")</f>
        <v>3682.6042812198211</v>
      </c>
      <c r="F19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1" s="14">
        <f ca="1">IF(PaymentSchedule[[#This Row],[PMT NO]]&lt;&gt;"",PaymentSchedule[[#This Row],[TOTAL PAYMENT]]-PaymentSchedule[[#This Row],[INTEREST]],"")</f>
        <v>1653.6293975657527</v>
      </c>
      <c r="I191" s="14">
        <f ca="1">IF(PaymentSchedule[[#This Row],[PMT NO]]&lt;&gt;"",PaymentSchedule[[#This Row],[BEGINNING BALANCE]]*(InterestRate/PaymentsPerYear),"")</f>
        <v>2128.9748836540684</v>
      </c>
      <c r="J19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409081.07484437671</v>
      </c>
      <c r="K191" s="14">
        <f ca="1">IF(PaymentSchedule[[#This Row],[PMT NO]]&lt;&gt;"",SUM(INDEX(PaymentSchedule[INTEREST],1,1):PaymentSchedule[[#This Row],[INTEREST]]),"")</f>
        <v>471036.82405784534</v>
      </c>
    </row>
    <row r="192" spans="2:11" x14ac:dyDescent="0.2">
      <c r="B192" s="10">
        <f ca="1">IF(LoanIsGood,IF(ROW()-ROW(PaymentSchedule[[#Headers],[PMT NO]])&gt;ScheduledNumberOfPayments,"",ROW()-ROW(PaymentSchedule[[#Headers],[PMT NO]])),"")</f>
        <v>176</v>
      </c>
      <c r="C192" s="12">
        <f ca="1">IF(PaymentSchedule[[#This Row],[PMT NO]]&lt;&gt;"",EOMONTH(LoanStartDate,ROW(PaymentSchedule[[#This Row],[PMT NO]])-ROW(PaymentSchedule[[#Headers],[PMT NO]])-2)+DAY(LoanStartDate),"")</f>
        <v>51445</v>
      </c>
      <c r="D192" s="14">
        <f ca="1">IF(PaymentSchedule[[#This Row],[PMT NO]]&lt;&gt;"",IF(ROW()-ROW(PaymentSchedule[[#Headers],[BEGINNING BALANCE]])=1,LoanAmount,INDEX(PaymentSchedule[ENDING BALANCE],ROW()-ROW(PaymentSchedule[[#Headers],[BEGINNING BALANCE]])-1)),"")</f>
        <v>409081.07484437671</v>
      </c>
      <c r="E192" s="14">
        <f ca="1">IF(PaymentSchedule[[#This Row],[PMT NO]]&lt;&gt;"",ScheduledPayment,"")</f>
        <v>3682.6042812198211</v>
      </c>
      <c r="F19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2" s="14">
        <f ca="1">IF(PaymentSchedule[[#This Row],[PMT NO]]&lt;&gt;"",PaymentSchedule[[#This Row],[TOTAL PAYMENT]]-PaymentSchedule[[#This Row],[INTEREST]],"")</f>
        <v>1662.2007099431353</v>
      </c>
      <c r="I192" s="14">
        <f ca="1">IF(PaymentSchedule[[#This Row],[PMT NO]]&lt;&gt;"",PaymentSchedule[[#This Row],[BEGINNING BALANCE]]*(InterestRate/PaymentsPerYear),"")</f>
        <v>2120.4035712766859</v>
      </c>
      <c r="J19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407418.87413443357</v>
      </c>
      <c r="K192" s="14">
        <f ca="1">IF(PaymentSchedule[[#This Row],[PMT NO]]&lt;&gt;"",SUM(INDEX(PaymentSchedule[INTEREST],1,1):PaymentSchedule[[#This Row],[INTEREST]]),"")</f>
        <v>473157.22762912203</v>
      </c>
    </row>
    <row r="193" spans="2:11" x14ac:dyDescent="0.2">
      <c r="B193" s="10">
        <f ca="1">IF(LoanIsGood,IF(ROW()-ROW(PaymentSchedule[[#Headers],[PMT NO]])&gt;ScheduledNumberOfPayments,"",ROW()-ROW(PaymentSchedule[[#Headers],[PMT NO]])),"")</f>
        <v>177</v>
      </c>
      <c r="C193" s="12">
        <f ca="1">IF(PaymentSchedule[[#This Row],[PMT NO]]&lt;&gt;"",EOMONTH(LoanStartDate,ROW(PaymentSchedule[[#This Row],[PMT NO]])-ROW(PaymentSchedule[[#Headers],[PMT NO]])-2)+DAY(LoanStartDate),"")</f>
        <v>51475</v>
      </c>
      <c r="D193" s="14">
        <f ca="1">IF(PaymentSchedule[[#This Row],[PMT NO]]&lt;&gt;"",IF(ROW()-ROW(PaymentSchedule[[#Headers],[BEGINNING BALANCE]])=1,LoanAmount,INDEX(PaymentSchedule[ENDING BALANCE],ROW()-ROW(PaymentSchedule[[#Headers],[BEGINNING BALANCE]])-1)),"")</f>
        <v>407418.87413443357</v>
      </c>
      <c r="E193" s="14">
        <f ca="1">IF(PaymentSchedule[[#This Row],[PMT NO]]&lt;&gt;"",ScheduledPayment,"")</f>
        <v>3682.6042812198211</v>
      </c>
      <c r="F19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3" s="14">
        <f ca="1">IF(PaymentSchedule[[#This Row],[PMT NO]]&lt;&gt;"",PaymentSchedule[[#This Row],[TOTAL PAYMENT]]-PaymentSchedule[[#This Row],[INTEREST]],"")</f>
        <v>1670.8164502896739</v>
      </c>
      <c r="I193" s="14">
        <f ca="1">IF(PaymentSchedule[[#This Row],[PMT NO]]&lt;&gt;"",PaymentSchedule[[#This Row],[BEGINNING BALANCE]]*(InterestRate/PaymentsPerYear),"")</f>
        <v>2111.7878309301473</v>
      </c>
      <c r="J19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405748.05768414389</v>
      </c>
      <c r="K193" s="14">
        <f ca="1">IF(PaymentSchedule[[#This Row],[PMT NO]]&lt;&gt;"",SUM(INDEX(PaymentSchedule[INTEREST],1,1):PaymentSchedule[[#This Row],[INTEREST]]),"")</f>
        <v>475269.01546005218</v>
      </c>
    </row>
    <row r="194" spans="2:11" x14ac:dyDescent="0.2">
      <c r="B194" s="10">
        <f ca="1">IF(LoanIsGood,IF(ROW()-ROW(PaymentSchedule[[#Headers],[PMT NO]])&gt;ScheduledNumberOfPayments,"",ROW()-ROW(PaymentSchedule[[#Headers],[PMT NO]])),"")</f>
        <v>178</v>
      </c>
      <c r="C194" s="12">
        <f ca="1">IF(PaymentSchedule[[#This Row],[PMT NO]]&lt;&gt;"",EOMONTH(LoanStartDate,ROW(PaymentSchedule[[#This Row],[PMT NO]])-ROW(PaymentSchedule[[#Headers],[PMT NO]])-2)+DAY(LoanStartDate),"")</f>
        <v>51506</v>
      </c>
      <c r="D194" s="14">
        <f ca="1">IF(PaymentSchedule[[#This Row],[PMT NO]]&lt;&gt;"",IF(ROW()-ROW(PaymentSchedule[[#Headers],[BEGINNING BALANCE]])=1,LoanAmount,INDEX(PaymentSchedule[ENDING BALANCE],ROW()-ROW(PaymentSchedule[[#Headers],[BEGINNING BALANCE]])-1)),"")</f>
        <v>405748.05768414389</v>
      </c>
      <c r="E194" s="14">
        <f ca="1">IF(PaymentSchedule[[#This Row],[PMT NO]]&lt;&gt;"",ScheduledPayment,"")</f>
        <v>3682.6042812198211</v>
      </c>
      <c r="F19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4" s="14">
        <f ca="1">IF(PaymentSchedule[[#This Row],[PMT NO]]&lt;&gt;"",PaymentSchedule[[#This Row],[TOTAL PAYMENT]]-PaymentSchedule[[#This Row],[INTEREST]],"")</f>
        <v>1679.4768488903419</v>
      </c>
      <c r="I194" s="14">
        <f ca="1">IF(PaymentSchedule[[#This Row],[PMT NO]]&lt;&gt;"",PaymentSchedule[[#This Row],[BEGINNING BALANCE]]*(InterestRate/PaymentsPerYear),"")</f>
        <v>2103.1274323294792</v>
      </c>
      <c r="J19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404068.58083525352</v>
      </c>
      <c r="K194" s="14">
        <f ca="1">IF(PaymentSchedule[[#This Row],[PMT NO]]&lt;&gt;"",SUM(INDEX(PaymentSchedule[INTEREST],1,1):PaymentSchedule[[#This Row],[INTEREST]]),"")</f>
        <v>477372.14289238164</v>
      </c>
    </row>
    <row r="195" spans="2:11" x14ac:dyDescent="0.2">
      <c r="B195" s="10">
        <f ca="1">IF(LoanIsGood,IF(ROW()-ROW(PaymentSchedule[[#Headers],[PMT NO]])&gt;ScheduledNumberOfPayments,"",ROW()-ROW(PaymentSchedule[[#Headers],[PMT NO]])),"")</f>
        <v>179</v>
      </c>
      <c r="C195" s="12">
        <f ca="1">IF(PaymentSchedule[[#This Row],[PMT NO]]&lt;&gt;"",EOMONTH(LoanStartDate,ROW(PaymentSchedule[[#This Row],[PMT NO]])-ROW(PaymentSchedule[[#Headers],[PMT NO]])-2)+DAY(LoanStartDate),"")</f>
        <v>51537</v>
      </c>
      <c r="D195" s="14">
        <f ca="1">IF(PaymentSchedule[[#This Row],[PMT NO]]&lt;&gt;"",IF(ROW()-ROW(PaymentSchedule[[#Headers],[BEGINNING BALANCE]])=1,LoanAmount,INDEX(PaymentSchedule[ENDING BALANCE],ROW()-ROW(PaymentSchedule[[#Headers],[BEGINNING BALANCE]])-1)),"")</f>
        <v>404068.58083525352</v>
      </c>
      <c r="E195" s="14">
        <f ca="1">IF(PaymentSchedule[[#This Row],[PMT NO]]&lt;&gt;"",ScheduledPayment,"")</f>
        <v>3682.6042812198211</v>
      </c>
      <c r="F19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5" s="14">
        <f ca="1">IF(PaymentSchedule[[#This Row],[PMT NO]]&lt;&gt;"",PaymentSchedule[[#This Row],[TOTAL PAYMENT]]-PaymentSchedule[[#This Row],[INTEREST]],"")</f>
        <v>1688.1821372237573</v>
      </c>
      <c r="I195" s="14">
        <f ca="1">IF(PaymentSchedule[[#This Row],[PMT NO]]&lt;&gt;"",PaymentSchedule[[#This Row],[BEGINNING BALANCE]]*(InterestRate/PaymentsPerYear),"")</f>
        <v>2094.4221439960638</v>
      </c>
      <c r="J19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402380.39869802975</v>
      </c>
      <c r="K195" s="14">
        <f ca="1">IF(PaymentSchedule[[#This Row],[PMT NO]]&lt;&gt;"",SUM(INDEX(PaymentSchedule[INTEREST],1,1):PaymentSchedule[[#This Row],[INTEREST]]),"")</f>
        <v>479466.56503637769</v>
      </c>
    </row>
    <row r="196" spans="2:11" x14ac:dyDescent="0.2">
      <c r="B196" s="10">
        <f ca="1">IF(LoanIsGood,IF(ROW()-ROW(PaymentSchedule[[#Headers],[PMT NO]])&gt;ScheduledNumberOfPayments,"",ROW()-ROW(PaymentSchedule[[#Headers],[PMT NO]])),"")</f>
        <v>180</v>
      </c>
      <c r="C196" s="12">
        <f ca="1">IF(PaymentSchedule[[#This Row],[PMT NO]]&lt;&gt;"",EOMONTH(LoanStartDate,ROW(PaymentSchedule[[#This Row],[PMT NO]])-ROW(PaymentSchedule[[#Headers],[PMT NO]])-2)+DAY(LoanStartDate),"")</f>
        <v>51565</v>
      </c>
      <c r="D196" s="14">
        <f ca="1">IF(PaymentSchedule[[#This Row],[PMT NO]]&lt;&gt;"",IF(ROW()-ROW(PaymentSchedule[[#Headers],[BEGINNING BALANCE]])=1,LoanAmount,INDEX(PaymentSchedule[ENDING BALANCE],ROW()-ROW(PaymentSchedule[[#Headers],[BEGINNING BALANCE]])-1)),"")</f>
        <v>402380.39869802975</v>
      </c>
      <c r="E196" s="14">
        <f ca="1">IF(PaymentSchedule[[#This Row],[PMT NO]]&lt;&gt;"",ScheduledPayment,"")</f>
        <v>3682.6042812198211</v>
      </c>
      <c r="F19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6" s="14">
        <f ca="1">IF(PaymentSchedule[[#This Row],[PMT NO]]&lt;&gt;"",PaymentSchedule[[#This Row],[TOTAL PAYMENT]]-PaymentSchedule[[#This Row],[INTEREST]],"")</f>
        <v>1696.9325479683671</v>
      </c>
      <c r="I196" s="14">
        <f ca="1">IF(PaymentSchedule[[#This Row],[PMT NO]]&lt;&gt;"",PaymentSchedule[[#This Row],[BEGINNING BALANCE]]*(InterestRate/PaymentsPerYear),"")</f>
        <v>2085.671733251454</v>
      </c>
      <c r="J19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400683.4661500614</v>
      </c>
      <c r="K196" s="14">
        <f ca="1">IF(PaymentSchedule[[#This Row],[PMT NO]]&lt;&gt;"",SUM(INDEX(PaymentSchedule[INTEREST],1,1):PaymentSchedule[[#This Row],[INTEREST]]),"")</f>
        <v>481552.23676962918</v>
      </c>
    </row>
    <row r="197" spans="2:11" x14ac:dyDescent="0.2">
      <c r="B197" s="10">
        <f ca="1">IF(LoanIsGood,IF(ROW()-ROW(PaymentSchedule[[#Headers],[PMT NO]])&gt;ScheduledNumberOfPayments,"",ROW()-ROW(PaymentSchedule[[#Headers],[PMT NO]])),"")</f>
        <v>181</v>
      </c>
      <c r="C197" s="12">
        <f ca="1">IF(PaymentSchedule[[#This Row],[PMT NO]]&lt;&gt;"",EOMONTH(LoanStartDate,ROW(PaymentSchedule[[#This Row],[PMT NO]])-ROW(PaymentSchedule[[#Headers],[PMT NO]])-2)+DAY(LoanStartDate),"")</f>
        <v>51596</v>
      </c>
      <c r="D197" s="14">
        <f ca="1">IF(PaymentSchedule[[#This Row],[PMT NO]]&lt;&gt;"",IF(ROW()-ROW(PaymentSchedule[[#Headers],[BEGINNING BALANCE]])=1,LoanAmount,INDEX(PaymentSchedule[ENDING BALANCE],ROW()-ROW(PaymentSchedule[[#Headers],[BEGINNING BALANCE]])-1)),"")</f>
        <v>400683.4661500614</v>
      </c>
      <c r="E197" s="14">
        <f ca="1">IF(PaymentSchedule[[#This Row],[PMT NO]]&lt;&gt;"",ScheduledPayment,"")</f>
        <v>3682.6042812198211</v>
      </c>
      <c r="F19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7" s="14">
        <f ca="1">IF(PaymentSchedule[[#This Row],[PMT NO]]&lt;&gt;"",PaymentSchedule[[#This Row],[TOTAL PAYMENT]]-PaymentSchedule[[#This Row],[INTEREST]],"")</f>
        <v>1705.7283150086696</v>
      </c>
      <c r="I197" s="14">
        <f ca="1">IF(PaymentSchedule[[#This Row],[PMT NO]]&lt;&gt;"",PaymentSchedule[[#This Row],[BEGINNING BALANCE]]*(InterestRate/PaymentsPerYear),"")</f>
        <v>2076.8759662111515</v>
      </c>
      <c r="J19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398977.73783505271</v>
      </c>
      <c r="K197" s="14">
        <f ca="1">IF(PaymentSchedule[[#This Row],[PMT NO]]&lt;&gt;"",SUM(INDEX(PaymentSchedule[INTEREST],1,1):PaymentSchedule[[#This Row],[INTEREST]]),"")</f>
        <v>483629.11273584032</v>
      </c>
    </row>
    <row r="198" spans="2:11" x14ac:dyDescent="0.2">
      <c r="B198" s="10">
        <f ca="1">IF(LoanIsGood,IF(ROW()-ROW(PaymentSchedule[[#Headers],[PMT NO]])&gt;ScheduledNumberOfPayments,"",ROW()-ROW(PaymentSchedule[[#Headers],[PMT NO]])),"")</f>
        <v>182</v>
      </c>
      <c r="C198" s="12">
        <f ca="1">IF(PaymentSchedule[[#This Row],[PMT NO]]&lt;&gt;"",EOMONTH(LoanStartDate,ROW(PaymentSchedule[[#This Row],[PMT NO]])-ROW(PaymentSchedule[[#Headers],[PMT NO]])-2)+DAY(LoanStartDate),"")</f>
        <v>51626</v>
      </c>
      <c r="D198" s="14">
        <f ca="1">IF(PaymentSchedule[[#This Row],[PMT NO]]&lt;&gt;"",IF(ROW()-ROW(PaymentSchedule[[#Headers],[BEGINNING BALANCE]])=1,LoanAmount,INDEX(PaymentSchedule[ENDING BALANCE],ROW()-ROW(PaymentSchedule[[#Headers],[BEGINNING BALANCE]])-1)),"")</f>
        <v>398977.73783505271</v>
      </c>
      <c r="E198" s="14">
        <f ca="1">IF(PaymentSchedule[[#This Row],[PMT NO]]&lt;&gt;"",ScheduledPayment,"")</f>
        <v>3682.6042812198211</v>
      </c>
      <c r="F19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8" s="14">
        <f ca="1">IF(PaymentSchedule[[#This Row],[PMT NO]]&lt;&gt;"",PaymentSchedule[[#This Row],[TOTAL PAYMENT]]-PaymentSchedule[[#This Row],[INTEREST]],"")</f>
        <v>1714.5696734414646</v>
      </c>
      <c r="I198" s="14">
        <f ca="1">IF(PaymentSchedule[[#This Row],[PMT NO]]&lt;&gt;"",PaymentSchedule[[#This Row],[BEGINNING BALANCE]]*(InterestRate/PaymentsPerYear),"")</f>
        <v>2068.0346077783565</v>
      </c>
      <c r="J19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397263.16816161125</v>
      </c>
      <c r="K198" s="14">
        <f ca="1">IF(PaymentSchedule[[#This Row],[PMT NO]]&lt;&gt;"",SUM(INDEX(PaymentSchedule[INTEREST],1,1):PaymentSchedule[[#This Row],[INTEREST]]),"")</f>
        <v>485697.14734361868</v>
      </c>
    </row>
    <row r="199" spans="2:11" x14ac:dyDescent="0.2">
      <c r="B199" s="10">
        <f ca="1">IF(LoanIsGood,IF(ROW()-ROW(PaymentSchedule[[#Headers],[PMT NO]])&gt;ScheduledNumberOfPayments,"",ROW()-ROW(PaymentSchedule[[#Headers],[PMT NO]])),"")</f>
        <v>183</v>
      </c>
      <c r="C199" s="12">
        <f ca="1">IF(PaymentSchedule[[#This Row],[PMT NO]]&lt;&gt;"",EOMONTH(LoanStartDate,ROW(PaymentSchedule[[#This Row],[PMT NO]])-ROW(PaymentSchedule[[#Headers],[PMT NO]])-2)+DAY(LoanStartDate),"")</f>
        <v>51657</v>
      </c>
      <c r="D199" s="14">
        <f ca="1">IF(PaymentSchedule[[#This Row],[PMT NO]]&lt;&gt;"",IF(ROW()-ROW(PaymentSchedule[[#Headers],[BEGINNING BALANCE]])=1,LoanAmount,INDEX(PaymentSchedule[ENDING BALANCE],ROW()-ROW(PaymentSchedule[[#Headers],[BEGINNING BALANCE]])-1)),"")</f>
        <v>397263.16816161125</v>
      </c>
      <c r="E199" s="14">
        <f ca="1">IF(PaymentSchedule[[#This Row],[PMT NO]]&lt;&gt;"",ScheduledPayment,"")</f>
        <v>3682.6042812198211</v>
      </c>
      <c r="F19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199" s="14">
        <f ca="1">IF(PaymentSchedule[[#This Row],[PMT NO]]&lt;&gt;"",PaymentSchedule[[#This Row],[TOTAL PAYMENT]]-PaymentSchedule[[#This Row],[INTEREST]],"")</f>
        <v>1723.4568595821361</v>
      </c>
      <c r="I199" s="14">
        <f ca="1">IF(PaymentSchedule[[#This Row],[PMT NO]]&lt;&gt;"",PaymentSchedule[[#This Row],[BEGINNING BALANCE]]*(InterestRate/PaymentsPerYear),"")</f>
        <v>2059.1474216376851</v>
      </c>
      <c r="J19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395539.71130202909</v>
      </c>
      <c r="K199" s="14">
        <f ca="1">IF(PaymentSchedule[[#This Row],[PMT NO]]&lt;&gt;"",SUM(INDEX(PaymentSchedule[INTEREST],1,1):PaymentSchedule[[#This Row],[INTEREST]]),"")</f>
        <v>487756.29476525635</v>
      </c>
    </row>
    <row r="200" spans="2:11" x14ac:dyDescent="0.2">
      <c r="B200" s="10">
        <f ca="1">IF(LoanIsGood,IF(ROW()-ROW(PaymentSchedule[[#Headers],[PMT NO]])&gt;ScheduledNumberOfPayments,"",ROW()-ROW(PaymentSchedule[[#Headers],[PMT NO]])),"")</f>
        <v>184</v>
      </c>
      <c r="C200" s="12">
        <f ca="1">IF(PaymentSchedule[[#This Row],[PMT NO]]&lt;&gt;"",EOMONTH(LoanStartDate,ROW(PaymentSchedule[[#This Row],[PMT NO]])-ROW(PaymentSchedule[[#Headers],[PMT NO]])-2)+DAY(LoanStartDate),"")</f>
        <v>51687</v>
      </c>
      <c r="D200" s="14">
        <f ca="1">IF(PaymentSchedule[[#This Row],[PMT NO]]&lt;&gt;"",IF(ROW()-ROW(PaymentSchedule[[#Headers],[BEGINNING BALANCE]])=1,LoanAmount,INDEX(PaymentSchedule[ENDING BALANCE],ROW()-ROW(PaymentSchedule[[#Headers],[BEGINNING BALANCE]])-1)),"")</f>
        <v>395539.71130202909</v>
      </c>
      <c r="E200" s="14">
        <f ca="1">IF(PaymentSchedule[[#This Row],[PMT NO]]&lt;&gt;"",ScheduledPayment,"")</f>
        <v>3682.6042812198211</v>
      </c>
      <c r="F20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0" s="14">
        <f ca="1">IF(PaymentSchedule[[#This Row],[PMT NO]]&lt;&gt;"",PaymentSchedule[[#This Row],[TOTAL PAYMENT]]-PaymentSchedule[[#This Row],[INTEREST]],"")</f>
        <v>1732.3901109709705</v>
      </c>
      <c r="I200" s="14">
        <f ca="1">IF(PaymentSchedule[[#This Row],[PMT NO]]&lt;&gt;"",PaymentSchedule[[#This Row],[BEGINNING BALANCE]]*(InterestRate/PaymentsPerYear),"")</f>
        <v>2050.2141702488507</v>
      </c>
      <c r="J20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393807.32119105809</v>
      </c>
      <c r="K200" s="14">
        <f ca="1">IF(PaymentSchedule[[#This Row],[PMT NO]]&lt;&gt;"",SUM(INDEX(PaymentSchedule[INTEREST],1,1):PaymentSchedule[[#This Row],[INTEREST]]),"")</f>
        <v>489806.50893550518</v>
      </c>
    </row>
    <row r="201" spans="2:11" x14ac:dyDescent="0.2">
      <c r="B201" s="10">
        <f ca="1">IF(LoanIsGood,IF(ROW()-ROW(PaymentSchedule[[#Headers],[PMT NO]])&gt;ScheduledNumberOfPayments,"",ROW()-ROW(PaymentSchedule[[#Headers],[PMT NO]])),"")</f>
        <v>185</v>
      </c>
      <c r="C201" s="12">
        <f ca="1">IF(PaymentSchedule[[#This Row],[PMT NO]]&lt;&gt;"",EOMONTH(LoanStartDate,ROW(PaymentSchedule[[#This Row],[PMT NO]])-ROW(PaymentSchedule[[#Headers],[PMT NO]])-2)+DAY(LoanStartDate),"")</f>
        <v>51718</v>
      </c>
      <c r="D201" s="14">
        <f ca="1">IF(PaymentSchedule[[#This Row],[PMT NO]]&lt;&gt;"",IF(ROW()-ROW(PaymentSchedule[[#Headers],[BEGINNING BALANCE]])=1,LoanAmount,INDEX(PaymentSchedule[ENDING BALANCE],ROW()-ROW(PaymentSchedule[[#Headers],[BEGINNING BALANCE]])-1)),"")</f>
        <v>393807.32119105809</v>
      </c>
      <c r="E201" s="14">
        <f ca="1">IF(PaymentSchedule[[#This Row],[PMT NO]]&lt;&gt;"",ScheduledPayment,"")</f>
        <v>3682.6042812198211</v>
      </c>
      <c r="F20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1" s="14">
        <f ca="1">IF(PaymentSchedule[[#This Row],[PMT NO]]&lt;&gt;"",PaymentSchedule[[#This Row],[TOTAL PAYMENT]]-PaymentSchedule[[#This Row],[INTEREST]],"")</f>
        <v>1741.3696663795035</v>
      </c>
      <c r="I201" s="14">
        <f ca="1">IF(PaymentSchedule[[#This Row],[PMT NO]]&lt;&gt;"",PaymentSchedule[[#This Row],[BEGINNING BALANCE]]*(InterestRate/PaymentsPerYear),"")</f>
        <v>2041.2346148403176</v>
      </c>
      <c r="J20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392065.95152467856</v>
      </c>
      <c r="K201" s="14">
        <f ca="1">IF(PaymentSchedule[[#This Row],[PMT NO]]&lt;&gt;"",SUM(INDEX(PaymentSchedule[INTEREST],1,1):PaymentSchedule[[#This Row],[INTEREST]]),"")</f>
        <v>491847.74355034548</v>
      </c>
    </row>
    <row r="202" spans="2:11" x14ac:dyDescent="0.2">
      <c r="B202" s="10">
        <f ca="1">IF(LoanIsGood,IF(ROW()-ROW(PaymentSchedule[[#Headers],[PMT NO]])&gt;ScheduledNumberOfPayments,"",ROW()-ROW(PaymentSchedule[[#Headers],[PMT NO]])),"")</f>
        <v>186</v>
      </c>
      <c r="C202" s="12">
        <f ca="1">IF(PaymentSchedule[[#This Row],[PMT NO]]&lt;&gt;"",EOMONTH(LoanStartDate,ROW(PaymentSchedule[[#This Row],[PMT NO]])-ROW(PaymentSchedule[[#Headers],[PMT NO]])-2)+DAY(LoanStartDate),"")</f>
        <v>51749</v>
      </c>
      <c r="D202" s="14">
        <f ca="1">IF(PaymentSchedule[[#This Row],[PMT NO]]&lt;&gt;"",IF(ROW()-ROW(PaymentSchedule[[#Headers],[BEGINNING BALANCE]])=1,LoanAmount,INDEX(PaymentSchedule[ENDING BALANCE],ROW()-ROW(PaymentSchedule[[#Headers],[BEGINNING BALANCE]])-1)),"")</f>
        <v>392065.95152467856</v>
      </c>
      <c r="E202" s="14">
        <f ca="1">IF(PaymentSchedule[[#This Row],[PMT NO]]&lt;&gt;"",ScheduledPayment,"")</f>
        <v>3682.6042812198211</v>
      </c>
      <c r="F20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2" s="14">
        <f ca="1">IF(PaymentSchedule[[#This Row],[PMT NO]]&lt;&gt;"",PaymentSchedule[[#This Row],[TOTAL PAYMENT]]-PaymentSchedule[[#This Row],[INTEREST]],"")</f>
        <v>1750.395765816904</v>
      </c>
      <c r="I202" s="14">
        <f ca="1">IF(PaymentSchedule[[#This Row],[PMT NO]]&lt;&gt;"",PaymentSchedule[[#This Row],[BEGINNING BALANCE]]*(InterestRate/PaymentsPerYear),"")</f>
        <v>2032.2085154029171</v>
      </c>
      <c r="J20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390315.55575886165</v>
      </c>
      <c r="K202" s="14">
        <f ca="1">IF(PaymentSchedule[[#This Row],[PMT NO]]&lt;&gt;"",SUM(INDEX(PaymentSchedule[INTEREST],1,1):PaymentSchedule[[#This Row],[INTEREST]]),"")</f>
        <v>493879.9520657484</v>
      </c>
    </row>
    <row r="203" spans="2:11" x14ac:dyDescent="0.2">
      <c r="B203" s="10">
        <f ca="1">IF(LoanIsGood,IF(ROW()-ROW(PaymentSchedule[[#Headers],[PMT NO]])&gt;ScheduledNumberOfPayments,"",ROW()-ROW(PaymentSchedule[[#Headers],[PMT NO]])),"")</f>
        <v>187</v>
      </c>
      <c r="C203" s="12">
        <f ca="1">IF(PaymentSchedule[[#This Row],[PMT NO]]&lt;&gt;"",EOMONTH(LoanStartDate,ROW(PaymentSchedule[[#This Row],[PMT NO]])-ROW(PaymentSchedule[[#Headers],[PMT NO]])-2)+DAY(LoanStartDate),"")</f>
        <v>51779</v>
      </c>
      <c r="D203" s="14">
        <f ca="1">IF(PaymentSchedule[[#This Row],[PMT NO]]&lt;&gt;"",IF(ROW()-ROW(PaymentSchedule[[#Headers],[BEGINNING BALANCE]])=1,LoanAmount,INDEX(PaymentSchedule[ENDING BALANCE],ROW()-ROW(PaymentSchedule[[#Headers],[BEGINNING BALANCE]])-1)),"")</f>
        <v>390315.55575886165</v>
      </c>
      <c r="E203" s="14">
        <f ca="1">IF(PaymentSchedule[[#This Row],[PMT NO]]&lt;&gt;"",ScheduledPayment,"")</f>
        <v>3682.6042812198211</v>
      </c>
      <c r="F20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3" s="14">
        <f ca="1">IF(PaymentSchedule[[#This Row],[PMT NO]]&lt;&gt;"",PaymentSchedule[[#This Row],[TOTAL PAYMENT]]-PaymentSchedule[[#This Row],[INTEREST]],"")</f>
        <v>1759.4686505363884</v>
      </c>
      <c r="I203" s="14">
        <f ca="1">IF(PaymentSchedule[[#This Row],[PMT NO]]&lt;&gt;"",PaymentSchedule[[#This Row],[BEGINNING BALANCE]]*(InterestRate/PaymentsPerYear),"")</f>
        <v>2023.1356306834327</v>
      </c>
      <c r="J20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388556.08710832527</v>
      </c>
      <c r="K203" s="14">
        <f ca="1">IF(PaymentSchedule[[#This Row],[PMT NO]]&lt;&gt;"",SUM(INDEX(PaymentSchedule[INTEREST],1,1):PaymentSchedule[[#This Row],[INTEREST]]),"")</f>
        <v>495903.08769643184</v>
      </c>
    </row>
    <row r="204" spans="2:11" x14ac:dyDescent="0.2">
      <c r="B204" s="10">
        <f ca="1">IF(LoanIsGood,IF(ROW()-ROW(PaymentSchedule[[#Headers],[PMT NO]])&gt;ScheduledNumberOfPayments,"",ROW()-ROW(PaymentSchedule[[#Headers],[PMT NO]])),"")</f>
        <v>188</v>
      </c>
      <c r="C204" s="12">
        <f ca="1">IF(PaymentSchedule[[#This Row],[PMT NO]]&lt;&gt;"",EOMONTH(LoanStartDate,ROW(PaymentSchedule[[#This Row],[PMT NO]])-ROW(PaymentSchedule[[#Headers],[PMT NO]])-2)+DAY(LoanStartDate),"")</f>
        <v>51810</v>
      </c>
      <c r="D204" s="14">
        <f ca="1">IF(PaymentSchedule[[#This Row],[PMT NO]]&lt;&gt;"",IF(ROW()-ROW(PaymentSchedule[[#Headers],[BEGINNING BALANCE]])=1,LoanAmount,INDEX(PaymentSchedule[ENDING BALANCE],ROW()-ROW(PaymentSchedule[[#Headers],[BEGINNING BALANCE]])-1)),"")</f>
        <v>388556.08710832527</v>
      </c>
      <c r="E204" s="14">
        <f ca="1">IF(PaymentSchedule[[#This Row],[PMT NO]]&lt;&gt;"",ScheduledPayment,"")</f>
        <v>3682.6042812198211</v>
      </c>
      <c r="F20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4" s="14">
        <f ca="1">IF(PaymentSchedule[[#This Row],[PMT NO]]&lt;&gt;"",PaymentSchedule[[#This Row],[TOTAL PAYMENT]]-PaymentSchedule[[#This Row],[INTEREST]],"")</f>
        <v>1768.5885630416685</v>
      </c>
      <c r="I204" s="14">
        <f ca="1">IF(PaymentSchedule[[#This Row],[PMT NO]]&lt;&gt;"",PaymentSchedule[[#This Row],[BEGINNING BALANCE]]*(InterestRate/PaymentsPerYear),"")</f>
        <v>2014.0157181781526</v>
      </c>
      <c r="J20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386787.49854528363</v>
      </c>
      <c r="K204" s="14">
        <f ca="1">IF(PaymentSchedule[[#This Row],[PMT NO]]&lt;&gt;"",SUM(INDEX(PaymentSchedule[INTEREST],1,1):PaymentSchedule[[#This Row],[INTEREST]]),"")</f>
        <v>497917.10341460997</v>
      </c>
    </row>
    <row r="205" spans="2:11" x14ac:dyDescent="0.2">
      <c r="B205" s="10">
        <f ca="1">IF(LoanIsGood,IF(ROW()-ROW(PaymentSchedule[[#Headers],[PMT NO]])&gt;ScheduledNumberOfPayments,"",ROW()-ROW(PaymentSchedule[[#Headers],[PMT NO]])),"")</f>
        <v>189</v>
      </c>
      <c r="C205" s="12">
        <f ca="1">IF(PaymentSchedule[[#This Row],[PMT NO]]&lt;&gt;"",EOMONTH(LoanStartDate,ROW(PaymentSchedule[[#This Row],[PMT NO]])-ROW(PaymentSchedule[[#Headers],[PMT NO]])-2)+DAY(LoanStartDate),"")</f>
        <v>51840</v>
      </c>
      <c r="D205" s="14">
        <f ca="1">IF(PaymentSchedule[[#This Row],[PMT NO]]&lt;&gt;"",IF(ROW()-ROW(PaymentSchedule[[#Headers],[BEGINNING BALANCE]])=1,LoanAmount,INDEX(PaymentSchedule[ENDING BALANCE],ROW()-ROW(PaymentSchedule[[#Headers],[BEGINNING BALANCE]])-1)),"")</f>
        <v>386787.49854528363</v>
      </c>
      <c r="E205" s="14">
        <f ca="1">IF(PaymentSchedule[[#This Row],[PMT NO]]&lt;&gt;"",ScheduledPayment,"")</f>
        <v>3682.6042812198211</v>
      </c>
      <c r="F20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5" s="14">
        <f ca="1">IF(PaymentSchedule[[#This Row],[PMT NO]]&lt;&gt;"",PaymentSchedule[[#This Row],[TOTAL PAYMENT]]-PaymentSchedule[[#This Row],[INTEREST]],"")</f>
        <v>1777.7557470934344</v>
      </c>
      <c r="I205" s="14">
        <f ca="1">IF(PaymentSchedule[[#This Row],[PMT NO]]&lt;&gt;"",PaymentSchedule[[#This Row],[BEGINNING BALANCE]]*(InterestRate/PaymentsPerYear),"")</f>
        <v>2004.8485341263868</v>
      </c>
      <c r="J20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385009.74279819021</v>
      </c>
      <c r="K205" s="14">
        <f ca="1">IF(PaymentSchedule[[#This Row],[PMT NO]]&lt;&gt;"",SUM(INDEX(PaymentSchedule[INTEREST],1,1):PaymentSchedule[[#This Row],[INTEREST]]),"")</f>
        <v>499921.95194873633</v>
      </c>
    </row>
    <row r="206" spans="2:11" x14ac:dyDescent="0.2">
      <c r="B206" s="10">
        <f ca="1">IF(LoanIsGood,IF(ROW()-ROW(PaymentSchedule[[#Headers],[PMT NO]])&gt;ScheduledNumberOfPayments,"",ROW()-ROW(PaymentSchedule[[#Headers],[PMT NO]])),"")</f>
        <v>190</v>
      </c>
      <c r="C206" s="12">
        <f ca="1">IF(PaymentSchedule[[#This Row],[PMT NO]]&lt;&gt;"",EOMONTH(LoanStartDate,ROW(PaymentSchedule[[#This Row],[PMT NO]])-ROW(PaymentSchedule[[#Headers],[PMT NO]])-2)+DAY(LoanStartDate),"")</f>
        <v>51871</v>
      </c>
      <c r="D206" s="14">
        <f ca="1">IF(PaymentSchedule[[#This Row],[PMT NO]]&lt;&gt;"",IF(ROW()-ROW(PaymentSchedule[[#Headers],[BEGINNING BALANCE]])=1,LoanAmount,INDEX(PaymentSchedule[ENDING BALANCE],ROW()-ROW(PaymentSchedule[[#Headers],[BEGINNING BALANCE]])-1)),"")</f>
        <v>385009.74279819021</v>
      </c>
      <c r="E206" s="14">
        <f ca="1">IF(PaymentSchedule[[#This Row],[PMT NO]]&lt;&gt;"",ScheduledPayment,"")</f>
        <v>3682.6042812198211</v>
      </c>
      <c r="F20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6" s="14">
        <f ca="1">IF(PaymentSchedule[[#This Row],[PMT NO]]&lt;&gt;"",PaymentSchedule[[#This Row],[TOTAL PAYMENT]]-PaymentSchedule[[#This Row],[INTEREST]],"")</f>
        <v>1786.9704477158687</v>
      </c>
      <c r="I206" s="14">
        <f ca="1">IF(PaymentSchedule[[#This Row],[PMT NO]]&lt;&gt;"",PaymentSchedule[[#This Row],[BEGINNING BALANCE]]*(InterestRate/PaymentsPerYear),"")</f>
        <v>1995.6338335039525</v>
      </c>
      <c r="J20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383222.77235047432</v>
      </c>
      <c r="K206" s="14">
        <f ca="1">IF(PaymentSchedule[[#This Row],[PMT NO]]&lt;&gt;"",SUM(INDEX(PaymentSchedule[INTEREST],1,1):PaymentSchedule[[#This Row],[INTEREST]]),"")</f>
        <v>501917.58578224026</v>
      </c>
    </row>
    <row r="207" spans="2:11" x14ac:dyDescent="0.2">
      <c r="B207" s="10">
        <f ca="1">IF(LoanIsGood,IF(ROW()-ROW(PaymentSchedule[[#Headers],[PMT NO]])&gt;ScheduledNumberOfPayments,"",ROW()-ROW(PaymentSchedule[[#Headers],[PMT NO]])),"")</f>
        <v>191</v>
      </c>
      <c r="C207" s="12">
        <f ca="1">IF(PaymentSchedule[[#This Row],[PMT NO]]&lt;&gt;"",EOMONTH(LoanStartDate,ROW(PaymentSchedule[[#This Row],[PMT NO]])-ROW(PaymentSchedule[[#Headers],[PMT NO]])-2)+DAY(LoanStartDate),"")</f>
        <v>51902</v>
      </c>
      <c r="D207" s="14">
        <f ca="1">IF(PaymentSchedule[[#This Row],[PMT NO]]&lt;&gt;"",IF(ROW()-ROW(PaymentSchedule[[#Headers],[BEGINNING BALANCE]])=1,LoanAmount,INDEX(PaymentSchedule[ENDING BALANCE],ROW()-ROW(PaymentSchedule[[#Headers],[BEGINNING BALANCE]])-1)),"")</f>
        <v>383222.77235047432</v>
      </c>
      <c r="E207" s="14">
        <f ca="1">IF(PaymentSchedule[[#This Row],[PMT NO]]&lt;&gt;"",ScheduledPayment,"")</f>
        <v>3682.6042812198211</v>
      </c>
      <c r="F20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7" s="14">
        <f ca="1">IF(PaymentSchedule[[#This Row],[PMT NO]]&lt;&gt;"",PaymentSchedule[[#This Row],[TOTAL PAYMENT]]-PaymentSchedule[[#This Row],[INTEREST]],"")</f>
        <v>1796.232911203196</v>
      </c>
      <c r="I207" s="14">
        <f ca="1">IF(PaymentSchedule[[#This Row],[PMT NO]]&lt;&gt;"",PaymentSchedule[[#This Row],[BEGINNING BALANCE]]*(InterestRate/PaymentsPerYear),"")</f>
        <v>1986.3713700166252</v>
      </c>
      <c r="J20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381426.53943927115</v>
      </c>
      <c r="K207" s="14">
        <f ca="1">IF(PaymentSchedule[[#This Row],[PMT NO]]&lt;&gt;"",SUM(INDEX(PaymentSchedule[INTEREST],1,1):PaymentSchedule[[#This Row],[INTEREST]]),"")</f>
        <v>503903.95715225686</v>
      </c>
    </row>
    <row r="208" spans="2:11" x14ac:dyDescent="0.2">
      <c r="B208" s="10">
        <f ca="1">IF(LoanIsGood,IF(ROW()-ROW(PaymentSchedule[[#Headers],[PMT NO]])&gt;ScheduledNumberOfPayments,"",ROW()-ROW(PaymentSchedule[[#Headers],[PMT NO]])),"")</f>
        <v>192</v>
      </c>
      <c r="C208" s="12">
        <f ca="1">IF(PaymentSchedule[[#This Row],[PMT NO]]&lt;&gt;"",EOMONTH(LoanStartDate,ROW(PaymentSchedule[[#This Row],[PMT NO]])-ROW(PaymentSchedule[[#Headers],[PMT NO]])-2)+DAY(LoanStartDate),"")</f>
        <v>51930</v>
      </c>
      <c r="D208" s="14">
        <f ca="1">IF(PaymentSchedule[[#This Row],[PMT NO]]&lt;&gt;"",IF(ROW()-ROW(PaymentSchedule[[#Headers],[BEGINNING BALANCE]])=1,LoanAmount,INDEX(PaymentSchedule[ENDING BALANCE],ROW()-ROW(PaymentSchedule[[#Headers],[BEGINNING BALANCE]])-1)),"")</f>
        <v>381426.53943927115</v>
      </c>
      <c r="E208" s="14">
        <f ca="1">IF(PaymentSchedule[[#This Row],[PMT NO]]&lt;&gt;"",ScheduledPayment,"")</f>
        <v>3682.6042812198211</v>
      </c>
      <c r="F20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8" s="14">
        <f ca="1">IF(PaymentSchedule[[#This Row],[PMT NO]]&lt;&gt;"",PaymentSchedule[[#This Row],[TOTAL PAYMENT]]-PaymentSchedule[[#This Row],[INTEREST]],"")</f>
        <v>1805.5433851262658</v>
      </c>
      <c r="I208" s="14">
        <f ca="1">IF(PaymentSchedule[[#This Row],[PMT NO]]&lt;&gt;"",PaymentSchedule[[#This Row],[BEGINNING BALANCE]]*(InterestRate/PaymentsPerYear),"")</f>
        <v>1977.0608960935554</v>
      </c>
      <c r="J20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379620.99605414487</v>
      </c>
      <c r="K208" s="14">
        <f ca="1">IF(PaymentSchedule[[#This Row],[PMT NO]]&lt;&gt;"",SUM(INDEX(PaymentSchedule[INTEREST],1,1):PaymentSchedule[[#This Row],[INTEREST]]),"")</f>
        <v>505881.01804835041</v>
      </c>
    </row>
    <row r="209" spans="2:11" x14ac:dyDescent="0.2">
      <c r="B209" s="10">
        <f ca="1">IF(LoanIsGood,IF(ROW()-ROW(PaymentSchedule[[#Headers],[PMT NO]])&gt;ScheduledNumberOfPayments,"",ROW()-ROW(PaymentSchedule[[#Headers],[PMT NO]])),"")</f>
        <v>193</v>
      </c>
      <c r="C209" s="12">
        <f ca="1">IF(PaymentSchedule[[#This Row],[PMT NO]]&lt;&gt;"",EOMONTH(LoanStartDate,ROW(PaymentSchedule[[#This Row],[PMT NO]])-ROW(PaymentSchedule[[#Headers],[PMT NO]])-2)+DAY(LoanStartDate),"")</f>
        <v>51961</v>
      </c>
      <c r="D209" s="14">
        <f ca="1">IF(PaymentSchedule[[#This Row],[PMT NO]]&lt;&gt;"",IF(ROW()-ROW(PaymentSchedule[[#Headers],[BEGINNING BALANCE]])=1,LoanAmount,INDEX(PaymentSchedule[ENDING BALANCE],ROW()-ROW(PaymentSchedule[[#Headers],[BEGINNING BALANCE]])-1)),"")</f>
        <v>379620.99605414487</v>
      </c>
      <c r="E209" s="14">
        <f ca="1">IF(PaymentSchedule[[#This Row],[PMT NO]]&lt;&gt;"",ScheduledPayment,"")</f>
        <v>3682.6042812198211</v>
      </c>
      <c r="F20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09" s="14">
        <f ca="1">IF(PaymentSchedule[[#This Row],[PMT NO]]&lt;&gt;"",PaymentSchedule[[#This Row],[TOTAL PAYMENT]]-PaymentSchedule[[#This Row],[INTEREST]],"")</f>
        <v>1814.9021183391703</v>
      </c>
      <c r="I209" s="14">
        <f ca="1">IF(PaymentSchedule[[#This Row],[PMT NO]]&lt;&gt;"",PaymentSchedule[[#This Row],[BEGINNING BALANCE]]*(InterestRate/PaymentsPerYear),"")</f>
        <v>1967.7021628806508</v>
      </c>
      <c r="J20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377806.09393580572</v>
      </c>
      <c r="K209" s="14">
        <f ca="1">IF(PaymentSchedule[[#This Row],[PMT NO]]&lt;&gt;"",SUM(INDEX(PaymentSchedule[INTEREST],1,1):PaymentSchedule[[#This Row],[INTEREST]]),"")</f>
        <v>507848.72021123103</v>
      </c>
    </row>
    <row r="210" spans="2:11" x14ac:dyDescent="0.2">
      <c r="B210" s="10">
        <f ca="1">IF(LoanIsGood,IF(ROW()-ROW(PaymentSchedule[[#Headers],[PMT NO]])&gt;ScheduledNumberOfPayments,"",ROW()-ROW(PaymentSchedule[[#Headers],[PMT NO]])),"")</f>
        <v>194</v>
      </c>
      <c r="C210" s="12">
        <f ca="1">IF(PaymentSchedule[[#This Row],[PMT NO]]&lt;&gt;"",EOMONTH(LoanStartDate,ROW(PaymentSchedule[[#This Row],[PMT NO]])-ROW(PaymentSchedule[[#Headers],[PMT NO]])-2)+DAY(LoanStartDate),"")</f>
        <v>51991</v>
      </c>
      <c r="D210" s="14">
        <f ca="1">IF(PaymentSchedule[[#This Row],[PMT NO]]&lt;&gt;"",IF(ROW()-ROW(PaymentSchedule[[#Headers],[BEGINNING BALANCE]])=1,LoanAmount,INDEX(PaymentSchedule[ENDING BALANCE],ROW()-ROW(PaymentSchedule[[#Headers],[BEGINNING BALANCE]])-1)),"")</f>
        <v>377806.09393580572</v>
      </c>
      <c r="E210" s="14">
        <f ca="1">IF(PaymentSchedule[[#This Row],[PMT NO]]&lt;&gt;"",ScheduledPayment,"")</f>
        <v>3682.6042812198211</v>
      </c>
      <c r="F21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0" s="14">
        <f ca="1">IF(PaymentSchedule[[#This Row],[PMT NO]]&lt;&gt;"",PaymentSchedule[[#This Row],[TOTAL PAYMENT]]-PaymentSchedule[[#This Row],[INTEREST]],"")</f>
        <v>1824.309360985895</v>
      </c>
      <c r="I210" s="14">
        <f ca="1">IF(PaymentSchedule[[#This Row],[PMT NO]]&lt;&gt;"",PaymentSchedule[[#This Row],[BEGINNING BALANCE]]*(InterestRate/PaymentsPerYear),"")</f>
        <v>1958.2949202339262</v>
      </c>
      <c r="J21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375981.78457481985</v>
      </c>
      <c r="K210" s="14">
        <f ca="1">IF(PaymentSchedule[[#This Row],[PMT NO]]&lt;&gt;"",SUM(INDEX(PaymentSchedule[INTEREST],1,1):PaymentSchedule[[#This Row],[INTEREST]]),"")</f>
        <v>509807.01513146498</v>
      </c>
    </row>
    <row r="211" spans="2:11" x14ac:dyDescent="0.2">
      <c r="B211" s="10">
        <f ca="1">IF(LoanIsGood,IF(ROW()-ROW(PaymentSchedule[[#Headers],[PMT NO]])&gt;ScheduledNumberOfPayments,"",ROW()-ROW(PaymentSchedule[[#Headers],[PMT NO]])),"")</f>
        <v>195</v>
      </c>
      <c r="C211" s="12">
        <f ca="1">IF(PaymentSchedule[[#This Row],[PMT NO]]&lt;&gt;"",EOMONTH(LoanStartDate,ROW(PaymentSchedule[[#This Row],[PMT NO]])-ROW(PaymentSchedule[[#Headers],[PMT NO]])-2)+DAY(LoanStartDate),"")</f>
        <v>52022</v>
      </c>
      <c r="D211" s="14">
        <f ca="1">IF(PaymentSchedule[[#This Row],[PMT NO]]&lt;&gt;"",IF(ROW()-ROW(PaymentSchedule[[#Headers],[BEGINNING BALANCE]])=1,LoanAmount,INDEX(PaymentSchedule[ENDING BALANCE],ROW()-ROW(PaymentSchedule[[#Headers],[BEGINNING BALANCE]])-1)),"")</f>
        <v>375981.78457481985</v>
      </c>
      <c r="E211" s="14">
        <f ca="1">IF(PaymentSchedule[[#This Row],[PMT NO]]&lt;&gt;"",ScheduledPayment,"")</f>
        <v>3682.6042812198211</v>
      </c>
      <c r="F21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1" s="14">
        <f ca="1">IF(PaymentSchedule[[#This Row],[PMT NO]]&lt;&gt;"",PaymentSchedule[[#This Row],[TOTAL PAYMENT]]-PaymentSchedule[[#This Row],[INTEREST]],"")</f>
        <v>1833.765364507005</v>
      </c>
      <c r="I211" s="14">
        <f ca="1">IF(PaymentSchedule[[#This Row],[PMT NO]]&lt;&gt;"",PaymentSchedule[[#This Row],[BEGINNING BALANCE]]*(InterestRate/PaymentsPerYear),"")</f>
        <v>1948.8389167128162</v>
      </c>
      <c r="J21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374148.01921031286</v>
      </c>
      <c r="K211" s="14">
        <f ca="1">IF(PaymentSchedule[[#This Row],[PMT NO]]&lt;&gt;"",SUM(INDEX(PaymentSchedule[INTEREST],1,1):PaymentSchedule[[#This Row],[INTEREST]]),"")</f>
        <v>511755.85404817777</v>
      </c>
    </row>
    <row r="212" spans="2:11" x14ac:dyDescent="0.2">
      <c r="B212" s="10">
        <f ca="1">IF(LoanIsGood,IF(ROW()-ROW(PaymentSchedule[[#Headers],[PMT NO]])&gt;ScheduledNumberOfPayments,"",ROW()-ROW(PaymentSchedule[[#Headers],[PMT NO]])),"")</f>
        <v>196</v>
      </c>
      <c r="C212" s="12">
        <f ca="1">IF(PaymentSchedule[[#This Row],[PMT NO]]&lt;&gt;"",EOMONTH(LoanStartDate,ROW(PaymentSchedule[[#This Row],[PMT NO]])-ROW(PaymentSchedule[[#Headers],[PMT NO]])-2)+DAY(LoanStartDate),"")</f>
        <v>52052</v>
      </c>
      <c r="D212" s="14">
        <f ca="1">IF(PaymentSchedule[[#This Row],[PMT NO]]&lt;&gt;"",IF(ROW()-ROW(PaymentSchedule[[#Headers],[BEGINNING BALANCE]])=1,LoanAmount,INDEX(PaymentSchedule[ENDING BALANCE],ROW()-ROW(PaymentSchedule[[#Headers],[BEGINNING BALANCE]])-1)),"")</f>
        <v>374148.01921031286</v>
      </c>
      <c r="E212" s="14">
        <f ca="1">IF(PaymentSchedule[[#This Row],[PMT NO]]&lt;&gt;"",ScheduledPayment,"")</f>
        <v>3682.6042812198211</v>
      </c>
      <c r="F21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2" s="14">
        <f ca="1">IF(PaymentSchedule[[#This Row],[PMT NO]]&lt;&gt;"",PaymentSchedule[[#This Row],[TOTAL PAYMENT]]-PaymentSchedule[[#This Row],[INTEREST]],"")</f>
        <v>1843.2703816463661</v>
      </c>
      <c r="I212" s="14">
        <f ca="1">IF(PaymentSchedule[[#This Row],[PMT NO]]&lt;&gt;"",PaymentSchedule[[#This Row],[BEGINNING BALANCE]]*(InterestRate/PaymentsPerYear),"")</f>
        <v>1939.333899573455</v>
      </c>
      <c r="J21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372304.74882866652</v>
      </c>
      <c r="K212" s="14">
        <f ca="1">IF(PaymentSchedule[[#This Row],[PMT NO]]&lt;&gt;"",SUM(INDEX(PaymentSchedule[INTEREST],1,1):PaymentSchedule[[#This Row],[INTEREST]]),"")</f>
        <v>513695.18794775126</v>
      </c>
    </row>
    <row r="213" spans="2:11" x14ac:dyDescent="0.2">
      <c r="B213" s="10">
        <f ca="1">IF(LoanIsGood,IF(ROW()-ROW(PaymentSchedule[[#Headers],[PMT NO]])&gt;ScheduledNumberOfPayments,"",ROW()-ROW(PaymentSchedule[[#Headers],[PMT NO]])),"")</f>
        <v>197</v>
      </c>
      <c r="C213" s="12">
        <f ca="1">IF(PaymentSchedule[[#This Row],[PMT NO]]&lt;&gt;"",EOMONTH(LoanStartDate,ROW(PaymentSchedule[[#This Row],[PMT NO]])-ROW(PaymentSchedule[[#Headers],[PMT NO]])-2)+DAY(LoanStartDate),"")</f>
        <v>52083</v>
      </c>
      <c r="D213" s="14">
        <f ca="1">IF(PaymentSchedule[[#This Row],[PMT NO]]&lt;&gt;"",IF(ROW()-ROW(PaymentSchedule[[#Headers],[BEGINNING BALANCE]])=1,LoanAmount,INDEX(PaymentSchedule[ENDING BALANCE],ROW()-ROW(PaymentSchedule[[#Headers],[BEGINNING BALANCE]])-1)),"")</f>
        <v>372304.74882866652</v>
      </c>
      <c r="E213" s="14">
        <f ca="1">IF(PaymentSchedule[[#This Row],[PMT NO]]&lt;&gt;"",ScheduledPayment,"")</f>
        <v>3682.6042812198211</v>
      </c>
      <c r="F21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3" s="14">
        <f ca="1">IF(PaymentSchedule[[#This Row],[PMT NO]]&lt;&gt;"",PaymentSchedule[[#This Row],[TOTAL PAYMENT]]-PaymentSchedule[[#This Row],[INTEREST]],"")</f>
        <v>1852.8246664578996</v>
      </c>
      <c r="I213" s="14">
        <f ca="1">IF(PaymentSchedule[[#This Row],[PMT NO]]&lt;&gt;"",PaymentSchedule[[#This Row],[BEGINNING BALANCE]]*(InterestRate/PaymentsPerYear),"")</f>
        <v>1929.7796147619215</v>
      </c>
      <c r="J21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370451.92416220863</v>
      </c>
      <c r="K213" s="14">
        <f ca="1">IF(PaymentSchedule[[#This Row],[PMT NO]]&lt;&gt;"",SUM(INDEX(PaymentSchedule[INTEREST],1,1):PaymentSchedule[[#This Row],[INTEREST]]),"")</f>
        <v>515624.96756251319</v>
      </c>
    </row>
    <row r="214" spans="2:11" x14ac:dyDescent="0.2">
      <c r="B214" s="10">
        <f ca="1">IF(LoanIsGood,IF(ROW()-ROW(PaymentSchedule[[#Headers],[PMT NO]])&gt;ScheduledNumberOfPayments,"",ROW()-ROW(PaymentSchedule[[#Headers],[PMT NO]])),"")</f>
        <v>198</v>
      </c>
      <c r="C214" s="12">
        <f ca="1">IF(PaymentSchedule[[#This Row],[PMT NO]]&lt;&gt;"",EOMONTH(LoanStartDate,ROW(PaymentSchedule[[#This Row],[PMT NO]])-ROW(PaymentSchedule[[#Headers],[PMT NO]])-2)+DAY(LoanStartDate),"")</f>
        <v>52114</v>
      </c>
      <c r="D214" s="14">
        <f ca="1">IF(PaymentSchedule[[#This Row],[PMT NO]]&lt;&gt;"",IF(ROW()-ROW(PaymentSchedule[[#Headers],[BEGINNING BALANCE]])=1,LoanAmount,INDEX(PaymentSchedule[ENDING BALANCE],ROW()-ROW(PaymentSchedule[[#Headers],[BEGINNING BALANCE]])-1)),"")</f>
        <v>370451.92416220863</v>
      </c>
      <c r="E214" s="14">
        <f ca="1">IF(PaymentSchedule[[#This Row],[PMT NO]]&lt;&gt;"",ScheduledPayment,"")</f>
        <v>3682.6042812198211</v>
      </c>
      <c r="F21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4" s="14">
        <f ca="1">IF(PaymentSchedule[[#This Row],[PMT NO]]&lt;&gt;"",PaymentSchedule[[#This Row],[TOTAL PAYMENT]]-PaymentSchedule[[#This Row],[INTEREST]],"")</f>
        <v>1862.4284743123731</v>
      </c>
      <c r="I214" s="14">
        <f ca="1">IF(PaymentSchedule[[#This Row],[PMT NO]]&lt;&gt;"",PaymentSchedule[[#This Row],[BEGINNING BALANCE]]*(InterestRate/PaymentsPerYear),"")</f>
        <v>1920.1758069074481</v>
      </c>
      <c r="J21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368589.49568789627</v>
      </c>
      <c r="K214" s="14">
        <f ca="1">IF(PaymentSchedule[[#This Row],[PMT NO]]&lt;&gt;"",SUM(INDEX(PaymentSchedule[INTEREST],1,1):PaymentSchedule[[#This Row],[INTEREST]]),"")</f>
        <v>517545.14336942066</v>
      </c>
    </row>
    <row r="215" spans="2:11" x14ac:dyDescent="0.2">
      <c r="B215" s="10">
        <f ca="1">IF(LoanIsGood,IF(ROW()-ROW(PaymentSchedule[[#Headers],[PMT NO]])&gt;ScheduledNumberOfPayments,"",ROW()-ROW(PaymentSchedule[[#Headers],[PMT NO]])),"")</f>
        <v>199</v>
      </c>
      <c r="C215" s="12">
        <f ca="1">IF(PaymentSchedule[[#This Row],[PMT NO]]&lt;&gt;"",EOMONTH(LoanStartDate,ROW(PaymentSchedule[[#This Row],[PMT NO]])-ROW(PaymentSchedule[[#Headers],[PMT NO]])-2)+DAY(LoanStartDate),"")</f>
        <v>52144</v>
      </c>
      <c r="D215" s="14">
        <f ca="1">IF(PaymentSchedule[[#This Row],[PMT NO]]&lt;&gt;"",IF(ROW()-ROW(PaymentSchedule[[#Headers],[BEGINNING BALANCE]])=1,LoanAmount,INDEX(PaymentSchedule[ENDING BALANCE],ROW()-ROW(PaymentSchedule[[#Headers],[BEGINNING BALANCE]])-1)),"")</f>
        <v>368589.49568789627</v>
      </c>
      <c r="E215" s="14">
        <f ca="1">IF(PaymentSchedule[[#This Row],[PMT NO]]&lt;&gt;"",ScheduledPayment,"")</f>
        <v>3682.6042812198211</v>
      </c>
      <c r="F21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5" s="14">
        <f ca="1">IF(PaymentSchedule[[#This Row],[PMT NO]]&lt;&gt;"",PaymentSchedule[[#This Row],[TOTAL PAYMENT]]-PaymentSchedule[[#This Row],[INTEREST]],"")</f>
        <v>1872.0820619042256</v>
      </c>
      <c r="I215" s="14">
        <f ca="1">IF(PaymentSchedule[[#This Row],[PMT NO]]&lt;&gt;"",PaymentSchedule[[#This Row],[BEGINNING BALANCE]]*(InterestRate/PaymentsPerYear),"")</f>
        <v>1910.5222193155955</v>
      </c>
      <c r="J21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366717.41362599202</v>
      </c>
      <c r="K215" s="14">
        <f ca="1">IF(PaymentSchedule[[#This Row],[PMT NO]]&lt;&gt;"",SUM(INDEX(PaymentSchedule[INTEREST],1,1):PaymentSchedule[[#This Row],[INTEREST]]),"")</f>
        <v>519455.66558873624</v>
      </c>
    </row>
    <row r="216" spans="2:11" x14ac:dyDescent="0.2">
      <c r="B216" s="10">
        <f ca="1">IF(LoanIsGood,IF(ROW()-ROW(PaymentSchedule[[#Headers],[PMT NO]])&gt;ScheduledNumberOfPayments,"",ROW()-ROW(PaymentSchedule[[#Headers],[PMT NO]])),"")</f>
        <v>200</v>
      </c>
      <c r="C216" s="12">
        <f ca="1">IF(PaymentSchedule[[#This Row],[PMT NO]]&lt;&gt;"",EOMONTH(LoanStartDate,ROW(PaymentSchedule[[#This Row],[PMT NO]])-ROW(PaymentSchedule[[#Headers],[PMT NO]])-2)+DAY(LoanStartDate),"")</f>
        <v>52175</v>
      </c>
      <c r="D216" s="14">
        <f ca="1">IF(PaymentSchedule[[#This Row],[PMT NO]]&lt;&gt;"",IF(ROW()-ROW(PaymentSchedule[[#Headers],[BEGINNING BALANCE]])=1,LoanAmount,INDEX(PaymentSchedule[ENDING BALANCE],ROW()-ROW(PaymentSchedule[[#Headers],[BEGINNING BALANCE]])-1)),"")</f>
        <v>366717.41362599202</v>
      </c>
      <c r="E216" s="14">
        <f ca="1">IF(PaymentSchedule[[#This Row],[PMT NO]]&lt;&gt;"",ScheduledPayment,"")</f>
        <v>3682.6042812198211</v>
      </c>
      <c r="F21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6" s="14">
        <f ca="1">IF(PaymentSchedule[[#This Row],[PMT NO]]&lt;&gt;"",PaymentSchedule[[#This Row],[TOTAL PAYMENT]]-PaymentSchedule[[#This Row],[INTEREST]],"")</f>
        <v>1881.7856872584291</v>
      </c>
      <c r="I216" s="14">
        <f ca="1">IF(PaymentSchedule[[#This Row],[PMT NO]]&lt;&gt;"",PaymentSchedule[[#This Row],[BEGINNING BALANCE]]*(InterestRate/PaymentsPerYear),"")</f>
        <v>1900.818593961392</v>
      </c>
      <c r="J21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364835.62793873361</v>
      </c>
      <c r="K216" s="14">
        <f ca="1">IF(PaymentSchedule[[#This Row],[PMT NO]]&lt;&gt;"",SUM(INDEX(PaymentSchedule[INTEREST],1,1):PaymentSchedule[[#This Row],[INTEREST]]),"")</f>
        <v>521356.48418269766</v>
      </c>
    </row>
    <row r="217" spans="2:11" x14ac:dyDescent="0.2">
      <c r="B217" s="10">
        <f ca="1">IF(LoanIsGood,IF(ROW()-ROW(PaymentSchedule[[#Headers],[PMT NO]])&gt;ScheduledNumberOfPayments,"",ROW()-ROW(PaymentSchedule[[#Headers],[PMT NO]])),"")</f>
        <v>201</v>
      </c>
      <c r="C217" s="12">
        <f ca="1">IF(PaymentSchedule[[#This Row],[PMT NO]]&lt;&gt;"",EOMONTH(LoanStartDate,ROW(PaymentSchedule[[#This Row],[PMT NO]])-ROW(PaymentSchedule[[#Headers],[PMT NO]])-2)+DAY(LoanStartDate),"")</f>
        <v>52205</v>
      </c>
      <c r="D217" s="14">
        <f ca="1">IF(PaymentSchedule[[#This Row],[PMT NO]]&lt;&gt;"",IF(ROW()-ROW(PaymentSchedule[[#Headers],[BEGINNING BALANCE]])=1,LoanAmount,INDEX(PaymentSchedule[ENDING BALANCE],ROW()-ROW(PaymentSchedule[[#Headers],[BEGINNING BALANCE]])-1)),"")</f>
        <v>364835.62793873361</v>
      </c>
      <c r="E217" s="14">
        <f ca="1">IF(PaymentSchedule[[#This Row],[PMT NO]]&lt;&gt;"",ScheduledPayment,"")</f>
        <v>3682.6042812198211</v>
      </c>
      <c r="F21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7" s="14">
        <f ca="1">IF(PaymentSchedule[[#This Row],[PMT NO]]&lt;&gt;"",PaymentSchedule[[#This Row],[TOTAL PAYMENT]]-PaymentSchedule[[#This Row],[INTEREST]],"")</f>
        <v>1891.5396097373853</v>
      </c>
      <c r="I217" s="14">
        <f ca="1">IF(PaymentSchedule[[#This Row],[PMT NO]]&lt;&gt;"",PaymentSchedule[[#This Row],[BEGINNING BALANCE]]*(InterestRate/PaymentsPerYear),"")</f>
        <v>1891.0646714824359</v>
      </c>
      <c r="J21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362944.08832899621</v>
      </c>
      <c r="K217" s="14">
        <f ca="1">IF(PaymentSchedule[[#This Row],[PMT NO]]&lt;&gt;"",SUM(INDEX(PaymentSchedule[INTEREST],1,1):PaymentSchedule[[#This Row],[INTEREST]]),"")</f>
        <v>523247.54885418009</v>
      </c>
    </row>
    <row r="218" spans="2:11" x14ac:dyDescent="0.2">
      <c r="B218" s="10">
        <f ca="1">IF(LoanIsGood,IF(ROW()-ROW(PaymentSchedule[[#Headers],[PMT NO]])&gt;ScheduledNumberOfPayments,"",ROW()-ROW(PaymentSchedule[[#Headers],[PMT NO]])),"")</f>
        <v>202</v>
      </c>
      <c r="C218" s="12">
        <f ca="1">IF(PaymentSchedule[[#This Row],[PMT NO]]&lt;&gt;"",EOMONTH(LoanStartDate,ROW(PaymentSchedule[[#This Row],[PMT NO]])-ROW(PaymentSchedule[[#Headers],[PMT NO]])-2)+DAY(LoanStartDate),"")</f>
        <v>52236</v>
      </c>
      <c r="D218" s="14">
        <f ca="1">IF(PaymentSchedule[[#This Row],[PMT NO]]&lt;&gt;"",IF(ROW()-ROW(PaymentSchedule[[#Headers],[BEGINNING BALANCE]])=1,LoanAmount,INDEX(PaymentSchedule[ENDING BALANCE],ROW()-ROW(PaymentSchedule[[#Headers],[BEGINNING BALANCE]])-1)),"")</f>
        <v>362944.08832899621</v>
      </c>
      <c r="E218" s="14">
        <f ca="1">IF(PaymentSchedule[[#This Row],[PMT NO]]&lt;&gt;"",ScheduledPayment,"")</f>
        <v>3682.6042812198211</v>
      </c>
      <c r="F21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8" s="14">
        <f ca="1">IF(PaymentSchedule[[#This Row],[PMT NO]]&lt;&gt;"",PaymentSchedule[[#This Row],[TOTAL PAYMENT]]-PaymentSchedule[[#This Row],[INTEREST]],"")</f>
        <v>1901.3440900478574</v>
      </c>
      <c r="I218" s="14">
        <f ca="1">IF(PaymentSchedule[[#This Row],[PMT NO]]&lt;&gt;"",PaymentSchedule[[#This Row],[BEGINNING BALANCE]]*(InterestRate/PaymentsPerYear),"")</f>
        <v>1881.2601911719637</v>
      </c>
      <c r="J21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361042.74423894833</v>
      </c>
      <c r="K218" s="14">
        <f ca="1">IF(PaymentSchedule[[#This Row],[PMT NO]]&lt;&gt;"",SUM(INDEX(PaymentSchedule[INTEREST],1,1):PaymentSchedule[[#This Row],[INTEREST]]),"")</f>
        <v>525128.80904535204</v>
      </c>
    </row>
    <row r="219" spans="2:11" x14ac:dyDescent="0.2">
      <c r="B219" s="10">
        <f ca="1">IF(LoanIsGood,IF(ROW()-ROW(PaymentSchedule[[#Headers],[PMT NO]])&gt;ScheduledNumberOfPayments,"",ROW()-ROW(PaymentSchedule[[#Headers],[PMT NO]])),"")</f>
        <v>203</v>
      </c>
      <c r="C219" s="12">
        <f ca="1">IF(PaymentSchedule[[#This Row],[PMT NO]]&lt;&gt;"",EOMONTH(LoanStartDate,ROW(PaymentSchedule[[#This Row],[PMT NO]])-ROW(PaymentSchedule[[#Headers],[PMT NO]])-2)+DAY(LoanStartDate),"")</f>
        <v>52267</v>
      </c>
      <c r="D219" s="14">
        <f ca="1">IF(PaymentSchedule[[#This Row],[PMT NO]]&lt;&gt;"",IF(ROW()-ROW(PaymentSchedule[[#Headers],[BEGINNING BALANCE]])=1,LoanAmount,INDEX(PaymentSchedule[ENDING BALANCE],ROW()-ROW(PaymentSchedule[[#Headers],[BEGINNING BALANCE]])-1)),"")</f>
        <v>361042.74423894833</v>
      </c>
      <c r="E219" s="14">
        <f ca="1">IF(PaymentSchedule[[#This Row],[PMT NO]]&lt;&gt;"",ScheduledPayment,"")</f>
        <v>3682.6042812198211</v>
      </c>
      <c r="F21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19" s="14">
        <f ca="1">IF(PaymentSchedule[[#This Row],[PMT NO]]&lt;&gt;"",PaymentSchedule[[#This Row],[TOTAL PAYMENT]]-PaymentSchedule[[#This Row],[INTEREST]],"")</f>
        <v>1911.1993902479389</v>
      </c>
      <c r="I219" s="14">
        <f ca="1">IF(PaymentSchedule[[#This Row],[PMT NO]]&lt;&gt;"",PaymentSchedule[[#This Row],[BEGINNING BALANCE]]*(InterestRate/PaymentsPerYear),"")</f>
        <v>1871.4048909718822</v>
      </c>
      <c r="J21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359131.5448487004</v>
      </c>
      <c r="K219" s="14">
        <f ca="1">IF(PaymentSchedule[[#This Row],[PMT NO]]&lt;&gt;"",SUM(INDEX(PaymentSchedule[INTEREST],1,1):PaymentSchedule[[#This Row],[INTEREST]]),"")</f>
        <v>527000.21393632388</v>
      </c>
    </row>
    <row r="220" spans="2:11" x14ac:dyDescent="0.2">
      <c r="B220" s="10">
        <f ca="1">IF(LoanIsGood,IF(ROW()-ROW(PaymentSchedule[[#Headers],[PMT NO]])&gt;ScheduledNumberOfPayments,"",ROW()-ROW(PaymentSchedule[[#Headers],[PMT NO]])),"")</f>
        <v>204</v>
      </c>
      <c r="C220" s="12">
        <f ca="1">IF(PaymentSchedule[[#This Row],[PMT NO]]&lt;&gt;"",EOMONTH(LoanStartDate,ROW(PaymentSchedule[[#This Row],[PMT NO]])-ROW(PaymentSchedule[[#Headers],[PMT NO]])-2)+DAY(LoanStartDate),"")</f>
        <v>52295</v>
      </c>
      <c r="D220" s="14">
        <f ca="1">IF(PaymentSchedule[[#This Row],[PMT NO]]&lt;&gt;"",IF(ROW()-ROW(PaymentSchedule[[#Headers],[BEGINNING BALANCE]])=1,LoanAmount,INDEX(PaymentSchedule[ENDING BALANCE],ROW()-ROW(PaymentSchedule[[#Headers],[BEGINNING BALANCE]])-1)),"")</f>
        <v>359131.5448487004</v>
      </c>
      <c r="E220" s="14">
        <f ca="1">IF(PaymentSchedule[[#This Row],[PMT NO]]&lt;&gt;"",ScheduledPayment,"")</f>
        <v>3682.6042812198211</v>
      </c>
      <c r="F22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0" s="14">
        <f ca="1">IF(PaymentSchedule[[#This Row],[PMT NO]]&lt;&gt;"",PaymentSchedule[[#This Row],[TOTAL PAYMENT]]-PaymentSchedule[[#This Row],[INTEREST]],"")</f>
        <v>1921.1057737540575</v>
      </c>
      <c r="I220" s="14">
        <f ca="1">IF(PaymentSchedule[[#This Row],[PMT NO]]&lt;&gt;"",PaymentSchedule[[#This Row],[BEGINNING BALANCE]]*(InterestRate/PaymentsPerYear),"")</f>
        <v>1861.4985074657636</v>
      </c>
      <c r="J22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357210.43907494633</v>
      </c>
      <c r="K220" s="14">
        <f ca="1">IF(PaymentSchedule[[#This Row],[PMT NO]]&lt;&gt;"",SUM(INDEX(PaymentSchedule[INTEREST],1,1):PaymentSchedule[[#This Row],[INTEREST]]),"")</f>
        <v>528861.7124437897</v>
      </c>
    </row>
    <row r="221" spans="2:11" x14ac:dyDescent="0.2">
      <c r="B221" s="10">
        <f ca="1">IF(LoanIsGood,IF(ROW()-ROW(PaymentSchedule[[#Headers],[PMT NO]])&gt;ScheduledNumberOfPayments,"",ROW()-ROW(PaymentSchedule[[#Headers],[PMT NO]])),"")</f>
        <v>205</v>
      </c>
      <c r="C221" s="12">
        <f ca="1">IF(PaymentSchedule[[#This Row],[PMT NO]]&lt;&gt;"",EOMONTH(LoanStartDate,ROW(PaymentSchedule[[#This Row],[PMT NO]])-ROW(PaymentSchedule[[#Headers],[PMT NO]])-2)+DAY(LoanStartDate),"")</f>
        <v>52326</v>
      </c>
      <c r="D221" s="14">
        <f ca="1">IF(PaymentSchedule[[#This Row],[PMT NO]]&lt;&gt;"",IF(ROW()-ROW(PaymentSchedule[[#Headers],[BEGINNING BALANCE]])=1,LoanAmount,INDEX(PaymentSchedule[ENDING BALANCE],ROW()-ROW(PaymentSchedule[[#Headers],[BEGINNING BALANCE]])-1)),"")</f>
        <v>357210.43907494633</v>
      </c>
      <c r="E221" s="14">
        <f ca="1">IF(PaymentSchedule[[#This Row],[PMT NO]]&lt;&gt;"",ScheduledPayment,"")</f>
        <v>3682.6042812198211</v>
      </c>
      <c r="F22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1" s="14">
        <f ca="1">IF(PaymentSchedule[[#This Row],[PMT NO]]&lt;&gt;"",PaymentSchedule[[#This Row],[TOTAL PAYMENT]]-PaymentSchedule[[#This Row],[INTEREST]],"")</f>
        <v>1931.063505348016</v>
      </c>
      <c r="I221" s="14">
        <f ca="1">IF(PaymentSchedule[[#This Row],[PMT NO]]&lt;&gt;"",PaymentSchedule[[#This Row],[BEGINNING BALANCE]]*(InterestRate/PaymentsPerYear),"")</f>
        <v>1851.5407758718052</v>
      </c>
      <c r="J22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355279.37556959834</v>
      </c>
      <c r="K221" s="14">
        <f ca="1">IF(PaymentSchedule[[#This Row],[PMT NO]]&lt;&gt;"",SUM(INDEX(PaymentSchedule[INTEREST],1,1):PaymentSchedule[[#This Row],[INTEREST]]),"")</f>
        <v>530713.25321966154</v>
      </c>
    </row>
    <row r="222" spans="2:11" x14ac:dyDescent="0.2">
      <c r="B222" s="10">
        <f ca="1">IF(LoanIsGood,IF(ROW()-ROW(PaymentSchedule[[#Headers],[PMT NO]])&gt;ScheduledNumberOfPayments,"",ROW()-ROW(PaymentSchedule[[#Headers],[PMT NO]])),"")</f>
        <v>206</v>
      </c>
      <c r="C222" s="12">
        <f ca="1">IF(PaymentSchedule[[#This Row],[PMT NO]]&lt;&gt;"",EOMONTH(LoanStartDate,ROW(PaymentSchedule[[#This Row],[PMT NO]])-ROW(PaymentSchedule[[#Headers],[PMT NO]])-2)+DAY(LoanStartDate),"")</f>
        <v>52356</v>
      </c>
      <c r="D222" s="14">
        <f ca="1">IF(PaymentSchedule[[#This Row],[PMT NO]]&lt;&gt;"",IF(ROW()-ROW(PaymentSchedule[[#Headers],[BEGINNING BALANCE]])=1,LoanAmount,INDEX(PaymentSchedule[ENDING BALANCE],ROW()-ROW(PaymentSchedule[[#Headers],[BEGINNING BALANCE]])-1)),"")</f>
        <v>355279.37556959834</v>
      </c>
      <c r="E222" s="14">
        <f ca="1">IF(PaymentSchedule[[#This Row],[PMT NO]]&lt;&gt;"",ScheduledPayment,"")</f>
        <v>3682.6042812198211</v>
      </c>
      <c r="F22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2" s="14">
        <f ca="1">IF(PaymentSchedule[[#This Row],[PMT NO]]&lt;&gt;"",PaymentSchedule[[#This Row],[TOTAL PAYMENT]]-PaymentSchedule[[#This Row],[INTEREST]],"")</f>
        <v>1941.0728511840698</v>
      </c>
      <c r="I222" s="14">
        <f ca="1">IF(PaymentSchedule[[#This Row],[PMT NO]]&lt;&gt;"",PaymentSchedule[[#This Row],[BEGINNING BALANCE]]*(InterestRate/PaymentsPerYear),"")</f>
        <v>1841.5314300357513</v>
      </c>
      <c r="J22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353338.30271841428</v>
      </c>
      <c r="K222" s="14">
        <f ca="1">IF(PaymentSchedule[[#This Row],[PMT NO]]&lt;&gt;"",SUM(INDEX(PaymentSchedule[INTEREST],1,1):PaymentSchedule[[#This Row],[INTEREST]]),"")</f>
        <v>532554.78464969725</v>
      </c>
    </row>
    <row r="223" spans="2:11" x14ac:dyDescent="0.2">
      <c r="B223" s="10">
        <f ca="1">IF(LoanIsGood,IF(ROW()-ROW(PaymentSchedule[[#Headers],[PMT NO]])&gt;ScheduledNumberOfPayments,"",ROW()-ROW(PaymentSchedule[[#Headers],[PMT NO]])),"")</f>
        <v>207</v>
      </c>
      <c r="C223" s="12">
        <f ca="1">IF(PaymentSchedule[[#This Row],[PMT NO]]&lt;&gt;"",EOMONTH(LoanStartDate,ROW(PaymentSchedule[[#This Row],[PMT NO]])-ROW(PaymentSchedule[[#Headers],[PMT NO]])-2)+DAY(LoanStartDate),"")</f>
        <v>52387</v>
      </c>
      <c r="D223" s="14">
        <f ca="1">IF(PaymentSchedule[[#This Row],[PMT NO]]&lt;&gt;"",IF(ROW()-ROW(PaymentSchedule[[#Headers],[BEGINNING BALANCE]])=1,LoanAmount,INDEX(PaymentSchedule[ENDING BALANCE],ROW()-ROW(PaymentSchedule[[#Headers],[BEGINNING BALANCE]])-1)),"")</f>
        <v>353338.30271841428</v>
      </c>
      <c r="E223" s="14">
        <f ca="1">IF(PaymentSchedule[[#This Row],[PMT NO]]&lt;&gt;"",ScheduledPayment,"")</f>
        <v>3682.6042812198211</v>
      </c>
      <c r="F22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3" s="14">
        <f ca="1">IF(PaymentSchedule[[#This Row],[PMT NO]]&lt;&gt;"",PaymentSchedule[[#This Row],[TOTAL PAYMENT]]-PaymentSchedule[[#This Row],[INTEREST]],"")</f>
        <v>1951.1340787960405</v>
      </c>
      <c r="I223" s="14">
        <f ca="1">IF(PaymentSchedule[[#This Row],[PMT NO]]&lt;&gt;"",PaymentSchedule[[#This Row],[BEGINNING BALANCE]]*(InterestRate/PaymentsPerYear),"")</f>
        <v>1831.4702024237806</v>
      </c>
      <c r="J22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351387.16863961826</v>
      </c>
      <c r="K223" s="14">
        <f ca="1">IF(PaymentSchedule[[#This Row],[PMT NO]]&lt;&gt;"",SUM(INDEX(PaymentSchedule[INTEREST],1,1):PaymentSchedule[[#This Row],[INTEREST]]),"")</f>
        <v>534386.254852121</v>
      </c>
    </row>
    <row r="224" spans="2:11" x14ac:dyDescent="0.2">
      <c r="B224" s="10">
        <f ca="1">IF(LoanIsGood,IF(ROW()-ROW(PaymentSchedule[[#Headers],[PMT NO]])&gt;ScheduledNumberOfPayments,"",ROW()-ROW(PaymentSchedule[[#Headers],[PMT NO]])),"")</f>
        <v>208</v>
      </c>
      <c r="C224" s="12">
        <f ca="1">IF(PaymentSchedule[[#This Row],[PMT NO]]&lt;&gt;"",EOMONTH(LoanStartDate,ROW(PaymentSchedule[[#This Row],[PMT NO]])-ROW(PaymentSchedule[[#Headers],[PMT NO]])-2)+DAY(LoanStartDate),"")</f>
        <v>52417</v>
      </c>
      <c r="D224" s="14">
        <f ca="1">IF(PaymentSchedule[[#This Row],[PMT NO]]&lt;&gt;"",IF(ROW()-ROW(PaymentSchedule[[#Headers],[BEGINNING BALANCE]])=1,LoanAmount,INDEX(PaymentSchedule[ENDING BALANCE],ROW()-ROW(PaymentSchedule[[#Headers],[BEGINNING BALANCE]])-1)),"")</f>
        <v>351387.16863961826</v>
      </c>
      <c r="E224" s="14">
        <f ca="1">IF(PaymentSchedule[[#This Row],[PMT NO]]&lt;&gt;"",ScheduledPayment,"")</f>
        <v>3682.6042812198211</v>
      </c>
      <c r="F22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4" s="14">
        <f ca="1">IF(PaymentSchedule[[#This Row],[PMT NO]]&lt;&gt;"",PaymentSchedule[[#This Row],[TOTAL PAYMENT]]-PaymentSchedule[[#This Row],[INTEREST]],"")</f>
        <v>1961.2474571044665</v>
      </c>
      <c r="I224" s="14">
        <f ca="1">IF(PaymentSchedule[[#This Row],[PMT NO]]&lt;&gt;"",PaymentSchedule[[#This Row],[BEGINNING BALANCE]]*(InterestRate/PaymentsPerYear),"")</f>
        <v>1821.3568241153546</v>
      </c>
      <c r="J22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349425.92118251382</v>
      </c>
      <c r="K224" s="14">
        <f ca="1">IF(PaymentSchedule[[#This Row],[PMT NO]]&lt;&gt;"",SUM(INDEX(PaymentSchedule[INTEREST],1,1):PaymentSchedule[[#This Row],[INTEREST]]),"")</f>
        <v>536207.61167623638</v>
      </c>
    </row>
    <row r="225" spans="2:11" x14ac:dyDescent="0.2">
      <c r="B225" s="10">
        <f ca="1">IF(LoanIsGood,IF(ROW()-ROW(PaymentSchedule[[#Headers],[PMT NO]])&gt;ScheduledNumberOfPayments,"",ROW()-ROW(PaymentSchedule[[#Headers],[PMT NO]])),"")</f>
        <v>209</v>
      </c>
      <c r="C225" s="12">
        <f ca="1">IF(PaymentSchedule[[#This Row],[PMT NO]]&lt;&gt;"",EOMONTH(LoanStartDate,ROW(PaymentSchedule[[#This Row],[PMT NO]])-ROW(PaymentSchedule[[#Headers],[PMT NO]])-2)+DAY(LoanStartDate),"")</f>
        <v>52448</v>
      </c>
      <c r="D225" s="14">
        <f ca="1">IF(PaymentSchedule[[#This Row],[PMT NO]]&lt;&gt;"",IF(ROW()-ROW(PaymentSchedule[[#Headers],[BEGINNING BALANCE]])=1,LoanAmount,INDEX(PaymentSchedule[ENDING BALANCE],ROW()-ROW(PaymentSchedule[[#Headers],[BEGINNING BALANCE]])-1)),"")</f>
        <v>349425.92118251382</v>
      </c>
      <c r="E225" s="14">
        <f ca="1">IF(PaymentSchedule[[#This Row],[PMT NO]]&lt;&gt;"",ScheduledPayment,"")</f>
        <v>3682.6042812198211</v>
      </c>
      <c r="F22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5" s="14">
        <f ca="1">IF(PaymentSchedule[[#This Row],[PMT NO]]&lt;&gt;"",PaymentSchedule[[#This Row],[TOTAL PAYMENT]]-PaymentSchedule[[#This Row],[INTEREST]],"")</f>
        <v>1971.4132564237912</v>
      </c>
      <c r="I225" s="14">
        <f ca="1">IF(PaymentSchedule[[#This Row],[PMT NO]]&lt;&gt;"",PaymentSchedule[[#This Row],[BEGINNING BALANCE]]*(InterestRate/PaymentsPerYear),"")</f>
        <v>1811.19102479603</v>
      </c>
      <c r="J22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347454.50792609004</v>
      </c>
      <c r="K225" s="14">
        <f ca="1">IF(PaymentSchedule[[#This Row],[PMT NO]]&lt;&gt;"",SUM(INDEX(PaymentSchedule[INTEREST],1,1):PaymentSchedule[[#This Row],[INTEREST]]),"")</f>
        <v>538018.80270103237</v>
      </c>
    </row>
    <row r="226" spans="2:11" x14ac:dyDescent="0.2">
      <c r="B226" s="10">
        <f ca="1">IF(LoanIsGood,IF(ROW()-ROW(PaymentSchedule[[#Headers],[PMT NO]])&gt;ScheduledNumberOfPayments,"",ROW()-ROW(PaymentSchedule[[#Headers],[PMT NO]])),"")</f>
        <v>210</v>
      </c>
      <c r="C226" s="12">
        <f ca="1">IF(PaymentSchedule[[#This Row],[PMT NO]]&lt;&gt;"",EOMONTH(LoanStartDate,ROW(PaymentSchedule[[#This Row],[PMT NO]])-ROW(PaymentSchedule[[#Headers],[PMT NO]])-2)+DAY(LoanStartDate),"")</f>
        <v>52479</v>
      </c>
      <c r="D226" s="14">
        <f ca="1">IF(PaymentSchedule[[#This Row],[PMT NO]]&lt;&gt;"",IF(ROW()-ROW(PaymentSchedule[[#Headers],[BEGINNING BALANCE]])=1,LoanAmount,INDEX(PaymentSchedule[ENDING BALANCE],ROW()-ROW(PaymentSchedule[[#Headers],[BEGINNING BALANCE]])-1)),"")</f>
        <v>347454.50792609004</v>
      </c>
      <c r="E226" s="14">
        <f ca="1">IF(PaymentSchedule[[#This Row],[PMT NO]]&lt;&gt;"",ScheduledPayment,"")</f>
        <v>3682.6042812198211</v>
      </c>
      <c r="F22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6" s="14">
        <f ca="1">IF(PaymentSchedule[[#This Row],[PMT NO]]&lt;&gt;"",PaymentSchedule[[#This Row],[TOTAL PAYMENT]]-PaymentSchedule[[#This Row],[INTEREST]],"")</f>
        <v>1981.6317484695878</v>
      </c>
      <c r="I226" s="14">
        <f ca="1">IF(PaymentSchedule[[#This Row],[PMT NO]]&lt;&gt;"",PaymentSchedule[[#This Row],[BEGINNING BALANCE]]*(InterestRate/PaymentsPerYear),"")</f>
        <v>1800.9725327502333</v>
      </c>
      <c r="J22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345472.87617762043</v>
      </c>
      <c r="K226" s="14">
        <f ca="1">IF(PaymentSchedule[[#This Row],[PMT NO]]&lt;&gt;"",SUM(INDEX(PaymentSchedule[INTEREST],1,1):PaymentSchedule[[#This Row],[INTEREST]]),"")</f>
        <v>539819.7752337826</v>
      </c>
    </row>
    <row r="227" spans="2:11" x14ac:dyDescent="0.2">
      <c r="B227" s="10">
        <f ca="1">IF(LoanIsGood,IF(ROW()-ROW(PaymentSchedule[[#Headers],[PMT NO]])&gt;ScheduledNumberOfPayments,"",ROW()-ROW(PaymentSchedule[[#Headers],[PMT NO]])),"")</f>
        <v>211</v>
      </c>
      <c r="C227" s="12">
        <f ca="1">IF(PaymentSchedule[[#This Row],[PMT NO]]&lt;&gt;"",EOMONTH(LoanStartDate,ROW(PaymentSchedule[[#This Row],[PMT NO]])-ROW(PaymentSchedule[[#Headers],[PMT NO]])-2)+DAY(LoanStartDate),"")</f>
        <v>52509</v>
      </c>
      <c r="D227" s="14">
        <f ca="1">IF(PaymentSchedule[[#This Row],[PMT NO]]&lt;&gt;"",IF(ROW()-ROW(PaymentSchedule[[#Headers],[BEGINNING BALANCE]])=1,LoanAmount,INDEX(PaymentSchedule[ENDING BALANCE],ROW()-ROW(PaymentSchedule[[#Headers],[BEGINNING BALANCE]])-1)),"")</f>
        <v>345472.87617762043</v>
      </c>
      <c r="E227" s="14">
        <f ca="1">IF(PaymentSchedule[[#This Row],[PMT NO]]&lt;&gt;"",ScheduledPayment,"")</f>
        <v>3682.6042812198211</v>
      </c>
      <c r="F22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7" s="14">
        <f ca="1">IF(PaymentSchedule[[#This Row],[PMT NO]]&lt;&gt;"",PaymentSchedule[[#This Row],[TOTAL PAYMENT]]-PaymentSchedule[[#This Row],[INTEREST]],"")</f>
        <v>1991.9032063658219</v>
      </c>
      <c r="I227" s="14">
        <f ca="1">IF(PaymentSchedule[[#This Row],[PMT NO]]&lt;&gt;"",PaymentSchedule[[#This Row],[BEGINNING BALANCE]]*(InterestRate/PaymentsPerYear),"")</f>
        <v>1790.7010748539992</v>
      </c>
      <c r="J22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343480.97297125461</v>
      </c>
      <c r="K227" s="14">
        <f ca="1">IF(PaymentSchedule[[#This Row],[PMT NO]]&lt;&gt;"",SUM(INDEX(PaymentSchedule[INTEREST],1,1):PaymentSchedule[[#This Row],[INTEREST]]),"")</f>
        <v>541610.4763086366</v>
      </c>
    </row>
    <row r="228" spans="2:11" x14ac:dyDescent="0.2">
      <c r="B228" s="10">
        <f ca="1">IF(LoanIsGood,IF(ROW()-ROW(PaymentSchedule[[#Headers],[PMT NO]])&gt;ScheduledNumberOfPayments,"",ROW()-ROW(PaymentSchedule[[#Headers],[PMT NO]])),"")</f>
        <v>212</v>
      </c>
      <c r="C228" s="12">
        <f ca="1">IF(PaymentSchedule[[#This Row],[PMT NO]]&lt;&gt;"",EOMONTH(LoanStartDate,ROW(PaymentSchedule[[#This Row],[PMT NO]])-ROW(PaymentSchedule[[#Headers],[PMT NO]])-2)+DAY(LoanStartDate),"")</f>
        <v>52540</v>
      </c>
      <c r="D228" s="14">
        <f ca="1">IF(PaymentSchedule[[#This Row],[PMT NO]]&lt;&gt;"",IF(ROW()-ROW(PaymentSchedule[[#Headers],[BEGINNING BALANCE]])=1,LoanAmount,INDEX(PaymentSchedule[ENDING BALANCE],ROW()-ROW(PaymentSchedule[[#Headers],[BEGINNING BALANCE]])-1)),"")</f>
        <v>343480.97297125461</v>
      </c>
      <c r="E228" s="14">
        <f ca="1">IF(PaymentSchedule[[#This Row],[PMT NO]]&lt;&gt;"",ScheduledPayment,"")</f>
        <v>3682.6042812198211</v>
      </c>
      <c r="F22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8" s="14">
        <f ca="1">IF(PaymentSchedule[[#This Row],[PMT NO]]&lt;&gt;"",PaymentSchedule[[#This Row],[TOTAL PAYMENT]]-PaymentSchedule[[#This Row],[INTEREST]],"")</f>
        <v>2002.2279046521514</v>
      </c>
      <c r="I228" s="14">
        <f ca="1">IF(PaymentSchedule[[#This Row],[PMT NO]]&lt;&gt;"",PaymentSchedule[[#This Row],[BEGINNING BALANCE]]*(InterestRate/PaymentsPerYear),"")</f>
        <v>1780.3763765676697</v>
      </c>
      <c r="J22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341478.74506660248</v>
      </c>
      <c r="K228" s="14">
        <f ca="1">IF(PaymentSchedule[[#This Row],[PMT NO]]&lt;&gt;"",SUM(INDEX(PaymentSchedule[INTEREST],1,1):PaymentSchedule[[#This Row],[INTEREST]]),"")</f>
        <v>543390.85268520424</v>
      </c>
    </row>
    <row r="229" spans="2:11" x14ac:dyDescent="0.2">
      <c r="B229" s="10">
        <f ca="1">IF(LoanIsGood,IF(ROW()-ROW(PaymentSchedule[[#Headers],[PMT NO]])&gt;ScheduledNumberOfPayments,"",ROW()-ROW(PaymentSchedule[[#Headers],[PMT NO]])),"")</f>
        <v>213</v>
      </c>
      <c r="C229" s="12">
        <f ca="1">IF(PaymentSchedule[[#This Row],[PMT NO]]&lt;&gt;"",EOMONTH(LoanStartDate,ROW(PaymentSchedule[[#This Row],[PMT NO]])-ROW(PaymentSchedule[[#Headers],[PMT NO]])-2)+DAY(LoanStartDate),"")</f>
        <v>52570</v>
      </c>
      <c r="D229" s="14">
        <f ca="1">IF(PaymentSchedule[[#This Row],[PMT NO]]&lt;&gt;"",IF(ROW()-ROW(PaymentSchedule[[#Headers],[BEGINNING BALANCE]])=1,LoanAmount,INDEX(PaymentSchedule[ENDING BALANCE],ROW()-ROW(PaymentSchedule[[#Headers],[BEGINNING BALANCE]])-1)),"")</f>
        <v>341478.74506660248</v>
      </c>
      <c r="E229" s="14">
        <f ca="1">IF(PaymentSchedule[[#This Row],[PMT NO]]&lt;&gt;"",ScheduledPayment,"")</f>
        <v>3682.6042812198211</v>
      </c>
      <c r="F22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29" s="14">
        <f ca="1">IF(PaymentSchedule[[#This Row],[PMT NO]]&lt;&gt;"",PaymentSchedule[[#This Row],[TOTAL PAYMENT]]-PaymentSchedule[[#This Row],[INTEREST]],"")</f>
        <v>2012.606119291265</v>
      </c>
      <c r="I229" s="14">
        <f ca="1">IF(PaymentSchedule[[#This Row],[PMT NO]]&lt;&gt;"",PaymentSchedule[[#This Row],[BEGINNING BALANCE]]*(InterestRate/PaymentsPerYear),"")</f>
        <v>1769.9981619285561</v>
      </c>
      <c r="J22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339466.13894731121</v>
      </c>
      <c r="K229" s="14">
        <f ca="1">IF(PaymentSchedule[[#This Row],[PMT NO]]&lt;&gt;"",SUM(INDEX(PaymentSchedule[INTEREST],1,1):PaymentSchedule[[#This Row],[INTEREST]]),"")</f>
        <v>545160.85084713285</v>
      </c>
    </row>
    <row r="230" spans="2:11" x14ac:dyDescent="0.2">
      <c r="B230" s="10">
        <f ca="1">IF(LoanIsGood,IF(ROW()-ROW(PaymentSchedule[[#Headers],[PMT NO]])&gt;ScheduledNumberOfPayments,"",ROW()-ROW(PaymentSchedule[[#Headers],[PMT NO]])),"")</f>
        <v>214</v>
      </c>
      <c r="C230" s="12">
        <f ca="1">IF(PaymentSchedule[[#This Row],[PMT NO]]&lt;&gt;"",EOMONTH(LoanStartDate,ROW(PaymentSchedule[[#This Row],[PMT NO]])-ROW(PaymentSchedule[[#Headers],[PMT NO]])-2)+DAY(LoanStartDate),"")</f>
        <v>52601</v>
      </c>
      <c r="D230" s="14">
        <f ca="1">IF(PaymentSchedule[[#This Row],[PMT NO]]&lt;&gt;"",IF(ROW()-ROW(PaymentSchedule[[#Headers],[BEGINNING BALANCE]])=1,LoanAmount,INDEX(PaymentSchedule[ENDING BALANCE],ROW()-ROW(PaymentSchedule[[#Headers],[BEGINNING BALANCE]])-1)),"")</f>
        <v>339466.13894731121</v>
      </c>
      <c r="E230" s="14">
        <f ca="1">IF(PaymentSchedule[[#This Row],[PMT NO]]&lt;&gt;"",ScheduledPayment,"")</f>
        <v>3682.6042812198211</v>
      </c>
      <c r="F23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0" s="14">
        <f ca="1">IF(PaymentSchedule[[#This Row],[PMT NO]]&lt;&gt;"",PaymentSchedule[[#This Row],[TOTAL PAYMENT]]-PaymentSchedule[[#This Row],[INTEREST]],"")</f>
        <v>2023.038127676258</v>
      </c>
      <c r="I230" s="14">
        <f ca="1">IF(PaymentSchedule[[#This Row],[PMT NO]]&lt;&gt;"",PaymentSchedule[[#This Row],[BEGINNING BALANCE]]*(InterestRate/PaymentsPerYear),"")</f>
        <v>1759.5661535435631</v>
      </c>
      <c r="J23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337443.10081963497</v>
      </c>
      <c r="K230" s="14">
        <f ca="1">IF(PaymentSchedule[[#This Row],[PMT NO]]&lt;&gt;"",SUM(INDEX(PaymentSchedule[INTEREST],1,1):PaymentSchedule[[#This Row],[INTEREST]]),"")</f>
        <v>546920.41700067639</v>
      </c>
    </row>
    <row r="231" spans="2:11" x14ac:dyDescent="0.2">
      <c r="B231" s="10">
        <f ca="1">IF(LoanIsGood,IF(ROW()-ROW(PaymentSchedule[[#Headers],[PMT NO]])&gt;ScheduledNumberOfPayments,"",ROW()-ROW(PaymentSchedule[[#Headers],[PMT NO]])),"")</f>
        <v>215</v>
      </c>
      <c r="C231" s="12">
        <f ca="1">IF(PaymentSchedule[[#This Row],[PMT NO]]&lt;&gt;"",EOMONTH(LoanStartDate,ROW(PaymentSchedule[[#This Row],[PMT NO]])-ROW(PaymentSchedule[[#Headers],[PMT NO]])-2)+DAY(LoanStartDate),"")</f>
        <v>52632</v>
      </c>
      <c r="D231" s="14">
        <f ca="1">IF(PaymentSchedule[[#This Row],[PMT NO]]&lt;&gt;"",IF(ROW()-ROW(PaymentSchedule[[#Headers],[BEGINNING BALANCE]])=1,LoanAmount,INDEX(PaymentSchedule[ENDING BALANCE],ROW()-ROW(PaymentSchedule[[#Headers],[BEGINNING BALANCE]])-1)),"")</f>
        <v>337443.10081963497</v>
      </c>
      <c r="E231" s="14">
        <f ca="1">IF(PaymentSchedule[[#This Row],[PMT NO]]&lt;&gt;"",ScheduledPayment,"")</f>
        <v>3682.6042812198211</v>
      </c>
      <c r="F23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1" s="14">
        <f ca="1">IF(PaymentSchedule[[#This Row],[PMT NO]]&lt;&gt;"",PaymentSchedule[[#This Row],[TOTAL PAYMENT]]-PaymentSchedule[[#This Row],[INTEREST]],"")</f>
        <v>2033.5242086380465</v>
      </c>
      <c r="I231" s="14">
        <f ca="1">IF(PaymentSchedule[[#This Row],[PMT NO]]&lt;&gt;"",PaymentSchedule[[#This Row],[BEGINNING BALANCE]]*(InterestRate/PaymentsPerYear),"")</f>
        <v>1749.0800725817746</v>
      </c>
      <c r="J23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335409.57661099691</v>
      </c>
      <c r="K231" s="14">
        <f ca="1">IF(PaymentSchedule[[#This Row],[PMT NO]]&lt;&gt;"",SUM(INDEX(PaymentSchedule[INTEREST],1,1):PaymentSchedule[[#This Row],[INTEREST]]),"")</f>
        <v>548669.49707325816</v>
      </c>
    </row>
    <row r="232" spans="2:11" x14ac:dyDescent="0.2">
      <c r="B232" s="10">
        <f ca="1">IF(LoanIsGood,IF(ROW()-ROW(PaymentSchedule[[#Headers],[PMT NO]])&gt;ScheduledNumberOfPayments,"",ROW()-ROW(PaymentSchedule[[#Headers],[PMT NO]])),"")</f>
        <v>216</v>
      </c>
      <c r="C232" s="12">
        <f ca="1">IF(PaymentSchedule[[#This Row],[PMT NO]]&lt;&gt;"",EOMONTH(LoanStartDate,ROW(PaymentSchedule[[#This Row],[PMT NO]])-ROW(PaymentSchedule[[#Headers],[PMT NO]])-2)+DAY(LoanStartDate),"")</f>
        <v>52661</v>
      </c>
      <c r="D232" s="14">
        <f ca="1">IF(PaymentSchedule[[#This Row],[PMT NO]]&lt;&gt;"",IF(ROW()-ROW(PaymentSchedule[[#Headers],[BEGINNING BALANCE]])=1,LoanAmount,INDEX(PaymentSchedule[ENDING BALANCE],ROW()-ROW(PaymentSchedule[[#Headers],[BEGINNING BALANCE]])-1)),"")</f>
        <v>335409.57661099691</v>
      </c>
      <c r="E232" s="14">
        <f ca="1">IF(PaymentSchedule[[#This Row],[PMT NO]]&lt;&gt;"",ScheduledPayment,"")</f>
        <v>3682.6042812198211</v>
      </c>
      <c r="F23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2" s="14">
        <f ca="1">IF(PaymentSchedule[[#This Row],[PMT NO]]&lt;&gt;"",PaymentSchedule[[#This Row],[TOTAL PAYMENT]]-PaymentSchedule[[#This Row],[INTEREST]],"")</f>
        <v>2044.0646424528204</v>
      </c>
      <c r="I232" s="14">
        <f ca="1">IF(PaymentSchedule[[#This Row],[PMT NO]]&lt;&gt;"",PaymentSchedule[[#This Row],[BEGINNING BALANCE]]*(InterestRate/PaymentsPerYear),"")</f>
        <v>1738.5396387670007</v>
      </c>
      <c r="J23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333365.5119685441</v>
      </c>
      <c r="K232" s="14">
        <f ca="1">IF(PaymentSchedule[[#This Row],[PMT NO]]&lt;&gt;"",SUM(INDEX(PaymentSchedule[INTEREST],1,1):PaymentSchedule[[#This Row],[INTEREST]]),"")</f>
        <v>550408.03671202518</v>
      </c>
    </row>
    <row r="233" spans="2:11" x14ac:dyDescent="0.2">
      <c r="B233" s="10">
        <f ca="1">IF(LoanIsGood,IF(ROW()-ROW(PaymentSchedule[[#Headers],[PMT NO]])&gt;ScheduledNumberOfPayments,"",ROW()-ROW(PaymentSchedule[[#Headers],[PMT NO]])),"")</f>
        <v>217</v>
      </c>
      <c r="C233" s="12">
        <f ca="1">IF(PaymentSchedule[[#This Row],[PMT NO]]&lt;&gt;"",EOMONTH(LoanStartDate,ROW(PaymentSchedule[[#This Row],[PMT NO]])-ROW(PaymentSchedule[[#Headers],[PMT NO]])-2)+DAY(LoanStartDate),"")</f>
        <v>52692</v>
      </c>
      <c r="D233" s="14">
        <f ca="1">IF(PaymentSchedule[[#This Row],[PMT NO]]&lt;&gt;"",IF(ROW()-ROW(PaymentSchedule[[#Headers],[BEGINNING BALANCE]])=1,LoanAmount,INDEX(PaymentSchedule[ENDING BALANCE],ROW()-ROW(PaymentSchedule[[#Headers],[BEGINNING BALANCE]])-1)),"")</f>
        <v>333365.5119685441</v>
      </c>
      <c r="E233" s="14">
        <f ca="1">IF(PaymentSchedule[[#This Row],[PMT NO]]&lt;&gt;"",ScheduledPayment,"")</f>
        <v>3682.6042812198211</v>
      </c>
      <c r="F23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3" s="14">
        <f ca="1">IF(PaymentSchedule[[#This Row],[PMT NO]]&lt;&gt;"",PaymentSchedule[[#This Row],[TOTAL PAYMENT]]-PaymentSchedule[[#This Row],[INTEREST]],"")</f>
        <v>2054.6597108495343</v>
      </c>
      <c r="I233" s="14">
        <f ca="1">IF(PaymentSchedule[[#This Row],[PMT NO]]&lt;&gt;"",PaymentSchedule[[#This Row],[BEGINNING BALANCE]]*(InterestRate/PaymentsPerYear),"")</f>
        <v>1727.9445703702868</v>
      </c>
      <c r="J23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331310.85225769458</v>
      </c>
      <c r="K233" s="14">
        <f ca="1">IF(PaymentSchedule[[#This Row],[PMT NO]]&lt;&gt;"",SUM(INDEX(PaymentSchedule[INTEREST],1,1):PaymentSchedule[[#This Row],[INTEREST]]),"")</f>
        <v>552135.98128239543</v>
      </c>
    </row>
    <row r="234" spans="2:11" x14ac:dyDescent="0.2">
      <c r="B234" s="10">
        <f ca="1">IF(LoanIsGood,IF(ROW()-ROW(PaymentSchedule[[#Headers],[PMT NO]])&gt;ScheduledNumberOfPayments,"",ROW()-ROW(PaymentSchedule[[#Headers],[PMT NO]])),"")</f>
        <v>218</v>
      </c>
      <c r="C234" s="12">
        <f ca="1">IF(PaymentSchedule[[#This Row],[PMT NO]]&lt;&gt;"",EOMONTH(LoanStartDate,ROW(PaymentSchedule[[#This Row],[PMT NO]])-ROW(PaymentSchedule[[#Headers],[PMT NO]])-2)+DAY(LoanStartDate),"")</f>
        <v>52722</v>
      </c>
      <c r="D234" s="14">
        <f ca="1">IF(PaymentSchedule[[#This Row],[PMT NO]]&lt;&gt;"",IF(ROW()-ROW(PaymentSchedule[[#Headers],[BEGINNING BALANCE]])=1,LoanAmount,INDEX(PaymentSchedule[ENDING BALANCE],ROW()-ROW(PaymentSchedule[[#Headers],[BEGINNING BALANCE]])-1)),"")</f>
        <v>331310.85225769458</v>
      </c>
      <c r="E234" s="14">
        <f ca="1">IF(PaymentSchedule[[#This Row],[PMT NO]]&lt;&gt;"",ScheduledPayment,"")</f>
        <v>3682.6042812198211</v>
      </c>
      <c r="F23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4" s="14">
        <f ca="1">IF(PaymentSchedule[[#This Row],[PMT NO]]&lt;&gt;"",PaymentSchedule[[#This Row],[TOTAL PAYMENT]]-PaymentSchedule[[#This Row],[INTEREST]],"")</f>
        <v>2065.3096970174374</v>
      </c>
      <c r="I234" s="14">
        <f ca="1">IF(PaymentSchedule[[#This Row],[PMT NO]]&lt;&gt;"",PaymentSchedule[[#This Row],[BEGINNING BALANCE]]*(InterestRate/PaymentsPerYear),"")</f>
        <v>1717.2945842023835</v>
      </c>
      <c r="J23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329245.54256067716</v>
      </c>
      <c r="K234" s="14">
        <f ca="1">IF(PaymentSchedule[[#This Row],[PMT NO]]&lt;&gt;"",SUM(INDEX(PaymentSchedule[INTEREST],1,1):PaymentSchedule[[#This Row],[INTEREST]]),"")</f>
        <v>553853.27586659777</v>
      </c>
    </row>
    <row r="235" spans="2:11" x14ac:dyDescent="0.2">
      <c r="B235" s="10">
        <f ca="1">IF(LoanIsGood,IF(ROW()-ROW(PaymentSchedule[[#Headers],[PMT NO]])&gt;ScheduledNumberOfPayments,"",ROW()-ROW(PaymentSchedule[[#Headers],[PMT NO]])),"")</f>
        <v>219</v>
      </c>
      <c r="C235" s="12">
        <f ca="1">IF(PaymentSchedule[[#This Row],[PMT NO]]&lt;&gt;"",EOMONTH(LoanStartDate,ROW(PaymentSchedule[[#This Row],[PMT NO]])-ROW(PaymentSchedule[[#Headers],[PMT NO]])-2)+DAY(LoanStartDate),"")</f>
        <v>52753</v>
      </c>
      <c r="D235" s="14">
        <f ca="1">IF(PaymentSchedule[[#This Row],[PMT NO]]&lt;&gt;"",IF(ROW()-ROW(PaymentSchedule[[#Headers],[BEGINNING BALANCE]])=1,LoanAmount,INDEX(PaymentSchedule[ENDING BALANCE],ROW()-ROW(PaymentSchedule[[#Headers],[BEGINNING BALANCE]])-1)),"")</f>
        <v>329245.54256067716</v>
      </c>
      <c r="E235" s="14">
        <f ca="1">IF(PaymentSchedule[[#This Row],[PMT NO]]&lt;&gt;"",ScheduledPayment,"")</f>
        <v>3682.6042812198211</v>
      </c>
      <c r="F23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5" s="14">
        <f ca="1">IF(PaymentSchedule[[#This Row],[PMT NO]]&lt;&gt;"",PaymentSchedule[[#This Row],[TOTAL PAYMENT]]-PaymentSchedule[[#This Row],[INTEREST]],"")</f>
        <v>2076.0148856136448</v>
      </c>
      <c r="I235" s="14">
        <f ca="1">IF(PaymentSchedule[[#This Row],[PMT NO]]&lt;&gt;"",PaymentSchedule[[#This Row],[BEGINNING BALANCE]]*(InterestRate/PaymentsPerYear),"")</f>
        <v>1706.5893956061766</v>
      </c>
      <c r="J23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327169.52767506352</v>
      </c>
      <c r="K235" s="14">
        <f ca="1">IF(PaymentSchedule[[#This Row],[PMT NO]]&lt;&gt;"",SUM(INDEX(PaymentSchedule[INTEREST],1,1):PaymentSchedule[[#This Row],[INTEREST]]),"")</f>
        <v>555559.86526220397</v>
      </c>
    </row>
    <row r="236" spans="2:11" x14ac:dyDescent="0.2">
      <c r="B236" s="10">
        <f ca="1">IF(LoanIsGood,IF(ROW()-ROW(PaymentSchedule[[#Headers],[PMT NO]])&gt;ScheduledNumberOfPayments,"",ROW()-ROW(PaymentSchedule[[#Headers],[PMT NO]])),"")</f>
        <v>220</v>
      </c>
      <c r="C236" s="12">
        <f ca="1">IF(PaymentSchedule[[#This Row],[PMT NO]]&lt;&gt;"",EOMONTH(LoanStartDate,ROW(PaymentSchedule[[#This Row],[PMT NO]])-ROW(PaymentSchedule[[#Headers],[PMT NO]])-2)+DAY(LoanStartDate),"")</f>
        <v>52783</v>
      </c>
      <c r="D236" s="14">
        <f ca="1">IF(PaymentSchedule[[#This Row],[PMT NO]]&lt;&gt;"",IF(ROW()-ROW(PaymentSchedule[[#Headers],[BEGINNING BALANCE]])=1,LoanAmount,INDEX(PaymentSchedule[ENDING BALANCE],ROW()-ROW(PaymentSchedule[[#Headers],[BEGINNING BALANCE]])-1)),"")</f>
        <v>327169.52767506352</v>
      </c>
      <c r="E236" s="14">
        <f ca="1">IF(PaymentSchedule[[#This Row],[PMT NO]]&lt;&gt;"",ScheduledPayment,"")</f>
        <v>3682.6042812198211</v>
      </c>
      <c r="F23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6" s="14">
        <f ca="1">IF(PaymentSchedule[[#This Row],[PMT NO]]&lt;&gt;"",PaymentSchedule[[#This Row],[TOTAL PAYMENT]]-PaymentSchedule[[#This Row],[INTEREST]],"")</f>
        <v>2086.775562770742</v>
      </c>
      <c r="I236" s="14">
        <f ca="1">IF(PaymentSchedule[[#This Row],[PMT NO]]&lt;&gt;"",PaymentSchedule[[#This Row],[BEGINNING BALANCE]]*(InterestRate/PaymentsPerYear),"")</f>
        <v>1695.8287184490791</v>
      </c>
      <c r="J23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325082.7521122928</v>
      </c>
      <c r="K236" s="14">
        <f ca="1">IF(PaymentSchedule[[#This Row],[PMT NO]]&lt;&gt;"",SUM(INDEX(PaymentSchedule[INTEREST],1,1):PaymentSchedule[[#This Row],[INTEREST]]),"")</f>
        <v>557255.69398065307</v>
      </c>
    </row>
    <row r="237" spans="2:11" x14ac:dyDescent="0.2">
      <c r="B237" s="10">
        <f ca="1">IF(LoanIsGood,IF(ROW()-ROW(PaymentSchedule[[#Headers],[PMT NO]])&gt;ScheduledNumberOfPayments,"",ROW()-ROW(PaymentSchedule[[#Headers],[PMT NO]])),"")</f>
        <v>221</v>
      </c>
      <c r="C237" s="12">
        <f ca="1">IF(PaymentSchedule[[#This Row],[PMT NO]]&lt;&gt;"",EOMONTH(LoanStartDate,ROW(PaymentSchedule[[#This Row],[PMT NO]])-ROW(PaymentSchedule[[#Headers],[PMT NO]])-2)+DAY(LoanStartDate),"")</f>
        <v>52814</v>
      </c>
      <c r="D237" s="14">
        <f ca="1">IF(PaymentSchedule[[#This Row],[PMT NO]]&lt;&gt;"",IF(ROW()-ROW(PaymentSchedule[[#Headers],[BEGINNING BALANCE]])=1,LoanAmount,INDEX(PaymentSchedule[ENDING BALANCE],ROW()-ROW(PaymentSchedule[[#Headers],[BEGINNING BALANCE]])-1)),"")</f>
        <v>325082.7521122928</v>
      </c>
      <c r="E237" s="14">
        <f ca="1">IF(PaymentSchedule[[#This Row],[PMT NO]]&lt;&gt;"",ScheduledPayment,"")</f>
        <v>3682.6042812198211</v>
      </c>
      <c r="F23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7" s="14">
        <f ca="1">IF(PaymentSchedule[[#This Row],[PMT NO]]&lt;&gt;"",PaymentSchedule[[#This Row],[TOTAL PAYMENT]]-PaymentSchedule[[#This Row],[INTEREST]],"")</f>
        <v>2097.5920161044369</v>
      </c>
      <c r="I237" s="14">
        <f ca="1">IF(PaymentSchedule[[#This Row],[PMT NO]]&lt;&gt;"",PaymentSchedule[[#This Row],[BEGINNING BALANCE]]*(InterestRate/PaymentsPerYear),"")</f>
        <v>1685.0122651153843</v>
      </c>
      <c r="J23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322985.16009618837</v>
      </c>
      <c r="K237" s="14">
        <f ca="1">IF(PaymentSchedule[[#This Row],[PMT NO]]&lt;&gt;"",SUM(INDEX(PaymentSchedule[INTEREST],1,1):PaymentSchedule[[#This Row],[INTEREST]]),"")</f>
        <v>558940.70624576847</v>
      </c>
    </row>
    <row r="238" spans="2:11" x14ac:dyDescent="0.2">
      <c r="B238" s="10">
        <f ca="1">IF(LoanIsGood,IF(ROW()-ROW(PaymentSchedule[[#Headers],[PMT NO]])&gt;ScheduledNumberOfPayments,"",ROW()-ROW(PaymentSchedule[[#Headers],[PMT NO]])),"")</f>
        <v>222</v>
      </c>
      <c r="C238" s="12">
        <f ca="1">IF(PaymentSchedule[[#This Row],[PMT NO]]&lt;&gt;"",EOMONTH(LoanStartDate,ROW(PaymentSchedule[[#This Row],[PMT NO]])-ROW(PaymentSchedule[[#Headers],[PMT NO]])-2)+DAY(LoanStartDate),"")</f>
        <v>52845</v>
      </c>
      <c r="D238" s="14">
        <f ca="1">IF(PaymentSchedule[[#This Row],[PMT NO]]&lt;&gt;"",IF(ROW()-ROW(PaymentSchedule[[#Headers],[BEGINNING BALANCE]])=1,LoanAmount,INDEX(PaymentSchedule[ENDING BALANCE],ROW()-ROW(PaymentSchedule[[#Headers],[BEGINNING BALANCE]])-1)),"")</f>
        <v>322985.16009618837</v>
      </c>
      <c r="E238" s="14">
        <f ca="1">IF(PaymentSchedule[[#This Row],[PMT NO]]&lt;&gt;"",ScheduledPayment,"")</f>
        <v>3682.6042812198211</v>
      </c>
      <c r="F23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8" s="14">
        <f ca="1">IF(PaymentSchedule[[#This Row],[PMT NO]]&lt;&gt;"",PaymentSchedule[[#This Row],[TOTAL PAYMENT]]-PaymentSchedule[[#This Row],[INTEREST]],"")</f>
        <v>2108.4645347212445</v>
      </c>
      <c r="I238" s="14">
        <f ca="1">IF(PaymentSchedule[[#This Row],[PMT NO]]&lt;&gt;"",PaymentSchedule[[#This Row],[BEGINNING BALANCE]]*(InterestRate/PaymentsPerYear),"")</f>
        <v>1674.1397464985764</v>
      </c>
      <c r="J23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320876.69556146715</v>
      </c>
      <c r="K238" s="14">
        <f ca="1">IF(PaymentSchedule[[#This Row],[PMT NO]]&lt;&gt;"",SUM(INDEX(PaymentSchedule[INTEREST],1,1):PaymentSchedule[[#This Row],[INTEREST]]),"")</f>
        <v>560614.84599226702</v>
      </c>
    </row>
    <row r="239" spans="2:11" x14ac:dyDescent="0.2">
      <c r="B239" s="10">
        <f ca="1">IF(LoanIsGood,IF(ROW()-ROW(PaymentSchedule[[#Headers],[PMT NO]])&gt;ScheduledNumberOfPayments,"",ROW()-ROW(PaymentSchedule[[#Headers],[PMT NO]])),"")</f>
        <v>223</v>
      </c>
      <c r="C239" s="12">
        <f ca="1">IF(PaymentSchedule[[#This Row],[PMT NO]]&lt;&gt;"",EOMONTH(LoanStartDate,ROW(PaymentSchedule[[#This Row],[PMT NO]])-ROW(PaymentSchedule[[#Headers],[PMT NO]])-2)+DAY(LoanStartDate),"")</f>
        <v>52875</v>
      </c>
      <c r="D239" s="14">
        <f ca="1">IF(PaymentSchedule[[#This Row],[PMT NO]]&lt;&gt;"",IF(ROW()-ROW(PaymentSchedule[[#Headers],[BEGINNING BALANCE]])=1,LoanAmount,INDEX(PaymentSchedule[ENDING BALANCE],ROW()-ROW(PaymentSchedule[[#Headers],[BEGINNING BALANCE]])-1)),"")</f>
        <v>320876.69556146715</v>
      </c>
      <c r="E239" s="14">
        <f ca="1">IF(PaymentSchedule[[#This Row],[PMT NO]]&lt;&gt;"",ScheduledPayment,"")</f>
        <v>3682.6042812198211</v>
      </c>
      <c r="F23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39" s="14">
        <f ca="1">IF(PaymentSchedule[[#This Row],[PMT NO]]&lt;&gt;"",PaymentSchedule[[#This Row],[TOTAL PAYMENT]]-PaymentSchedule[[#This Row],[INTEREST]],"")</f>
        <v>2119.3934092262161</v>
      </c>
      <c r="I239" s="14">
        <f ca="1">IF(PaymentSchedule[[#This Row],[PMT NO]]&lt;&gt;"",PaymentSchedule[[#This Row],[BEGINNING BALANCE]]*(InterestRate/PaymentsPerYear),"")</f>
        <v>1663.2108719936048</v>
      </c>
      <c r="J23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318757.30215224094</v>
      </c>
      <c r="K239" s="14">
        <f ca="1">IF(PaymentSchedule[[#This Row],[PMT NO]]&lt;&gt;"",SUM(INDEX(PaymentSchedule[INTEREST],1,1):PaymentSchedule[[#This Row],[INTEREST]]),"")</f>
        <v>562278.05686426058</v>
      </c>
    </row>
    <row r="240" spans="2:11" x14ac:dyDescent="0.2">
      <c r="B240" s="10">
        <f ca="1">IF(LoanIsGood,IF(ROW()-ROW(PaymentSchedule[[#Headers],[PMT NO]])&gt;ScheduledNumberOfPayments,"",ROW()-ROW(PaymentSchedule[[#Headers],[PMT NO]])),"")</f>
        <v>224</v>
      </c>
      <c r="C240" s="12">
        <f ca="1">IF(PaymentSchedule[[#This Row],[PMT NO]]&lt;&gt;"",EOMONTH(LoanStartDate,ROW(PaymentSchedule[[#This Row],[PMT NO]])-ROW(PaymentSchedule[[#Headers],[PMT NO]])-2)+DAY(LoanStartDate),"")</f>
        <v>52906</v>
      </c>
      <c r="D240" s="14">
        <f ca="1">IF(PaymentSchedule[[#This Row],[PMT NO]]&lt;&gt;"",IF(ROW()-ROW(PaymentSchedule[[#Headers],[BEGINNING BALANCE]])=1,LoanAmount,INDEX(PaymentSchedule[ENDING BALANCE],ROW()-ROW(PaymentSchedule[[#Headers],[BEGINNING BALANCE]])-1)),"")</f>
        <v>318757.30215224094</v>
      </c>
      <c r="E240" s="14">
        <f ca="1">IF(PaymentSchedule[[#This Row],[PMT NO]]&lt;&gt;"",ScheduledPayment,"")</f>
        <v>3682.6042812198211</v>
      </c>
      <c r="F24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0" s="14">
        <f ca="1">IF(PaymentSchedule[[#This Row],[PMT NO]]&lt;&gt;"",PaymentSchedule[[#This Row],[TOTAL PAYMENT]]-PaymentSchedule[[#This Row],[INTEREST]],"")</f>
        <v>2130.3789317307055</v>
      </c>
      <c r="I240" s="14">
        <f ca="1">IF(PaymentSchedule[[#This Row],[PMT NO]]&lt;&gt;"",PaymentSchedule[[#This Row],[BEGINNING BALANCE]]*(InterestRate/PaymentsPerYear),"")</f>
        <v>1652.2253494891154</v>
      </c>
      <c r="J24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316626.92322051025</v>
      </c>
      <c r="K240" s="14">
        <f ca="1">IF(PaymentSchedule[[#This Row],[PMT NO]]&lt;&gt;"",SUM(INDEX(PaymentSchedule[INTEREST],1,1):PaymentSchedule[[#This Row],[INTEREST]]),"")</f>
        <v>563930.28221374971</v>
      </c>
    </row>
    <row r="241" spans="2:11" x14ac:dyDescent="0.2">
      <c r="B241" s="10">
        <f ca="1">IF(LoanIsGood,IF(ROW()-ROW(PaymentSchedule[[#Headers],[PMT NO]])&gt;ScheduledNumberOfPayments,"",ROW()-ROW(PaymentSchedule[[#Headers],[PMT NO]])),"")</f>
        <v>225</v>
      </c>
      <c r="C241" s="12">
        <f ca="1">IF(PaymentSchedule[[#This Row],[PMT NO]]&lt;&gt;"",EOMONTH(LoanStartDate,ROW(PaymentSchedule[[#This Row],[PMT NO]])-ROW(PaymentSchedule[[#Headers],[PMT NO]])-2)+DAY(LoanStartDate),"")</f>
        <v>52936</v>
      </c>
      <c r="D241" s="14">
        <f ca="1">IF(PaymentSchedule[[#This Row],[PMT NO]]&lt;&gt;"",IF(ROW()-ROW(PaymentSchedule[[#Headers],[BEGINNING BALANCE]])=1,LoanAmount,INDEX(PaymentSchedule[ENDING BALANCE],ROW()-ROW(PaymentSchedule[[#Headers],[BEGINNING BALANCE]])-1)),"")</f>
        <v>316626.92322051025</v>
      </c>
      <c r="E241" s="14">
        <f ca="1">IF(PaymentSchedule[[#This Row],[PMT NO]]&lt;&gt;"",ScheduledPayment,"")</f>
        <v>3682.6042812198211</v>
      </c>
      <c r="F24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1" s="14">
        <f ca="1">IF(PaymentSchedule[[#This Row],[PMT NO]]&lt;&gt;"",PaymentSchedule[[#This Row],[TOTAL PAYMENT]]-PaymentSchedule[[#This Row],[INTEREST]],"")</f>
        <v>2141.4213958601767</v>
      </c>
      <c r="I241" s="14">
        <f ca="1">IF(PaymentSchedule[[#This Row],[PMT NO]]&lt;&gt;"",PaymentSchedule[[#This Row],[BEGINNING BALANCE]]*(InterestRate/PaymentsPerYear),"")</f>
        <v>1641.1828853596446</v>
      </c>
      <c r="J24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314485.50182465004</v>
      </c>
      <c r="K241" s="14">
        <f ca="1">IF(PaymentSchedule[[#This Row],[PMT NO]]&lt;&gt;"",SUM(INDEX(PaymentSchedule[INTEREST],1,1):PaymentSchedule[[#This Row],[INTEREST]]),"")</f>
        <v>565571.46509910934</v>
      </c>
    </row>
    <row r="242" spans="2:11" x14ac:dyDescent="0.2">
      <c r="B242" s="10">
        <f ca="1">IF(LoanIsGood,IF(ROW()-ROW(PaymentSchedule[[#Headers],[PMT NO]])&gt;ScheduledNumberOfPayments,"",ROW()-ROW(PaymentSchedule[[#Headers],[PMT NO]])),"")</f>
        <v>226</v>
      </c>
      <c r="C242" s="12">
        <f ca="1">IF(PaymentSchedule[[#This Row],[PMT NO]]&lt;&gt;"",EOMONTH(LoanStartDate,ROW(PaymentSchedule[[#This Row],[PMT NO]])-ROW(PaymentSchedule[[#Headers],[PMT NO]])-2)+DAY(LoanStartDate),"")</f>
        <v>52967</v>
      </c>
      <c r="D242" s="14">
        <f ca="1">IF(PaymentSchedule[[#This Row],[PMT NO]]&lt;&gt;"",IF(ROW()-ROW(PaymentSchedule[[#Headers],[BEGINNING BALANCE]])=1,LoanAmount,INDEX(PaymentSchedule[ENDING BALANCE],ROW()-ROW(PaymentSchedule[[#Headers],[BEGINNING BALANCE]])-1)),"")</f>
        <v>314485.50182465004</v>
      </c>
      <c r="E242" s="14">
        <f ca="1">IF(PaymentSchedule[[#This Row],[PMT NO]]&lt;&gt;"",ScheduledPayment,"")</f>
        <v>3682.6042812198211</v>
      </c>
      <c r="F24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2" s="14">
        <f ca="1">IF(PaymentSchedule[[#This Row],[PMT NO]]&lt;&gt;"",PaymentSchedule[[#This Row],[TOTAL PAYMENT]]-PaymentSchedule[[#This Row],[INTEREST]],"")</f>
        <v>2152.5210967620519</v>
      </c>
      <c r="I242" s="14">
        <f ca="1">IF(PaymentSchedule[[#This Row],[PMT NO]]&lt;&gt;"",PaymentSchedule[[#This Row],[BEGINNING BALANCE]]*(InterestRate/PaymentsPerYear),"")</f>
        <v>1630.0831844577692</v>
      </c>
      <c r="J24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312332.980727888</v>
      </c>
      <c r="K242" s="14">
        <f ca="1">IF(PaymentSchedule[[#This Row],[PMT NO]]&lt;&gt;"",SUM(INDEX(PaymentSchedule[INTEREST],1,1):PaymentSchedule[[#This Row],[INTEREST]]),"")</f>
        <v>567201.54828356707</v>
      </c>
    </row>
    <row r="243" spans="2:11" x14ac:dyDescent="0.2">
      <c r="B243" s="10">
        <f ca="1">IF(LoanIsGood,IF(ROW()-ROW(PaymentSchedule[[#Headers],[PMT NO]])&gt;ScheduledNumberOfPayments,"",ROW()-ROW(PaymentSchedule[[#Headers],[PMT NO]])),"")</f>
        <v>227</v>
      </c>
      <c r="C243" s="12">
        <f ca="1">IF(PaymentSchedule[[#This Row],[PMT NO]]&lt;&gt;"",EOMONTH(LoanStartDate,ROW(PaymentSchedule[[#This Row],[PMT NO]])-ROW(PaymentSchedule[[#Headers],[PMT NO]])-2)+DAY(LoanStartDate),"")</f>
        <v>52998</v>
      </c>
      <c r="D243" s="14">
        <f ca="1">IF(PaymentSchedule[[#This Row],[PMT NO]]&lt;&gt;"",IF(ROW()-ROW(PaymentSchedule[[#Headers],[BEGINNING BALANCE]])=1,LoanAmount,INDEX(PaymentSchedule[ENDING BALANCE],ROW()-ROW(PaymentSchedule[[#Headers],[BEGINNING BALANCE]])-1)),"")</f>
        <v>312332.980727888</v>
      </c>
      <c r="E243" s="14">
        <f ca="1">IF(PaymentSchedule[[#This Row],[PMT NO]]&lt;&gt;"",ScheduledPayment,"")</f>
        <v>3682.6042812198211</v>
      </c>
      <c r="F24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3" s="14">
        <f ca="1">IF(PaymentSchedule[[#This Row],[PMT NO]]&lt;&gt;"",PaymentSchedule[[#This Row],[TOTAL PAYMENT]]-PaymentSchedule[[#This Row],[INTEREST]],"")</f>
        <v>2163.6783311136014</v>
      </c>
      <c r="I243" s="14">
        <f ca="1">IF(PaymentSchedule[[#This Row],[PMT NO]]&lt;&gt;"",PaymentSchedule[[#This Row],[BEGINNING BALANCE]]*(InterestRate/PaymentsPerYear),"")</f>
        <v>1618.9259501062195</v>
      </c>
      <c r="J24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310169.30239677441</v>
      </c>
      <c r="K243" s="14">
        <f ca="1">IF(PaymentSchedule[[#This Row],[PMT NO]]&lt;&gt;"",SUM(INDEX(PaymentSchedule[INTEREST],1,1):PaymentSchedule[[#This Row],[INTEREST]]),"")</f>
        <v>568820.4742336733</v>
      </c>
    </row>
    <row r="244" spans="2:11" x14ac:dyDescent="0.2">
      <c r="B244" s="10">
        <f ca="1">IF(LoanIsGood,IF(ROW()-ROW(PaymentSchedule[[#Headers],[PMT NO]])&gt;ScheduledNumberOfPayments,"",ROW()-ROW(PaymentSchedule[[#Headers],[PMT NO]])),"")</f>
        <v>228</v>
      </c>
      <c r="C244" s="12">
        <f ca="1">IF(PaymentSchedule[[#This Row],[PMT NO]]&lt;&gt;"",EOMONTH(LoanStartDate,ROW(PaymentSchedule[[#This Row],[PMT NO]])-ROW(PaymentSchedule[[#Headers],[PMT NO]])-2)+DAY(LoanStartDate),"")</f>
        <v>53026</v>
      </c>
      <c r="D244" s="14">
        <f ca="1">IF(PaymentSchedule[[#This Row],[PMT NO]]&lt;&gt;"",IF(ROW()-ROW(PaymentSchedule[[#Headers],[BEGINNING BALANCE]])=1,LoanAmount,INDEX(PaymentSchedule[ENDING BALANCE],ROW()-ROW(PaymentSchedule[[#Headers],[BEGINNING BALANCE]])-1)),"")</f>
        <v>310169.30239677441</v>
      </c>
      <c r="E244" s="14">
        <f ca="1">IF(PaymentSchedule[[#This Row],[PMT NO]]&lt;&gt;"",ScheduledPayment,"")</f>
        <v>3682.6042812198211</v>
      </c>
      <c r="F24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4" s="14">
        <f ca="1">IF(PaymentSchedule[[#This Row],[PMT NO]]&lt;&gt;"",PaymentSchedule[[#This Row],[TOTAL PAYMENT]]-PaymentSchedule[[#This Row],[INTEREST]],"")</f>
        <v>2174.8933971298738</v>
      </c>
      <c r="I244" s="14">
        <f ca="1">IF(PaymentSchedule[[#This Row],[PMT NO]]&lt;&gt;"",PaymentSchedule[[#This Row],[BEGINNING BALANCE]]*(InterestRate/PaymentsPerYear),"")</f>
        <v>1607.7108840899473</v>
      </c>
      <c r="J24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307994.40899964451</v>
      </c>
      <c r="K244" s="14">
        <f ca="1">IF(PaymentSchedule[[#This Row],[PMT NO]]&lt;&gt;"",SUM(INDEX(PaymentSchedule[INTEREST],1,1):PaymentSchedule[[#This Row],[INTEREST]]),"")</f>
        <v>570428.18511776323</v>
      </c>
    </row>
    <row r="245" spans="2:11" x14ac:dyDescent="0.2">
      <c r="B245" s="10">
        <f ca="1">IF(LoanIsGood,IF(ROW()-ROW(PaymentSchedule[[#Headers],[PMT NO]])&gt;ScheduledNumberOfPayments,"",ROW()-ROW(PaymentSchedule[[#Headers],[PMT NO]])),"")</f>
        <v>229</v>
      </c>
      <c r="C245" s="12">
        <f ca="1">IF(PaymentSchedule[[#This Row],[PMT NO]]&lt;&gt;"",EOMONTH(LoanStartDate,ROW(PaymentSchedule[[#This Row],[PMT NO]])-ROW(PaymentSchedule[[#Headers],[PMT NO]])-2)+DAY(LoanStartDate),"")</f>
        <v>53057</v>
      </c>
      <c r="D245" s="14">
        <f ca="1">IF(PaymentSchedule[[#This Row],[PMT NO]]&lt;&gt;"",IF(ROW()-ROW(PaymentSchedule[[#Headers],[BEGINNING BALANCE]])=1,LoanAmount,INDEX(PaymentSchedule[ENDING BALANCE],ROW()-ROW(PaymentSchedule[[#Headers],[BEGINNING BALANCE]])-1)),"")</f>
        <v>307994.40899964451</v>
      </c>
      <c r="E245" s="14">
        <f ca="1">IF(PaymentSchedule[[#This Row],[PMT NO]]&lt;&gt;"",ScheduledPayment,"")</f>
        <v>3682.6042812198211</v>
      </c>
      <c r="F24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5" s="14">
        <f ca="1">IF(PaymentSchedule[[#This Row],[PMT NO]]&lt;&gt;"",PaymentSchedule[[#This Row],[TOTAL PAYMENT]]-PaymentSchedule[[#This Row],[INTEREST]],"")</f>
        <v>2186.1665945716641</v>
      </c>
      <c r="I245" s="14">
        <f ca="1">IF(PaymentSchedule[[#This Row],[PMT NO]]&lt;&gt;"",PaymentSchedule[[#This Row],[BEGINNING BALANCE]]*(InterestRate/PaymentsPerYear),"")</f>
        <v>1596.4376866481573</v>
      </c>
      <c r="J24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305808.24240507284</v>
      </c>
      <c r="K245" s="14">
        <f ca="1">IF(PaymentSchedule[[#This Row],[PMT NO]]&lt;&gt;"",SUM(INDEX(PaymentSchedule[INTEREST],1,1):PaymentSchedule[[#This Row],[INTEREST]]),"")</f>
        <v>572024.62280441134</v>
      </c>
    </row>
    <row r="246" spans="2:11" x14ac:dyDescent="0.2">
      <c r="B246" s="10">
        <f ca="1">IF(LoanIsGood,IF(ROW()-ROW(PaymentSchedule[[#Headers],[PMT NO]])&gt;ScheduledNumberOfPayments,"",ROW()-ROW(PaymentSchedule[[#Headers],[PMT NO]])),"")</f>
        <v>230</v>
      </c>
      <c r="C246" s="12">
        <f ca="1">IF(PaymentSchedule[[#This Row],[PMT NO]]&lt;&gt;"",EOMONTH(LoanStartDate,ROW(PaymentSchedule[[#This Row],[PMT NO]])-ROW(PaymentSchedule[[#Headers],[PMT NO]])-2)+DAY(LoanStartDate),"")</f>
        <v>53087</v>
      </c>
      <c r="D246" s="14">
        <f ca="1">IF(PaymentSchedule[[#This Row],[PMT NO]]&lt;&gt;"",IF(ROW()-ROW(PaymentSchedule[[#Headers],[BEGINNING BALANCE]])=1,LoanAmount,INDEX(PaymentSchedule[ENDING BALANCE],ROW()-ROW(PaymentSchedule[[#Headers],[BEGINNING BALANCE]])-1)),"")</f>
        <v>305808.24240507284</v>
      </c>
      <c r="E246" s="14">
        <f ca="1">IF(PaymentSchedule[[#This Row],[PMT NO]]&lt;&gt;"",ScheduledPayment,"")</f>
        <v>3682.6042812198211</v>
      </c>
      <c r="F24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6" s="14">
        <f ca="1">IF(PaymentSchedule[[#This Row],[PMT NO]]&lt;&gt;"",PaymentSchedule[[#This Row],[TOTAL PAYMENT]]-PaymentSchedule[[#This Row],[INTEREST]],"")</f>
        <v>2197.4982247535272</v>
      </c>
      <c r="I246" s="14">
        <f ca="1">IF(PaymentSchedule[[#This Row],[PMT NO]]&lt;&gt;"",PaymentSchedule[[#This Row],[BEGINNING BALANCE]]*(InterestRate/PaymentsPerYear),"")</f>
        <v>1585.1060564662941</v>
      </c>
      <c r="J24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303610.74418031931</v>
      </c>
      <c r="K246" s="14">
        <f ca="1">IF(PaymentSchedule[[#This Row],[PMT NO]]&lt;&gt;"",SUM(INDEX(PaymentSchedule[INTEREST],1,1):PaymentSchedule[[#This Row],[INTEREST]]),"")</f>
        <v>573609.72886087769</v>
      </c>
    </row>
    <row r="247" spans="2:11" x14ac:dyDescent="0.2">
      <c r="B247" s="10">
        <f ca="1">IF(LoanIsGood,IF(ROW()-ROW(PaymentSchedule[[#Headers],[PMT NO]])&gt;ScheduledNumberOfPayments,"",ROW()-ROW(PaymentSchedule[[#Headers],[PMT NO]])),"")</f>
        <v>231</v>
      </c>
      <c r="C247" s="12">
        <f ca="1">IF(PaymentSchedule[[#This Row],[PMT NO]]&lt;&gt;"",EOMONTH(LoanStartDate,ROW(PaymentSchedule[[#This Row],[PMT NO]])-ROW(PaymentSchedule[[#Headers],[PMT NO]])-2)+DAY(LoanStartDate),"")</f>
        <v>53118</v>
      </c>
      <c r="D247" s="14">
        <f ca="1">IF(PaymentSchedule[[#This Row],[PMT NO]]&lt;&gt;"",IF(ROW()-ROW(PaymentSchedule[[#Headers],[BEGINNING BALANCE]])=1,LoanAmount,INDEX(PaymentSchedule[ENDING BALANCE],ROW()-ROW(PaymentSchedule[[#Headers],[BEGINNING BALANCE]])-1)),"")</f>
        <v>303610.74418031931</v>
      </c>
      <c r="E247" s="14">
        <f ca="1">IF(PaymentSchedule[[#This Row],[PMT NO]]&lt;&gt;"",ScheduledPayment,"")</f>
        <v>3682.6042812198211</v>
      </c>
      <c r="F24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7" s="14">
        <f ca="1">IF(PaymentSchedule[[#This Row],[PMT NO]]&lt;&gt;"",PaymentSchedule[[#This Row],[TOTAL PAYMENT]]-PaymentSchedule[[#This Row],[INTEREST]],"")</f>
        <v>2208.8885905518327</v>
      </c>
      <c r="I247" s="14">
        <f ca="1">IF(PaymentSchedule[[#This Row],[PMT NO]]&lt;&gt;"",PaymentSchedule[[#This Row],[BEGINNING BALANCE]]*(InterestRate/PaymentsPerYear),"")</f>
        <v>1573.7156906679884</v>
      </c>
      <c r="J24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301401.85558976745</v>
      </c>
      <c r="K247" s="14">
        <f ca="1">IF(PaymentSchedule[[#This Row],[PMT NO]]&lt;&gt;"",SUM(INDEX(PaymentSchedule[INTEREST],1,1):PaymentSchedule[[#This Row],[INTEREST]]),"")</f>
        <v>575183.44455154566</v>
      </c>
    </row>
    <row r="248" spans="2:11" x14ac:dyDescent="0.2">
      <c r="B248" s="10">
        <f ca="1">IF(LoanIsGood,IF(ROW()-ROW(PaymentSchedule[[#Headers],[PMT NO]])&gt;ScheduledNumberOfPayments,"",ROW()-ROW(PaymentSchedule[[#Headers],[PMT NO]])),"")</f>
        <v>232</v>
      </c>
      <c r="C248" s="12">
        <f ca="1">IF(PaymentSchedule[[#This Row],[PMT NO]]&lt;&gt;"",EOMONTH(LoanStartDate,ROW(PaymentSchedule[[#This Row],[PMT NO]])-ROW(PaymentSchedule[[#Headers],[PMT NO]])-2)+DAY(LoanStartDate),"")</f>
        <v>53148</v>
      </c>
      <c r="D248" s="14">
        <f ca="1">IF(PaymentSchedule[[#This Row],[PMT NO]]&lt;&gt;"",IF(ROW()-ROW(PaymentSchedule[[#Headers],[BEGINNING BALANCE]])=1,LoanAmount,INDEX(PaymentSchedule[ENDING BALANCE],ROW()-ROW(PaymentSchedule[[#Headers],[BEGINNING BALANCE]])-1)),"")</f>
        <v>301401.85558976745</v>
      </c>
      <c r="E248" s="14">
        <f ca="1">IF(PaymentSchedule[[#This Row],[PMT NO]]&lt;&gt;"",ScheduledPayment,"")</f>
        <v>3682.6042812198211</v>
      </c>
      <c r="F24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8" s="14">
        <f ca="1">IF(PaymentSchedule[[#This Row],[PMT NO]]&lt;&gt;"",PaymentSchedule[[#This Row],[TOTAL PAYMENT]]-PaymentSchedule[[#This Row],[INTEREST]],"")</f>
        <v>2220.3379964128599</v>
      </c>
      <c r="I248" s="14">
        <f ca="1">IF(PaymentSchedule[[#This Row],[PMT NO]]&lt;&gt;"",PaymentSchedule[[#This Row],[BEGINNING BALANCE]]*(InterestRate/PaymentsPerYear),"")</f>
        <v>1562.2662848069613</v>
      </c>
      <c r="J24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299181.51759335457</v>
      </c>
      <c r="K248" s="14">
        <f ca="1">IF(PaymentSchedule[[#This Row],[PMT NO]]&lt;&gt;"",SUM(INDEX(PaymentSchedule[INTEREST],1,1):PaymentSchedule[[#This Row],[INTEREST]]),"")</f>
        <v>576745.71083635266</v>
      </c>
    </row>
    <row r="249" spans="2:11" x14ac:dyDescent="0.2">
      <c r="B249" s="10">
        <f ca="1">IF(LoanIsGood,IF(ROW()-ROW(PaymentSchedule[[#Headers],[PMT NO]])&gt;ScheduledNumberOfPayments,"",ROW()-ROW(PaymentSchedule[[#Headers],[PMT NO]])),"")</f>
        <v>233</v>
      </c>
      <c r="C249" s="12">
        <f ca="1">IF(PaymentSchedule[[#This Row],[PMT NO]]&lt;&gt;"",EOMONTH(LoanStartDate,ROW(PaymentSchedule[[#This Row],[PMT NO]])-ROW(PaymentSchedule[[#Headers],[PMT NO]])-2)+DAY(LoanStartDate),"")</f>
        <v>53179</v>
      </c>
      <c r="D249" s="14">
        <f ca="1">IF(PaymentSchedule[[#This Row],[PMT NO]]&lt;&gt;"",IF(ROW()-ROW(PaymentSchedule[[#Headers],[BEGINNING BALANCE]])=1,LoanAmount,INDEX(PaymentSchedule[ENDING BALANCE],ROW()-ROW(PaymentSchedule[[#Headers],[BEGINNING BALANCE]])-1)),"")</f>
        <v>299181.51759335457</v>
      </c>
      <c r="E249" s="14">
        <f ca="1">IF(PaymentSchedule[[#This Row],[PMT NO]]&lt;&gt;"",ScheduledPayment,"")</f>
        <v>3682.6042812198211</v>
      </c>
      <c r="F24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49" s="14">
        <f ca="1">IF(PaymentSchedule[[#This Row],[PMT NO]]&lt;&gt;"",PaymentSchedule[[#This Row],[TOTAL PAYMENT]]-PaymentSchedule[[#This Row],[INTEREST]],"")</f>
        <v>2231.8467483609334</v>
      </c>
      <c r="I249" s="14">
        <f ca="1">IF(PaymentSchedule[[#This Row],[PMT NO]]&lt;&gt;"",PaymentSchedule[[#This Row],[BEGINNING BALANCE]]*(InterestRate/PaymentsPerYear),"")</f>
        <v>1550.7575328588878</v>
      </c>
      <c r="J24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296949.67084499361</v>
      </c>
      <c r="K249" s="14">
        <f ca="1">IF(PaymentSchedule[[#This Row],[PMT NO]]&lt;&gt;"",SUM(INDEX(PaymentSchedule[INTEREST],1,1):PaymentSchedule[[#This Row],[INTEREST]]),"")</f>
        <v>578296.46836921154</v>
      </c>
    </row>
    <row r="250" spans="2:11" x14ac:dyDescent="0.2">
      <c r="B250" s="10">
        <f ca="1">IF(LoanIsGood,IF(ROW()-ROW(PaymentSchedule[[#Headers],[PMT NO]])&gt;ScheduledNumberOfPayments,"",ROW()-ROW(PaymentSchedule[[#Headers],[PMT NO]])),"")</f>
        <v>234</v>
      </c>
      <c r="C250" s="12">
        <f ca="1">IF(PaymentSchedule[[#This Row],[PMT NO]]&lt;&gt;"",EOMONTH(LoanStartDate,ROW(PaymentSchedule[[#This Row],[PMT NO]])-ROW(PaymentSchedule[[#Headers],[PMT NO]])-2)+DAY(LoanStartDate),"")</f>
        <v>53210</v>
      </c>
      <c r="D250" s="14">
        <f ca="1">IF(PaymentSchedule[[#This Row],[PMT NO]]&lt;&gt;"",IF(ROW()-ROW(PaymentSchedule[[#Headers],[BEGINNING BALANCE]])=1,LoanAmount,INDEX(PaymentSchedule[ENDING BALANCE],ROW()-ROW(PaymentSchedule[[#Headers],[BEGINNING BALANCE]])-1)),"")</f>
        <v>296949.67084499361</v>
      </c>
      <c r="E250" s="14">
        <f ca="1">IF(PaymentSchedule[[#This Row],[PMT NO]]&lt;&gt;"",ScheduledPayment,"")</f>
        <v>3682.6042812198211</v>
      </c>
      <c r="F25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0" s="14">
        <f ca="1">IF(PaymentSchedule[[#This Row],[PMT NO]]&lt;&gt;"",PaymentSchedule[[#This Row],[TOTAL PAYMENT]]-PaymentSchedule[[#This Row],[INTEREST]],"")</f>
        <v>2243.4151540066041</v>
      </c>
      <c r="I250" s="14">
        <f ca="1">IF(PaymentSchedule[[#This Row],[PMT NO]]&lt;&gt;"",PaymentSchedule[[#This Row],[BEGINNING BALANCE]]*(InterestRate/PaymentsPerYear),"")</f>
        <v>1539.1891272132168</v>
      </c>
      <c r="J25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294706.25569098699</v>
      </c>
      <c r="K250" s="14">
        <f ca="1">IF(PaymentSchedule[[#This Row],[PMT NO]]&lt;&gt;"",SUM(INDEX(PaymentSchedule[INTEREST],1,1):PaymentSchedule[[#This Row],[INTEREST]]),"")</f>
        <v>579835.65749642474</v>
      </c>
    </row>
    <row r="251" spans="2:11" x14ac:dyDescent="0.2">
      <c r="B251" s="10">
        <f ca="1">IF(LoanIsGood,IF(ROW()-ROW(PaymentSchedule[[#Headers],[PMT NO]])&gt;ScheduledNumberOfPayments,"",ROW()-ROW(PaymentSchedule[[#Headers],[PMT NO]])),"")</f>
        <v>235</v>
      </c>
      <c r="C251" s="12">
        <f ca="1">IF(PaymentSchedule[[#This Row],[PMT NO]]&lt;&gt;"",EOMONTH(LoanStartDate,ROW(PaymentSchedule[[#This Row],[PMT NO]])-ROW(PaymentSchedule[[#Headers],[PMT NO]])-2)+DAY(LoanStartDate),"")</f>
        <v>53240</v>
      </c>
      <c r="D251" s="14">
        <f ca="1">IF(PaymentSchedule[[#This Row],[PMT NO]]&lt;&gt;"",IF(ROW()-ROW(PaymentSchedule[[#Headers],[BEGINNING BALANCE]])=1,LoanAmount,INDEX(PaymentSchedule[ENDING BALANCE],ROW()-ROW(PaymentSchedule[[#Headers],[BEGINNING BALANCE]])-1)),"")</f>
        <v>294706.25569098699</v>
      </c>
      <c r="E251" s="14">
        <f ca="1">IF(PaymentSchedule[[#This Row],[PMT NO]]&lt;&gt;"",ScheduledPayment,"")</f>
        <v>3682.6042812198211</v>
      </c>
      <c r="F25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1" s="14">
        <f ca="1">IF(PaymentSchedule[[#This Row],[PMT NO]]&lt;&gt;"",PaymentSchedule[[#This Row],[TOTAL PAYMENT]]-PaymentSchedule[[#This Row],[INTEREST]],"")</f>
        <v>2255.0435225548717</v>
      </c>
      <c r="I251" s="14">
        <f ca="1">IF(PaymentSchedule[[#This Row],[PMT NO]]&lt;&gt;"",PaymentSchedule[[#This Row],[BEGINNING BALANCE]]*(InterestRate/PaymentsPerYear),"")</f>
        <v>1527.5607586649492</v>
      </c>
      <c r="J25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292451.21216843213</v>
      </c>
      <c r="K251" s="14">
        <f ca="1">IF(PaymentSchedule[[#This Row],[PMT NO]]&lt;&gt;"",SUM(INDEX(PaymentSchedule[INTEREST],1,1):PaymentSchedule[[#This Row],[INTEREST]]),"")</f>
        <v>581363.21825508971</v>
      </c>
    </row>
    <row r="252" spans="2:11" x14ac:dyDescent="0.2">
      <c r="B252" s="10">
        <f ca="1">IF(LoanIsGood,IF(ROW()-ROW(PaymentSchedule[[#Headers],[PMT NO]])&gt;ScheduledNumberOfPayments,"",ROW()-ROW(PaymentSchedule[[#Headers],[PMT NO]])),"")</f>
        <v>236</v>
      </c>
      <c r="C252" s="12">
        <f ca="1">IF(PaymentSchedule[[#This Row],[PMT NO]]&lt;&gt;"",EOMONTH(LoanStartDate,ROW(PaymentSchedule[[#This Row],[PMT NO]])-ROW(PaymentSchedule[[#Headers],[PMT NO]])-2)+DAY(LoanStartDate),"")</f>
        <v>53271</v>
      </c>
      <c r="D252" s="14">
        <f ca="1">IF(PaymentSchedule[[#This Row],[PMT NO]]&lt;&gt;"",IF(ROW()-ROW(PaymentSchedule[[#Headers],[BEGINNING BALANCE]])=1,LoanAmount,INDEX(PaymentSchedule[ENDING BALANCE],ROW()-ROW(PaymentSchedule[[#Headers],[BEGINNING BALANCE]])-1)),"")</f>
        <v>292451.21216843213</v>
      </c>
      <c r="E252" s="14">
        <f ca="1">IF(PaymentSchedule[[#This Row],[PMT NO]]&lt;&gt;"",ScheduledPayment,"")</f>
        <v>3682.6042812198211</v>
      </c>
      <c r="F25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2" s="14">
        <f ca="1">IF(PaymentSchedule[[#This Row],[PMT NO]]&lt;&gt;"",PaymentSchedule[[#This Row],[TOTAL PAYMENT]]-PaymentSchedule[[#This Row],[INTEREST]],"")</f>
        <v>2266.732164813448</v>
      </c>
      <c r="I252" s="14">
        <f ca="1">IF(PaymentSchedule[[#This Row],[PMT NO]]&lt;&gt;"",PaymentSchedule[[#This Row],[BEGINNING BALANCE]]*(InterestRate/PaymentsPerYear),"")</f>
        <v>1515.8721164063732</v>
      </c>
      <c r="J25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290184.48000361869</v>
      </c>
      <c r="K252" s="14">
        <f ca="1">IF(PaymentSchedule[[#This Row],[PMT NO]]&lt;&gt;"",SUM(INDEX(PaymentSchedule[INTEREST],1,1):PaymentSchedule[[#This Row],[INTEREST]]),"")</f>
        <v>582879.09037149604</v>
      </c>
    </row>
    <row r="253" spans="2:11" x14ac:dyDescent="0.2">
      <c r="B253" s="10">
        <f ca="1">IF(LoanIsGood,IF(ROW()-ROW(PaymentSchedule[[#Headers],[PMT NO]])&gt;ScheduledNumberOfPayments,"",ROW()-ROW(PaymentSchedule[[#Headers],[PMT NO]])),"")</f>
        <v>237</v>
      </c>
      <c r="C253" s="12">
        <f ca="1">IF(PaymentSchedule[[#This Row],[PMT NO]]&lt;&gt;"",EOMONTH(LoanStartDate,ROW(PaymentSchedule[[#This Row],[PMT NO]])-ROW(PaymentSchedule[[#Headers],[PMT NO]])-2)+DAY(LoanStartDate),"")</f>
        <v>53301</v>
      </c>
      <c r="D253" s="14">
        <f ca="1">IF(PaymentSchedule[[#This Row],[PMT NO]]&lt;&gt;"",IF(ROW()-ROW(PaymentSchedule[[#Headers],[BEGINNING BALANCE]])=1,LoanAmount,INDEX(PaymentSchedule[ENDING BALANCE],ROW()-ROW(PaymentSchedule[[#Headers],[BEGINNING BALANCE]])-1)),"")</f>
        <v>290184.48000361869</v>
      </c>
      <c r="E253" s="14">
        <f ca="1">IF(PaymentSchedule[[#This Row],[PMT NO]]&lt;&gt;"",ScheduledPayment,"")</f>
        <v>3682.6042812198211</v>
      </c>
      <c r="F25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3" s="14">
        <f ca="1">IF(PaymentSchedule[[#This Row],[PMT NO]]&lt;&gt;"",PaymentSchedule[[#This Row],[TOTAL PAYMENT]]-PaymentSchedule[[#This Row],[INTEREST]],"")</f>
        <v>2278.4813932010643</v>
      </c>
      <c r="I253" s="14">
        <f ca="1">IF(PaymentSchedule[[#This Row],[PMT NO]]&lt;&gt;"",PaymentSchedule[[#This Row],[BEGINNING BALANCE]]*(InterestRate/PaymentsPerYear),"")</f>
        <v>1504.1228880187568</v>
      </c>
      <c r="J25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287905.99861041765</v>
      </c>
      <c r="K253" s="14">
        <f ca="1">IF(PaymentSchedule[[#This Row],[PMT NO]]&lt;&gt;"",SUM(INDEX(PaymentSchedule[INTEREST],1,1):PaymentSchedule[[#This Row],[INTEREST]]),"")</f>
        <v>584383.21325951477</v>
      </c>
    </row>
    <row r="254" spans="2:11" x14ac:dyDescent="0.2">
      <c r="B254" s="10">
        <f ca="1">IF(LoanIsGood,IF(ROW()-ROW(PaymentSchedule[[#Headers],[PMT NO]])&gt;ScheduledNumberOfPayments,"",ROW()-ROW(PaymentSchedule[[#Headers],[PMT NO]])),"")</f>
        <v>238</v>
      </c>
      <c r="C254" s="12">
        <f ca="1">IF(PaymentSchedule[[#This Row],[PMT NO]]&lt;&gt;"",EOMONTH(LoanStartDate,ROW(PaymentSchedule[[#This Row],[PMT NO]])-ROW(PaymentSchedule[[#Headers],[PMT NO]])-2)+DAY(LoanStartDate),"")</f>
        <v>53332</v>
      </c>
      <c r="D254" s="14">
        <f ca="1">IF(PaymentSchedule[[#This Row],[PMT NO]]&lt;&gt;"",IF(ROW()-ROW(PaymentSchedule[[#Headers],[BEGINNING BALANCE]])=1,LoanAmount,INDEX(PaymentSchedule[ENDING BALANCE],ROW()-ROW(PaymentSchedule[[#Headers],[BEGINNING BALANCE]])-1)),"")</f>
        <v>287905.99861041765</v>
      </c>
      <c r="E254" s="14">
        <f ca="1">IF(PaymentSchedule[[#This Row],[PMT NO]]&lt;&gt;"",ScheduledPayment,"")</f>
        <v>3682.6042812198211</v>
      </c>
      <c r="F25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4" s="14">
        <f ca="1">IF(PaymentSchedule[[#This Row],[PMT NO]]&lt;&gt;"",PaymentSchedule[[#This Row],[TOTAL PAYMENT]]-PaymentSchedule[[#This Row],[INTEREST]],"")</f>
        <v>2290.2915217558229</v>
      </c>
      <c r="I254" s="14">
        <f ca="1">IF(PaymentSchedule[[#This Row],[PMT NO]]&lt;&gt;"",PaymentSchedule[[#This Row],[BEGINNING BALANCE]]*(InterestRate/PaymentsPerYear),"")</f>
        <v>1492.3127594639982</v>
      </c>
      <c r="J25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285615.70708866185</v>
      </c>
      <c r="K254" s="14">
        <f ca="1">IF(PaymentSchedule[[#This Row],[PMT NO]]&lt;&gt;"",SUM(INDEX(PaymentSchedule[INTEREST],1,1):PaymentSchedule[[#This Row],[INTEREST]]),"")</f>
        <v>585875.5260189788</v>
      </c>
    </row>
    <row r="255" spans="2:11" x14ac:dyDescent="0.2">
      <c r="B255" s="10">
        <f ca="1">IF(LoanIsGood,IF(ROW()-ROW(PaymentSchedule[[#Headers],[PMT NO]])&gt;ScheduledNumberOfPayments,"",ROW()-ROW(PaymentSchedule[[#Headers],[PMT NO]])),"")</f>
        <v>239</v>
      </c>
      <c r="C255" s="12">
        <f ca="1">IF(PaymentSchedule[[#This Row],[PMT NO]]&lt;&gt;"",EOMONTH(LoanStartDate,ROW(PaymentSchedule[[#This Row],[PMT NO]])-ROW(PaymentSchedule[[#Headers],[PMT NO]])-2)+DAY(LoanStartDate),"")</f>
        <v>53363</v>
      </c>
      <c r="D255" s="14">
        <f ca="1">IF(PaymentSchedule[[#This Row],[PMT NO]]&lt;&gt;"",IF(ROW()-ROW(PaymentSchedule[[#Headers],[BEGINNING BALANCE]])=1,LoanAmount,INDEX(PaymentSchedule[ENDING BALANCE],ROW()-ROW(PaymentSchedule[[#Headers],[BEGINNING BALANCE]])-1)),"")</f>
        <v>285615.70708866185</v>
      </c>
      <c r="E255" s="14">
        <f ca="1">IF(PaymentSchedule[[#This Row],[PMT NO]]&lt;&gt;"",ScheduledPayment,"")</f>
        <v>3682.6042812198211</v>
      </c>
      <c r="F25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5" s="14">
        <f ca="1">IF(PaymentSchedule[[#This Row],[PMT NO]]&lt;&gt;"",PaymentSchedule[[#This Row],[TOTAL PAYMENT]]-PaymentSchedule[[#This Row],[INTEREST]],"")</f>
        <v>2302.1628661435907</v>
      </c>
      <c r="I255" s="14">
        <f ca="1">IF(PaymentSchedule[[#This Row],[PMT NO]]&lt;&gt;"",PaymentSchedule[[#This Row],[BEGINNING BALANCE]]*(InterestRate/PaymentsPerYear),"")</f>
        <v>1480.4414150762304</v>
      </c>
      <c r="J25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283313.54422251828</v>
      </c>
      <c r="K255" s="14">
        <f ca="1">IF(PaymentSchedule[[#This Row],[PMT NO]]&lt;&gt;"",SUM(INDEX(PaymentSchedule[INTEREST],1,1):PaymentSchedule[[#This Row],[INTEREST]]),"")</f>
        <v>587355.96743405506</v>
      </c>
    </row>
    <row r="256" spans="2:11" x14ac:dyDescent="0.2">
      <c r="B256" s="10">
        <f ca="1">IF(LoanIsGood,IF(ROW()-ROW(PaymentSchedule[[#Headers],[PMT NO]])&gt;ScheduledNumberOfPayments,"",ROW()-ROW(PaymentSchedule[[#Headers],[PMT NO]])),"")</f>
        <v>240</v>
      </c>
      <c r="C256" s="12">
        <f ca="1">IF(PaymentSchedule[[#This Row],[PMT NO]]&lt;&gt;"",EOMONTH(LoanStartDate,ROW(PaymentSchedule[[#This Row],[PMT NO]])-ROW(PaymentSchedule[[#Headers],[PMT NO]])-2)+DAY(LoanStartDate),"")</f>
        <v>53391</v>
      </c>
      <c r="D256" s="14">
        <f ca="1">IF(PaymentSchedule[[#This Row],[PMT NO]]&lt;&gt;"",IF(ROW()-ROW(PaymentSchedule[[#Headers],[BEGINNING BALANCE]])=1,LoanAmount,INDEX(PaymentSchedule[ENDING BALANCE],ROW()-ROW(PaymentSchedule[[#Headers],[BEGINNING BALANCE]])-1)),"")</f>
        <v>283313.54422251828</v>
      </c>
      <c r="E256" s="14">
        <f ca="1">IF(PaymentSchedule[[#This Row],[PMT NO]]&lt;&gt;"",ScheduledPayment,"")</f>
        <v>3682.6042812198211</v>
      </c>
      <c r="F25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6" s="14">
        <f ca="1">IF(PaymentSchedule[[#This Row],[PMT NO]]&lt;&gt;"",PaymentSchedule[[#This Row],[TOTAL PAYMENT]]-PaymentSchedule[[#This Row],[INTEREST]],"")</f>
        <v>2314.0957436664348</v>
      </c>
      <c r="I256" s="14">
        <f ca="1">IF(PaymentSchedule[[#This Row],[PMT NO]]&lt;&gt;"",PaymentSchedule[[#This Row],[BEGINNING BALANCE]]*(InterestRate/PaymentsPerYear),"")</f>
        <v>1468.5085375533863</v>
      </c>
      <c r="J25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280999.44847885182</v>
      </c>
      <c r="K256" s="14">
        <f ca="1">IF(PaymentSchedule[[#This Row],[PMT NO]]&lt;&gt;"",SUM(INDEX(PaymentSchedule[INTEREST],1,1):PaymentSchedule[[#This Row],[INTEREST]]),"")</f>
        <v>588824.47597160842</v>
      </c>
    </row>
    <row r="257" spans="2:11" x14ac:dyDescent="0.2">
      <c r="B257" s="10">
        <f ca="1">IF(LoanIsGood,IF(ROW()-ROW(PaymentSchedule[[#Headers],[PMT NO]])&gt;ScheduledNumberOfPayments,"",ROW()-ROW(PaymentSchedule[[#Headers],[PMT NO]])),"")</f>
        <v>241</v>
      </c>
      <c r="C257" s="12">
        <f ca="1">IF(PaymentSchedule[[#This Row],[PMT NO]]&lt;&gt;"",EOMONTH(LoanStartDate,ROW(PaymentSchedule[[#This Row],[PMT NO]])-ROW(PaymentSchedule[[#Headers],[PMT NO]])-2)+DAY(LoanStartDate),"")</f>
        <v>53422</v>
      </c>
      <c r="D257" s="14">
        <f ca="1">IF(PaymentSchedule[[#This Row],[PMT NO]]&lt;&gt;"",IF(ROW()-ROW(PaymentSchedule[[#Headers],[BEGINNING BALANCE]])=1,LoanAmount,INDEX(PaymentSchedule[ENDING BALANCE],ROW()-ROW(PaymentSchedule[[#Headers],[BEGINNING BALANCE]])-1)),"")</f>
        <v>280999.44847885182</v>
      </c>
      <c r="E257" s="14">
        <f ca="1">IF(PaymentSchedule[[#This Row],[PMT NO]]&lt;&gt;"",ScheduledPayment,"")</f>
        <v>3682.6042812198211</v>
      </c>
      <c r="F25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7" s="14">
        <f ca="1">IF(PaymentSchedule[[#This Row],[PMT NO]]&lt;&gt;"",PaymentSchedule[[#This Row],[TOTAL PAYMENT]]-PaymentSchedule[[#This Row],[INTEREST]],"")</f>
        <v>2326.090473271106</v>
      </c>
      <c r="I257" s="14">
        <f ca="1">IF(PaymentSchedule[[#This Row],[PMT NO]]&lt;&gt;"",PaymentSchedule[[#This Row],[BEGINNING BALANCE]]*(InterestRate/PaymentsPerYear),"")</f>
        <v>1456.5138079487151</v>
      </c>
      <c r="J25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278673.35800558073</v>
      </c>
      <c r="K257" s="14">
        <f ca="1">IF(PaymentSchedule[[#This Row],[PMT NO]]&lt;&gt;"",SUM(INDEX(PaymentSchedule[INTEREST],1,1):PaymentSchedule[[#This Row],[INTEREST]]),"")</f>
        <v>590280.9897795571</v>
      </c>
    </row>
    <row r="258" spans="2:11" x14ac:dyDescent="0.2">
      <c r="B258" s="10">
        <f ca="1">IF(LoanIsGood,IF(ROW()-ROW(PaymentSchedule[[#Headers],[PMT NO]])&gt;ScheduledNumberOfPayments,"",ROW()-ROW(PaymentSchedule[[#Headers],[PMT NO]])),"")</f>
        <v>242</v>
      </c>
      <c r="C258" s="12">
        <f ca="1">IF(PaymentSchedule[[#This Row],[PMT NO]]&lt;&gt;"",EOMONTH(LoanStartDate,ROW(PaymentSchedule[[#This Row],[PMT NO]])-ROW(PaymentSchedule[[#Headers],[PMT NO]])-2)+DAY(LoanStartDate),"")</f>
        <v>53452</v>
      </c>
      <c r="D258" s="14">
        <f ca="1">IF(PaymentSchedule[[#This Row],[PMT NO]]&lt;&gt;"",IF(ROW()-ROW(PaymentSchedule[[#Headers],[BEGINNING BALANCE]])=1,LoanAmount,INDEX(PaymentSchedule[ENDING BALANCE],ROW()-ROW(PaymentSchedule[[#Headers],[BEGINNING BALANCE]])-1)),"")</f>
        <v>278673.35800558073</v>
      </c>
      <c r="E258" s="14">
        <f ca="1">IF(PaymentSchedule[[#This Row],[PMT NO]]&lt;&gt;"",ScheduledPayment,"")</f>
        <v>3682.6042812198211</v>
      </c>
      <c r="F25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8" s="14">
        <f ca="1">IF(PaymentSchedule[[#This Row],[PMT NO]]&lt;&gt;"",PaymentSchedule[[#This Row],[TOTAL PAYMENT]]-PaymentSchedule[[#This Row],[INTEREST]],"")</f>
        <v>2338.1473755575612</v>
      </c>
      <c r="I258" s="14">
        <f ca="1">IF(PaymentSchedule[[#This Row],[PMT NO]]&lt;&gt;"",PaymentSchedule[[#This Row],[BEGINNING BALANCE]]*(InterestRate/PaymentsPerYear),"")</f>
        <v>1444.4569056622599</v>
      </c>
      <c r="J25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276335.21063002315</v>
      </c>
      <c r="K258" s="14">
        <f ca="1">IF(PaymentSchedule[[#This Row],[PMT NO]]&lt;&gt;"",SUM(INDEX(PaymentSchedule[INTEREST],1,1):PaymentSchedule[[#This Row],[INTEREST]]),"")</f>
        <v>591725.44668521942</v>
      </c>
    </row>
    <row r="259" spans="2:11" x14ac:dyDescent="0.2">
      <c r="B259" s="10">
        <f ca="1">IF(LoanIsGood,IF(ROW()-ROW(PaymentSchedule[[#Headers],[PMT NO]])&gt;ScheduledNumberOfPayments,"",ROW()-ROW(PaymentSchedule[[#Headers],[PMT NO]])),"")</f>
        <v>243</v>
      </c>
      <c r="C259" s="12">
        <f ca="1">IF(PaymentSchedule[[#This Row],[PMT NO]]&lt;&gt;"",EOMONTH(LoanStartDate,ROW(PaymentSchedule[[#This Row],[PMT NO]])-ROW(PaymentSchedule[[#Headers],[PMT NO]])-2)+DAY(LoanStartDate),"")</f>
        <v>53483</v>
      </c>
      <c r="D259" s="14">
        <f ca="1">IF(PaymentSchedule[[#This Row],[PMT NO]]&lt;&gt;"",IF(ROW()-ROW(PaymentSchedule[[#Headers],[BEGINNING BALANCE]])=1,LoanAmount,INDEX(PaymentSchedule[ENDING BALANCE],ROW()-ROW(PaymentSchedule[[#Headers],[BEGINNING BALANCE]])-1)),"")</f>
        <v>276335.21063002315</v>
      </c>
      <c r="E259" s="14">
        <f ca="1">IF(PaymentSchedule[[#This Row],[PMT NO]]&lt;&gt;"",ScheduledPayment,"")</f>
        <v>3682.6042812198211</v>
      </c>
      <c r="F25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59" s="14">
        <f ca="1">IF(PaymentSchedule[[#This Row],[PMT NO]]&lt;&gt;"",PaymentSchedule[[#This Row],[TOTAL PAYMENT]]-PaymentSchedule[[#This Row],[INTEREST]],"")</f>
        <v>2350.2667727875346</v>
      </c>
      <c r="I259" s="14">
        <f ca="1">IF(PaymentSchedule[[#This Row],[PMT NO]]&lt;&gt;"",PaymentSchedule[[#This Row],[BEGINNING BALANCE]]*(InterestRate/PaymentsPerYear),"")</f>
        <v>1432.3375084322865</v>
      </c>
      <c r="J25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273984.9438572356</v>
      </c>
      <c r="K259" s="14">
        <f ca="1">IF(PaymentSchedule[[#This Row],[PMT NO]]&lt;&gt;"",SUM(INDEX(PaymentSchedule[INTEREST],1,1):PaymentSchedule[[#This Row],[INTEREST]]),"")</f>
        <v>593157.78419365175</v>
      </c>
    </row>
    <row r="260" spans="2:11" x14ac:dyDescent="0.2">
      <c r="B260" s="10">
        <f ca="1">IF(LoanIsGood,IF(ROW()-ROW(PaymentSchedule[[#Headers],[PMT NO]])&gt;ScheduledNumberOfPayments,"",ROW()-ROW(PaymentSchedule[[#Headers],[PMT NO]])),"")</f>
        <v>244</v>
      </c>
      <c r="C260" s="12">
        <f ca="1">IF(PaymentSchedule[[#This Row],[PMT NO]]&lt;&gt;"",EOMONTH(LoanStartDate,ROW(PaymentSchedule[[#This Row],[PMT NO]])-ROW(PaymentSchedule[[#Headers],[PMT NO]])-2)+DAY(LoanStartDate),"")</f>
        <v>53513</v>
      </c>
      <c r="D260" s="14">
        <f ca="1">IF(PaymentSchedule[[#This Row],[PMT NO]]&lt;&gt;"",IF(ROW()-ROW(PaymentSchedule[[#Headers],[BEGINNING BALANCE]])=1,LoanAmount,INDEX(PaymentSchedule[ENDING BALANCE],ROW()-ROW(PaymentSchedule[[#Headers],[BEGINNING BALANCE]])-1)),"")</f>
        <v>273984.9438572356</v>
      </c>
      <c r="E260" s="14">
        <f ca="1">IF(PaymentSchedule[[#This Row],[PMT NO]]&lt;&gt;"",ScheduledPayment,"")</f>
        <v>3682.6042812198211</v>
      </c>
      <c r="F26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0" s="14">
        <f ca="1">IF(PaymentSchedule[[#This Row],[PMT NO]]&lt;&gt;"",PaymentSchedule[[#This Row],[TOTAL PAYMENT]]-PaymentSchedule[[#This Row],[INTEREST]],"")</f>
        <v>2362.4489888931503</v>
      </c>
      <c r="I260" s="14">
        <f ca="1">IF(PaymentSchedule[[#This Row],[PMT NO]]&lt;&gt;"",PaymentSchedule[[#This Row],[BEGINNING BALANCE]]*(InterestRate/PaymentsPerYear),"")</f>
        <v>1420.1552923266711</v>
      </c>
      <c r="J26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271622.49486834247</v>
      </c>
      <c r="K260" s="14">
        <f ca="1">IF(PaymentSchedule[[#This Row],[PMT NO]]&lt;&gt;"",SUM(INDEX(PaymentSchedule[INTEREST],1,1):PaymentSchedule[[#This Row],[INTEREST]]),"")</f>
        <v>594577.93948597845</v>
      </c>
    </row>
    <row r="261" spans="2:11" x14ac:dyDescent="0.2">
      <c r="B261" s="10">
        <f ca="1">IF(LoanIsGood,IF(ROW()-ROW(PaymentSchedule[[#Headers],[PMT NO]])&gt;ScheduledNumberOfPayments,"",ROW()-ROW(PaymentSchedule[[#Headers],[PMT NO]])),"")</f>
        <v>245</v>
      </c>
      <c r="C261" s="12">
        <f ca="1">IF(PaymentSchedule[[#This Row],[PMT NO]]&lt;&gt;"",EOMONTH(LoanStartDate,ROW(PaymentSchedule[[#This Row],[PMT NO]])-ROW(PaymentSchedule[[#Headers],[PMT NO]])-2)+DAY(LoanStartDate),"")</f>
        <v>53544</v>
      </c>
      <c r="D261" s="14">
        <f ca="1">IF(PaymentSchedule[[#This Row],[PMT NO]]&lt;&gt;"",IF(ROW()-ROW(PaymentSchedule[[#Headers],[BEGINNING BALANCE]])=1,LoanAmount,INDEX(PaymentSchedule[ENDING BALANCE],ROW()-ROW(PaymentSchedule[[#Headers],[BEGINNING BALANCE]])-1)),"")</f>
        <v>271622.49486834247</v>
      </c>
      <c r="E261" s="14">
        <f ca="1">IF(PaymentSchedule[[#This Row],[PMT NO]]&lt;&gt;"",ScheduledPayment,"")</f>
        <v>3682.6042812198211</v>
      </c>
      <c r="F26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1" s="14">
        <f ca="1">IF(PaymentSchedule[[#This Row],[PMT NO]]&lt;&gt;"",PaymentSchedule[[#This Row],[TOTAL PAYMENT]]-PaymentSchedule[[#This Row],[INTEREST]],"")</f>
        <v>2374.6943494855796</v>
      </c>
      <c r="I261" s="14">
        <f ca="1">IF(PaymentSchedule[[#This Row],[PMT NO]]&lt;&gt;"",PaymentSchedule[[#This Row],[BEGINNING BALANCE]]*(InterestRate/PaymentsPerYear),"")</f>
        <v>1407.9099317342418</v>
      </c>
      <c r="J26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269247.80051885691</v>
      </c>
      <c r="K261" s="14">
        <f ca="1">IF(PaymentSchedule[[#This Row],[PMT NO]]&lt;&gt;"",SUM(INDEX(PaymentSchedule[INTEREST],1,1):PaymentSchedule[[#This Row],[INTEREST]]),"")</f>
        <v>595985.84941771266</v>
      </c>
    </row>
    <row r="262" spans="2:11" x14ac:dyDescent="0.2">
      <c r="B262" s="10">
        <f ca="1">IF(LoanIsGood,IF(ROW()-ROW(PaymentSchedule[[#Headers],[PMT NO]])&gt;ScheduledNumberOfPayments,"",ROW()-ROW(PaymentSchedule[[#Headers],[PMT NO]])),"")</f>
        <v>246</v>
      </c>
      <c r="C262" s="12">
        <f ca="1">IF(PaymentSchedule[[#This Row],[PMT NO]]&lt;&gt;"",EOMONTH(LoanStartDate,ROW(PaymentSchedule[[#This Row],[PMT NO]])-ROW(PaymentSchedule[[#Headers],[PMT NO]])-2)+DAY(LoanStartDate),"")</f>
        <v>53575</v>
      </c>
      <c r="D262" s="14">
        <f ca="1">IF(PaymentSchedule[[#This Row],[PMT NO]]&lt;&gt;"",IF(ROW()-ROW(PaymentSchedule[[#Headers],[BEGINNING BALANCE]])=1,LoanAmount,INDEX(PaymentSchedule[ENDING BALANCE],ROW()-ROW(PaymentSchedule[[#Headers],[BEGINNING BALANCE]])-1)),"")</f>
        <v>269247.80051885691</v>
      </c>
      <c r="E262" s="14">
        <f ca="1">IF(PaymentSchedule[[#This Row],[PMT NO]]&lt;&gt;"",ScheduledPayment,"")</f>
        <v>3682.6042812198211</v>
      </c>
      <c r="F26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2" s="14">
        <f ca="1">IF(PaymentSchedule[[#This Row],[PMT NO]]&lt;&gt;"",PaymentSchedule[[#This Row],[TOTAL PAYMENT]]-PaymentSchedule[[#This Row],[INTEREST]],"")</f>
        <v>2387.0031818637462</v>
      </c>
      <c r="I262" s="14">
        <f ca="1">IF(PaymentSchedule[[#This Row],[PMT NO]]&lt;&gt;"",PaymentSchedule[[#This Row],[BEGINNING BALANCE]]*(InterestRate/PaymentsPerYear),"")</f>
        <v>1395.6010993560749</v>
      </c>
      <c r="J26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266860.79733699316</v>
      </c>
      <c r="K262" s="14">
        <f ca="1">IF(PaymentSchedule[[#This Row],[PMT NO]]&lt;&gt;"",SUM(INDEX(PaymentSchedule[INTEREST],1,1):PaymentSchedule[[#This Row],[INTEREST]]),"")</f>
        <v>597381.45051706873</v>
      </c>
    </row>
    <row r="263" spans="2:11" x14ac:dyDescent="0.2">
      <c r="B263" s="10">
        <f ca="1">IF(LoanIsGood,IF(ROW()-ROW(PaymentSchedule[[#Headers],[PMT NO]])&gt;ScheduledNumberOfPayments,"",ROW()-ROW(PaymentSchedule[[#Headers],[PMT NO]])),"")</f>
        <v>247</v>
      </c>
      <c r="C263" s="12">
        <f ca="1">IF(PaymentSchedule[[#This Row],[PMT NO]]&lt;&gt;"",EOMONTH(LoanStartDate,ROW(PaymentSchedule[[#This Row],[PMT NO]])-ROW(PaymentSchedule[[#Headers],[PMT NO]])-2)+DAY(LoanStartDate),"")</f>
        <v>53605</v>
      </c>
      <c r="D263" s="14">
        <f ca="1">IF(PaymentSchedule[[#This Row],[PMT NO]]&lt;&gt;"",IF(ROW()-ROW(PaymentSchedule[[#Headers],[BEGINNING BALANCE]])=1,LoanAmount,INDEX(PaymentSchedule[ENDING BALANCE],ROW()-ROW(PaymentSchedule[[#Headers],[BEGINNING BALANCE]])-1)),"")</f>
        <v>266860.79733699316</v>
      </c>
      <c r="E263" s="14">
        <f ca="1">IF(PaymentSchedule[[#This Row],[PMT NO]]&lt;&gt;"",ScheduledPayment,"")</f>
        <v>3682.6042812198211</v>
      </c>
      <c r="F26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3" s="14">
        <f ca="1">IF(PaymentSchedule[[#This Row],[PMT NO]]&lt;&gt;"",PaymentSchedule[[#This Row],[TOTAL PAYMENT]]-PaymentSchedule[[#This Row],[INTEREST]],"")</f>
        <v>2399.3758150230733</v>
      </c>
      <c r="I263" s="14">
        <f ca="1">IF(PaymentSchedule[[#This Row],[PMT NO]]&lt;&gt;"",PaymentSchedule[[#This Row],[BEGINNING BALANCE]]*(InterestRate/PaymentsPerYear),"")</f>
        <v>1383.2284661967478</v>
      </c>
      <c r="J26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264461.42152197007</v>
      </c>
      <c r="K263" s="14">
        <f ca="1">IF(PaymentSchedule[[#This Row],[PMT NO]]&lt;&gt;"",SUM(INDEX(PaymentSchedule[INTEREST],1,1):PaymentSchedule[[#This Row],[INTEREST]]),"")</f>
        <v>598764.67898326553</v>
      </c>
    </row>
    <row r="264" spans="2:11" x14ac:dyDescent="0.2">
      <c r="B264" s="10">
        <f ca="1">IF(LoanIsGood,IF(ROW()-ROW(PaymentSchedule[[#Headers],[PMT NO]])&gt;ScheduledNumberOfPayments,"",ROW()-ROW(PaymentSchedule[[#Headers],[PMT NO]])),"")</f>
        <v>248</v>
      </c>
      <c r="C264" s="12">
        <f ca="1">IF(PaymentSchedule[[#This Row],[PMT NO]]&lt;&gt;"",EOMONTH(LoanStartDate,ROW(PaymentSchedule[[#This Row],[PMT NO]])-ROW(PaymentSchedule[[#Headers],[PMT NO]])-2)+DAY(LoanStartDate),"")</f>
        <v>53636</v>
      </c>
      <c r="D264" s="14">
        <f ca="1">IF(PaymentSchedule[[#This Row],[PMT NO]]&lt;&gt;"",IF(ROW()-ROW(PaymentSchedule[[#Headers],[BEGINNING BALANCE]])=1,LoanAmount,INDEX(PaymentSchedule[ENDING BALANCE],ROW()-ROW(PaymentSchedule[[#Headers],[BEGINNING BALANCE]])-1)),"")</f>
        <v>264461.42152197007</v>
      </c>
      <c r="E264" s="14">
        <f ca="1">IF(PaymentSchedule[[#This Row],[PMT NO]]&lt;&gt;"",ScheduledPayment,"")</f>
        <v>3682.6042812198211</v>
      </c>
      <c r="F26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4" s="14">
        <f ca="1">IF(PaymentSchedule[[#This Row],[PMT NO]]&lt;&gt;"",PaymentSchedule[[#This Row],[TOTAL PAYMENT]]-PaymentSchedule[[#This Row],[INTEREST]],"")</f>
        <v>2411.8125796642762</v>
      </c>
      <c r="I264" s="14">
        <f ca="1">IF(PaymentSchedule[[#This Row],[PMT NO]]&lt;&gt;"",PaymentSchedule[[#This Row],[BEGINNING BALANCE]]*(InterestRate/PaymentsPerYear),"")</f>
        <v>1370.7917015555449</v>
      </c>
      <c r="J26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262049.60894230579</v>
      </c>
      <c r="K264" s="14">
        <f ca="1">IF(PaymentSchedule[[#This Row],[PMT NO]]&lt;&gt;"",SUM(INDEX(PaymentSchedule[INTEREST],1,1):PaymentSchedule[[#This Row],[INTEREST]]),"")</f>
        <v>600135.47068482114</v>
      </c>
    </row>
    <row r="265" spans="2:11" x14ac:dyDescent="0.2">
      <c r="B265" s="10">
        <f ca="1">IF(LoanIsGood,IF(ROW()-ROW(PaymentSchedule[[#Headers],[PMT NO]])&gt;ScheduledNumberOfPayments,"",ROW()-ROW(PaymentSchedule[[#Headers],[PMT NO]])),"")</f>
        <v>249</v>
      </c>
      <c r="C265" s="12">
        <f ca="1">IF(PaymentSchedule[[#This Row],[PMT NO]]&lt;&gt;"",EOMONTH(LoanStartDate,ROW(PaymentSchedule[[#This Row],[PMT NO]])-ROW(PaymentSchedule[[#Headers],[PMT NO]])-2)+DAY(LoanStartDate),"")</f>
        <v>53666</v>
      </c>
      <c r="D265" s="14">
        <f ca="1">IF(PaymentSchedule[[#This Row],[PMT NO]]&lt;&gt;"",IF(ROW()-ROW(PaymentSchedule[[#Headers],[BEGINNING BALANCE]])=1,LoanAmount,INDEX(PaymentSchedule[ENDING BALANCE],ROW()-ROW(PaymentSchedule[[#Headers],[BEGINNING BALANCE]])-1)),"")</f>
        <v>262049.60894230579</v>
      </c>
      <c r="E265" s="14">
        <f ca="1">IF(PaymentSchedule[[#This Row],[PMT NO]]&lt;&gt;"",ScheduledPayment,"")</f>
        <v>3682.6042812198211</v>
      </c>
      <c r="F26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5" s="14">
        <f ca="1">IF(PaymentSchedule[[#This Row],[PMT NO]]&lt;&gt;"",PaymentSchedule[[#This Row],[TOTAL PAYMENT]]-PaymentSchedule[[#This Row],[INTEREST]],"")</f>
        <v>2424.3138082022028</v>
      </c>
      <c r="I265" s="14">
        <f ca="1">IF(PaymentSchedule[[#This Row],[PMT NO]]&lt;&gt;"",PaymentSchedule[[#This Row],[BEGINNING BALANCE]]*(InterestRate/PaymentsPerYear),"")</f>
        <v>1358.2904730176183</v>
      </c>
      <c r="J26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259625.2951341036</v>
      </c>
      <c r="K265" s="14">
        <f ca="1">IF(PaymentSchedule[[#This Row],[PMT NO]]&lt;&gt;"",SUM(INDEX(PaymentSchedule[INTEREST],1,1):PaymentSchedule[[#This Row],[INTEREST]]),"")</f>
        <v>601493.76115783874</v>
      </c>
    </row>
    <row r="266" spans="2:11" x14ac:dyDescent="0.2">
      <c r="B266" s="10">
        <f ca="1">IF(LoanIsGood,IF(ROW()-ROW(PaymentSchedule[[#Headers],[PMT NO]])&gt;ScheduledNumberOfPayments,"",ROW()-ROW(PaymentSchedule[[#Headers],[PMT NO]])),"")</f>
        <v>250</v>
      </c>
      <c r="C266" s="12">
        <f ca="1">IF(PaymentSchedule[[#This Row],[PMT NO]]&lt;&gt;"",EOMONTH(LoanStartDate,ROW(PaymentSchedule[[#This Row],[PMT NO]])-ROW(PaymentSchedule[[#Headers],[PMT NO]])-2)+DAY(LoanStartDate),"")</f>
        <v>53697</v>
      </c>
      <c r="D266" s="14">
        <f ca="1">IF(PaymentSchedule[[#This Row],[PMT NO]]&lt;&gt;"",IF(ROW()-ROW(PaymentSchedule[[#Headers],[BEGINNING BALANCE]])=1,LoanAmount,INDEX(PaymentSchedule[ENDING BALANCE],ROW()-ROW(PaymentSchedule[[#Headers],[BEGINNING BALANCE]])-1)),"")</f>
        <v>259625.2951341036</v>
      </c>
      <c r="E266" s="14">
        <f ca="1">IF(PaymentSchedule[[#This Row],[PMT NO]]&lt;&gt;"",ScheduledPayment,"")</f>
        <v>3682.6042812198211</v>
      </c>
      <c r="F26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6" s="14">
        <f ca="1">IF(PaymentSchedule[[#This Row],[PMT NO]]&lt;&gt;"",PaymentSchedule[[#This Row],[TOTAL PAYMENT]]-PaymentSchedule[[#This Row],[INTEREST]],"")</f>
        <v>2436.8798347747174</v>
      </c>
      <c r="I266" s="14">
        <f ca="1">IF(PaymentSchedule[[#This Row],[PMT NO]]&lt;&gt;"",PaymentSchedule[[#This Row],[BEGINNING BALANCE]]*(InterestRate/PaymentsPerYear),"")</f>
        <v>1345.7244464451037</v>
      </c>
      <c r="J26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257188.41529932889</v>
      </c>
      <c r="K266" s="14">
        <f ca="1">IF(PaymentSchedule[[#This Row],[PMT NO]]&lt;&gt;"",SUM(INDEX(PaymentSchedule[INTEREST],1,1):PaymentSchedule[[#This Row],[INTEREST]]),"")</f>
        <v>602839.48560428387</v>
      </c>
    </row>
    <row r="267" spans="2:11" x14ac:dyDescent="0.2">
      <c r="B267" s="10">
        <f ca="1">IF(LoanIsGood,IF(ROW()-ROW(PaymentSchedule[[#Headers],[PMT NO]])&gt;ScheduledNumberOfPayments,"",ROW()-ROW(PaymentSchedule[[#Headers],[PMT NO]])),"")</f>
        <v>251</v>
      </c>
      <c r="C267" s="12">
        <f ca="1">IF(PaymentSchedule[[#This Row],[PMT NO]]&lt;&gt;"",EOMONTH(LoanStartDate,ROW(PaymentSchedule[[#This Row],[PMT NO]])-ROW(PaymentSchedule[[#Headers],[PMT NO]])-2)+DAY(LoanStartDate),"")</f>
        <v>53728</v>
      </c>
      <c r="D267" s="14">
        <f ca="1">IF(PaymentSchedule[[#This Row],[PMT NO]]&lt;&gt;"",IF(ROW()-ROW(PaymentSchedule[[#Headers],[BEGINNING BALANCE]])=1,LoanAmount,INDEX(PaymentSchedule[ENDING BALANCE],ROW()-ROW(PaymentSchedule[[#Headers],[BEGINNING BALANCE]])-1)),"")</f>
        <v>257188.41529932889</v>
      </c>
      <c r="E267" s="14">
        <f ca="1">IF(PaymentSchedule[[#This Row],[PMT NO]]&lt;&gt;"",ScheduledPayment,"")</f>
        <v>3682.6042812198211</v>
      </c>
      <c r="F26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7" s="14">
        <f ca="1">IF(PaymentSchedule[[#This Row],[PMT NO]]&lt;&gt;"",PaymentSchedule[[#This Row],[TOTAL PAYMENT]]-PaymentSchedule[[#This Row],[INTEREST]],"")</f>
        <v>2449.5109952516332</v>
      </c>
      <c r="I267" s="14">
        <f ca="1">IF(PaymentSchedule[[#This Row],[PMT NO]]&lt;&gt;"",PaymentSchedule[[#This Row],[BEGINNING BALANCE]]*(InterestRate/PaymentsPerYear),"")</f>
        <v>1333.093285968188</v>
      </c>
      <c r="J26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254738.90430407727</v>
      </c>
      <c r="K267" s="14">
        <f ca="1">IF(PaymentSchedule[[#This Row],[PMT NO]]&lt;&gt;"",SUM(INDEX(PaymentSchedule[INTEREST],1,1):PaymentSchedule[[#This Row],[INTEREST]]),"")</f>
        <v>604172.57889025204</v>
      </c>
    </row>
    <row r="268" spans="2:11" x14ac:dyDescent="0.2">
      <c r="B268" s="10">
        <f ca="1">IF(LoanIsGood,IF(ROW()-ROW(PaymentSchedule[[#Headers],[PMT NO]])&gt;ScheduledNumberOfPayments,"",ROW()-ROW(PaymentSchedule[[#Headers],[PMT NO]])),"")</f>
        <v>252</v>
      </c>
      <c r="C268" s="12">
        <f ca="1">IF(PaymentSchedule[[#This Row],[PMT NO]]&lt;&gt;"",EOMONTH(LoanStartDate,ROW(PaymentSchedule[[#This Row],[PMT NO]])-ROW(PaymentSchedule[[#Headers],[PMT NO]])-2)+DAY(LoanStartDate),"")</f>
        <v>53756</v>
      </c>
      <c r="D268" s="14">
        <f ca="1">IF(PaymentSchedule[[#This Row],[PMT NO]]&lt;&gt;"",IF(ROW()-ROW(PaymentSchedule[[#Headers],[BEGINNING BALANCE]])=1,LoanAmount,INDEX(PaymentSchedule[ENDING BALANCE],ROW()-ROW(PaymentSchedule[[#Headers],[BEGINNING BALANCE]])-1)),"")</f>
        <v>254738.90430407727</v>
      </c>
      <c r="E268" s="14">
        <f ca="1">IF(PaymentSchedule[[#This Row],[PMT NO]]&lt;&gt;"",ScheduledPayment,"")</f>
        <v>3682.6042812198211</v>
      </c>
      <c r="F26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8" s="14">
        <f ca="1">IF(PaymentSchedule[[#This Row],[PMT NO]]&lt;&gt;"",PaymentSchedule[[#This Row],[TOTAL PAYMENT]]-PaymentSchedule[[#This Row],[INTEREST]],"")</f>
        <v>2462.2076272436871</v>
      </c>
      <c r="I268" s="14">
        <f ca="1">IF(PaymentSchedule[[#This Row],[PMT NO]]&lt;&gt;"",PaymentSchedule[[#This Row],[BEGINNING BALANCE]]*(InterestRate/PaymentsPerYear),"")</f>
        <v>1320.3966539761338</v>
      </c>
      <c r="J26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252276.69667683358</v>
      </c>
      <c r="K268" s="14">
        <f ca="1">IF(PaymentSchedule[[#This Row],[PMT NO]]&lt;&gt;"",SUM(INDEX(PaymentSchedule[INTEREST],1,1):PaymentSchedule[[#This Row],[INTEREST]]),"")</f>
        <v>605492.97554422822</v>
      </c>
    </row>
    <row r="269" spans="2:11" x14ac:dyDescent="0.2">
      <c r="B269" s="10">
        <f ca="1">IF(LoanIsGood,IF(ROW()-ROW(PaymentSchedule[[#Headers],[PMT NO]])&gt;ScheduledNumberOfPayments,"",ROW()-ROW(PaymentSchedule[[#Headers],[PMT NO]])),"")</f>
        <v>253</v>
      </c>
      <c r="C269" s="12">
        <f ca="1">IF(PaymentSchedule[[#This Row],[PMT NO]]&lt;&gt;"",EOMONTH(LoanStartDate,ROW(PaymentSchedule[[#This Row],[PMT NO]])-ROW(PaymentSchedule[[#Headers],[PMT NO]])-2)+DAY(LoanStartDate),"")</f>
        <v>53787</v>
      </c>
      <c r="D269" s="14">
        <f ca="1">IF(PaymentSchedule[[#This Row],[PMT NO]]&lt;&gt;"",IF(ROW()-ROW(PaymentSchedule[[#Headers],[BEGINNING BALANCE]])=1,LoanAmount,INDEX(PaymentSchedule[ENDING BALANCE],ROW()-ROW(PaymentSchedule[[#Headers],[BEGINNING BALANCE]])-1)),"")</f>
        <v>252276.69667683358</v>
      </c>
      <c r="E269" s="14">
        <f ca="1">IF(PaymentSchedule[[#This Row],[PMT NO]]&lt;&gt;"",ScheduledPayment,"")</f>
        <v>3682.6042812198211</v>
      </c>
      <c r="F26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69" s="14">
        <f ca="1">IF(PaymentSchedule[[#This Row],[PMT NO]]&lt;&gt;"",PaymentSchedule[[#This Row],[TOTAL PAYMENT]]-PaymentSchedule[[#This Row],[INTEREST]],"")</f>
        <v>2474.9700701115671</v>
      </c>
      <c r="I269" s="14">
        <f ca="1">IF(PaymentSchedule[[#This Row],[PMT NO]]&lt;&gt;"",PaymentSchedule[[#This Row],[BEGINNING BALANCE]]*(InterestRate/PaymentsPerYear),"")</f>
        <v>1307.634211108254</v>
      </c>
      <c r="J26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249801.72660672202</v>
      </c>
      <c r="K269" s="14">
        <f ca="1">IF(PaymentSchedule[[#This Row],[PMT NO]]&lt;&gt;"",SUM(INDEX(PaymentSchedule[INTEREST],1,1):PaymentSchedule[[#This Row],[INTEREST]]),"")</f>
        <v>606800.60975533642</v>
      </c>
    </row>
    <row r="270" spans="2:11" x14ac:dyDescent="0.2">
      <c r="B270" s="10">
        <f ca="1">IF(LoanIsGood,IF(ROW()-ROW(PaymentSchedule[[#Headers],[PMT NO]])&gt;ScheduledNumberOfPayments,"",ROW()-ROW(PaymentSchedule[[#Headers],[PMT NO]])),"")</f>
        <v>254</v>
      </c>
      <c r="C270" s="12">
        <f ca="1">IF(PaymentSchedule[[#This Row],[PMT NO]]&lt;&gt;"",EOMONTH(LoanStartDate,ROW(PaymentSchedule[[#This Row],[PMT NO]])-ROW(PaymentSchedule[[#Headers],[PMT NO]])-2)+DAY(LoanStartDate),"")</f>
        <v>53817</v>
      </c>
      <c r="D270" s="14">
        <f ca="1">IF(PaymentSchedule[[#This Row],[PMT NO]]&lt;&gt;"",IF(ROW()-ROW(PaymentSchedule[[#Headers],[BEGINNING BALANCE]])=1,LoanAmount,INDEX(PaymentSchedule[ENDING BALANCE],ROW()-ROW(PaymentSchedule[[#Headers],[BEGINNING BALANCE]])-1)),"")</f>
        <v>249801.72660672202</v>
      </c>
      <c r="E270" s="14">
        <f ca="1">IF(PaymentSchedule[[#This Row],[PMT NO]]&lt;&gt;"",ScheduledPayment,"")</f>
        <v>3682.6042812198211</v>
      </c>
      <c r="F27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0" s="14">
        <f ca="1">IF(PaymentSchedule[[#This Row],[PMT NO]]&lt;&gt;"",PaymentSchedule[[#This Row],[TOTAL PAYMENT]]-PaymentSchedule[[#This Row],[INTEREST]],"")</f>
        <v>2487.7986649749787</v>
      </c>
      <c r="I270" s="14">
        <f ca="1">IF(PaymentSchedule[[#This Row],[PMT NO]]&lt;&gt;"",PaymentSchedule[[#This Row],[BEGINNING BALANCE]]*(InterestRate/PaymentsPerYear),"")</f>
        <v>1294.8056162448424</v>
      </c>
      <c r="J27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247313.92794174704</v>
      </c>
      <c r="K270" s="14">
        <f ca="1">IF(PaymentSchedule[[#This Row],[PMT NO]]&lt;&gt;"",SUM(INDEX(PaymentSchedule[INTEREST],1,1):PaymentSchedule[[#This Row],[INTEREST]]),"")</f>
        <v>608095.41537158121</v>
      </c>
    </row>
    <row r="271" spans="2:11" x14ac:dyDescent="0.2">
      <c r="B271" s="10">
        <f ca="1">IF(LoanIsGood,IF(ROW()-ROW(PaymentSchedule[[#Headers],[PMT NO]])&gt;ScheduledNumberOfPayments,"",ROW()-ROW(PaymentSchedule[[#Headers],[PMT NO]])),"")</f>
        <v>255</v>
      </c>
      <c r="C271" s="12">
        <f ca="1">IF(PaymentSchedule[[#This Row],[PMT NO]]&lt;&gt;"",EOMONTH(LoanStartDate,ROW(PaymentSchedule[[#This Row],[PMT NO]])-ROW(PaymentSchedule[[#Headers],[PMT NO]])-2)+DAY(LoanStartDate),"")</f>
        <v>53848</v>
      </c>
      <c r="D271" s="14">
        <f ca="1">IF(PaymentSchedule[[#This Row],[PMT NO]]&lt;&gt;"",IF(ROW()-ROW(PaymentSchedule[[#Headers],[BEGINNING BALANCE]])=1,LoanAmount,INDEX(PaymentSchedule[ENDING BALANCE],ROW()-ROW(PaymentSchedule[[#Headers],[BEGINNING BALANCE]])-1)),"")</f>
        <v>247313.92794174704</v>
      </c>
      <c r="E271" s="14">
        <f ca="1">IF(PaymentSchedule[[#This Row],[PMT NO]]&lt;&gt;"",ScheduledPayment,"")</f>
        <v>3682.6042812198211</v>
      </c>
      <c r="F27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1" s="14">
        <f ca="1">IF(PaymentSchedule[[#This Row],[PMT NO]]&lt;&gt;"",PaymentSchedule[[#This Row],[TOTAL PAYMENT]]-PaymentSchedule[[#This Row],[INTEREST]],"")</f>
        <v>2500.6937547217658</v>
      </c>
      <c r="I271" s="14">
        <f ca="1">IF(PaymentSchedule[[#This Row],[PMT NO]]&lt;&gt;"",PaymentSchedule[[#This Row],[BEGINNING BALANCE]]*(InterestRate/PaymentsPerYear),"")</f>
        <v>1281.9105264980556</v>
      </c>
      <c r="J27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244813.23418702529</v>
      </c>
      <c r="K271" s="14">
        <f ca="1">IF(PaymentSchedule[[#This Row],[PMT NO]]&lt;&gt;"",SUM(INDEX(PaymentSchedule[INTEREST],1,1):PaymentSchedule[[#This Row],[INTEREST]]),"")</f>
        <v>609377.32589807932</v>
      </c>
    </row>
    <row r="272" spans="2:11" x14ac:dyDescent="0.2">
      <c r="B272" s="10">
        <f ca="1">IF(LoanIsGood,IF(ROW()-ROW(PaymentSchedule[[#Headers],[PMT NO]])&gt;ScheduledNumberOfPayments,"",ROW()-ROW(PaymentSchedule[[#Headers],[PMT NO]])),"")</f>
        <v>256</v>
      </c>
      <c r="C272" s="12">
        <f ca="1">IF(PaymentSchedule[[#This Row],[PMT NO]]&lt;&gt;"",EOMONTH(LoanStartDate,ROW(PaymentSchedule[[#This Row],[PMT NO]])-ROW(PaymentSchedule[[#Headers],[PMT NO]])-2)+DAY(LoanStartDate),"")</f>
        <v>53878</v>
      </c>
      <c r="D272" s="14">
        <f ca="1">IF(PaymentSchedule[[#This Row],[PMT NO]]&lt;&gt;"",IF(ROW()-ROW(PaymentSchedule[[#Headers],[BEGINNING BALANCE]])=1,LoanAmount,INDEX(PaymentSchedule[ENDING BALANCE],ROW()-ROW(PaymentSchedule[[#Headers],[BEGINNING BALANCE]])-1)),"")</f>
        <v>244813.23418702529</v>
      </c>
      <c r="E272" s="14">
        <f ca="1">IF(PaymentSchedule[[#This Row],[PMT NO]]&lt;&gt;"",ScheduledPayment,"")</f>
        <v>3682.6042812198211</v>
      </c>
      <c r="F27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2" s="14">
        <f ca="1">IF(PaymentSchedule[[#This Row],[PMT NO]]&lt;&gt;"",PaymentSchedule[[#This Row],[TOTAL PAYMENT]]-PaymentSchedule[[#This Row],[INTEREST]],"")</f>
        <v>2513.6556840170733</v>
      </c>
      <c r="I272" s="14">
        <f ca="1">IF(PaymentSchedule[[#This Row],[PMT NO]]&lt;&gt;"",PaymentSchedule[[#This Row],[BEGINNING BALANCE]]*(InterestRate/PaymentsPerYear),"")</f>
        <v>1268.9485972027478</v>
      </c>
      <c r="J27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242299.5785030082</v>
      </c>
      <c r="K272" s="14">
        <f ca="1">IF(PaymentSchedule[[#This Row],[PMT NO]]&lt;&gt;"",SUM(INDEX(PaymentSchedule[INTEREST],1,1):PaymentSchedule[[#This Row],[INTEREST]]),"")</f>
        <v>610646.27449528209</v>
      </c>
    </row>
    <row r="273" spans="2:11" x14ac:dyDescent="0.2">
      <c r="B273" s="10">
        <f ca="1">IF(LoanIsGood,IF(ROW()-ROW(PaymentSchedule[[#Headers],[PMT NO]])&gt;ScheduledNumberOfPayments,"",ROW()-ROW(PaymentSchedule[[#Headers],[PMT NO]])),"")</f>
        <v>257</v>
      </c>
      <c r="C273" s="12">
        <f ca="1">IF(PaymentSchedule[[#This Row],[PMT NO]]&lt;&gt;"",EOMONTH(LoanStartDate,ROW(PaymentSchedule[[#This Row],[PMT NO]])-ROW(PaymentSchedule[[#Headers],[PMT NO]])-2)+DAY(LoanStartDate),"")</f>
        <v>53909</v>
      </c>
      <c r="D273" s="14">
        <f ca="1">IF(PaymentSchedule[[#This Row],[PMT NO]]&lt;&gt;"",IF(ROW()-ROW(PaymentSchedule[[#Headers],[BEGINNING BALANCE]])=1,LoanAmount,INDEX(PaymentSchedule[ENDING BALANCE],ROW()-ROW(PaymentSchedule[[#Headers],[BEGINNING BALANCE]])-1)),"")</f>
        <v>242299.5785030082</v>
      </c>
      <c r="E273" s="14">
        <f ca="1">IF(PaymentSchedule[[#This Row],[PMT NO]]&lt;&gt;"",ScheduledPayment,"")</f>
        <v>3682.6042812198211</v>
      </c>
      <c r="F27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3" s="14">
        <f ca="1">IF(PaymentSchedule[[#This Row],[PMT NO]]&lt;&gt;"",PaymentSchedule[[#This Row],[TOTAL PAYMENT]]-PaymentSchedule[[#This Row],[INTEREST]],"")</f>
        <v>2526.6847993125621</v>
      </c>
      <c r="I273" s="14">
        <f ca="1">IF(PaymentSchedule[[#This Row],[PMT NO]]&lt;&gt;"",PaymentSchedule[[#This Row],[BEGINNING BALANCE]]*(InterestRate/PaymentsPerYear),"")</f>
        <v>1255.9194819072591</v>
      </c>
      <c r="J27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239772.89370369565</v>
      </c>
      <c r="K273" s="14">
        <f ca="1">IF(PaymentSchedule[[#This Row],[PMT NO]]&lt;&gt;"",SUM(INDEX(PaymentSchedule[INTEREST],1,1):PaymentSchedule[[#This Row],[INTEREST]]),"")</f>
        <v>611902.19397718937</v>
      </c>
    </row>
    <row r="274" spans="2:11" x14ac:dyDescent="0.2">
      <c r="B274" s="10">
        <f ca="1">IF(LoanIsGood,IF(ROW()-ROW(PaymentSchedule[[#Headers],[PMT NO]])&gt;ScheduledNumberOfPayments,"",ROW()-ROW(PaymentSchedule[[#Headers],[PMT NO]])),"")</f>
        <v>258</v>
      </c>
      <c r="C274" s="12">
        <f ca="1">IF(PaymentSchedule[[#This Row],[PMT NO]]&lt;&gt;"",EOMONTH(LoanStartDate,ROW(PaymentSchedule[[#This Row],[PMT NO]])-ROW(PaymentSchedule[[#Headers],[PMT NO]])-2)+DAY(LoanStartDate),"")</f>
        <v>53940</v>
      </c>
      <c r="D274" s="14">
        <f ca="1">IF(PaymentSchedule[[#This Row],[PMT NO]]&lt;&gt;"",IF(ROW()-ROW(PaymentSchedule[[#Headers],[BEGINNING BALANCE]])=1,LoanAmount,INDEX(PaymentSchedule[ENDING BALANCE],ROW()-ROW(PaymentSchedule[[#Headers],[BEGINNING BALANCE]])-1)),"")</f>
        <v>239772.89370369565</v>
      </c>
      <c r="E274" s="14">
        <f ca="1">IF(PaymentSchedule[[#This Row],[PMT NO]]&lt;&gt;"",ScheduledPayment,"")</f>
        <v>3682.6042812198211</v>
      </c>
      <c r="F27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4" s="14">
        <f ca="1">IF(PaymentSchedule[[#This Row],[PMT NO]]&lt;&gt;"",PaymentSchedule[[#This Row],[TOTAL PAYMENT]]-PaymentSchedule[[#This Row],[INTEREST]],"")</f>
        <v>2539.7814488556651</v>
      </c>
      <c r="I274" s="14">
        <f ca="1">IF(PaymentSchedule[[#This Row],[PMT NO]]&lt;&gt;"",PaymentSchedule[[#This Row],[BEGINNING BALANCE]]*(InterestRate/PaymentsPerYear),"")</f>
        <v>1242.8228323641558</v>
      </c>
      <c r="J27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237233.11225483997</v>
      </c>
      <c r="K274" s="14">
        <f ca="1">IF(PaymentSchedule[[#This Row],[PMT NO]]&lt;&gt;"",SUM(INDEX(PaymentSchedule[INTEREST],1,1):PaymentSchedule[[#This Row],[INTEREST]]),"")</f>
        <v>613145.01680955349</v>
      </c>
    </row>
    <row r="275" spans="2:11" x14ac:dyDescent="0.2">
      <c r="B275" s="10">
        <f ca="1">IF(LoanIsGood,IF(ROW()-ROW(PaymentSchedule[[#Headers],[PMT NO]])&gt;ScheduledNumberOfPayments,"",ROW()-ROW(PaymentSchedule[[#Headers],[PMT NO]])),"")</f>
        <v>259</v>
      </c>
      <c r="C275" s="12">
        <f ca="1">IF(PaymentSchedule[[#This Row],[PMT NO]]&lt;&gt;"",EOMONTH(LoanStartDate,ROW(PaymentSchedule[[#This Row],[PMT NO]])-ROW(PaymentSchedule[[#Headers],[PMT NO]])-2)+DAY(LoanStartDate),"")</f>
        <v>53970</v>
      </c>
      <c r="D275" s="14">
        <f ca="1">IF(PaymentSchedule[[#This Row],[PMT NO]]&lt;&gt;"",IF(ROW()-ROW(PaymentSchedule[[#Headers],[BEGINNING BALANCE]])=1,LoanAmount,INDEX(PaymentSchedule[ENDING BALANCE],ROW()-ROW(PaymentSchedule[[#Headers],[BEGINNING BALANCE]])-1)),"")</f>
        <v>237233.11225483997</v>
      </c>
      <c r="E275" s="14">
        <f ca="1">IF(PaymentSchedule[[#This Row],[PMT NO]]&lt;&gt;"",ScheduledPayment,"")</f>
        <v>3682.6042812198211</v>
      </c>
      <c r="F27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5" s="14">
        <f ca="1">IF(PaymentSchedule[[#This Row],[PMT NO]]&lt;&gt;"",PaymentSchedule[[#This Row],[TOTAL PAYMENT]]-PaymentSchedule[[#This Row],[INTEREST]],"")</f>
        <v>2552.9459826989005</v>
      </c>
      <c r="I275" s="14">
        <f ca="1">IF(PaymentSchedule[[#This Row],[PMT NO]]&lt;&gt;"",PaymentSchedule[[#This Row],[BEGINNING BALANCE]]*(InterestRate/PaymentsPerYear),"")</f>
        <v>1229.6582985209204</v>
      </c>
      <c r="J27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234680.16627214107</v>
      </c>
      <c r="K275" s="14">
        <f ca="1">IF(PaymentSchedule[[#This Row],[PMT NO]]&lt;&gt;"",SUM(INDEX(PaymentSchedule[INTEREST],1,1):PaymentSchedule[[#This Row],[INTEREST]]),"")</f>
        <v>614374.67510807444</v>
      </c>
    </row>
    <row r="276" spans="2:11" x14ac:dyDescent="0.2">
      <c r="B276" s="10">
        <f ca="1">IF(LoanIsGood,IF(ROW()-ROW(PaymentSchedule[[#Headers],[PMT NO]])&gt;ScheduledNumberOfPayments,"",ROW()-ROW(PaymentSchedule[[#Headers],[PMT NO]])),"")</f>
        <v>260</v>
      </c>
      <c r="C276" s="12">
        <f ca="1">IF(PaymentSchedule[[#This Row],[PMT NO]]&lt;&gt;"",EOMONTH(LoanStartDate,ROW(PaymentSchedule[[#This Row],[PMT NO]])-ROW(PaymentSchedule[[#Headers],[PMT NO]])-2)+DAY(LoanStartDate),"")</f>
        <v>54001</v>
      </c>
      <c r="D276" s="14">
        <f ca="1">IF(PaymentSchedule[[#This Row],[PMT NO]]&lt;&gt;"",IF(ROW()-ROW(PaymentSchedule[[#Headers],[BEGINNING BALANCE]])=1,LoanAmount,INDEX(PaymentSchedule[ENDING BALANCE],ROW()-ROW(PaymentSchedule[[#Headers],[BEGINNING BALANCE]])-1)),"")</f>
        <v>234680.16627214107</v>
      </c>
      <c r="E276" s="14">
        <f ca="1">IF(PaymentSchedule[[#This Row],[PMT NO]]&lt;&gt;"",ScheduledPayment,"")</f>
        <v>3682.6042812198211</v>
      </c>
      <c r="F27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6" s="14">
        <f ca="1">IF(PaymentSchedule[[#This Row],[PMT NO]]&lt;&gt;"",PaymentSchedule[[#This Row],[TOTAL PAYMENT]]-PaymentSchedule[[#This Row],[INTEREST]],"")</f>
        <v>2566.1787527092233</v>
      </c>
      <c r="I276" s="14">
        <f ca="1">IF(PaymentSchedule[[#This Row],[PMT NO]]&lt;&gt;"",PaymentSchedule[[#This Row],[BEGINNING BALANCE]]*(InterestRate/PaymentsPerYear),"")</f>
        <v>1216.4255285105978</v>
      </c>
      <c r="J27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232113.98751943186</v>
      </c>
      <c r="K276" s="14">
        <f ca="1">IF(PaymentSchedule[[#This Row],[PMT NO]]&lt;&gt;"",SUM(INDEX(PaymentSchedule[INTEREST],1,1):PaymentSchedule[[#This Row],[INTEREST]]),"")</f>
        <v>615591.10063658503</v>
      </c>
    </row>
    <row r="277" spans="2:11" x14ac:dyDescent="0.2">
      <c r="B277" s="10">
        <f ca="1">IF(LoanIsGood,IF(ROW()-ROW(PaymentSchedule[[#Headers],[PMT NO]])&gt;ScheduledNumberOfPayments,"",ROW()-ROW(PaymentSchedule[[#Headers],[PMT NO]])),"")</f>
        <v>261</v>
      </c>
      <c r="C277" s="12">
        <f ca="1">IF(PaymentSchedule[[#This Row],[PMT NO]]&lt;&gt;"",EOMONTH(LoanStartDate,ROW(PaymentSchedule[[#This Row],[PMT NO]])-ROW(PaymentSchedule[[#Headers],[PMT NO]])-2)+DAY(LoanStartDate),"")</f>
        <v>54031</v>
      </c>
      <c r="D277" s="14">
        <f ca="1">IF(PaymentSchedule[[#This Row],[PMT NO]]&lt;&gt;"",IF(ROW()-ROW(PaymentSchedule[[#Headers],[BEGINNING BALANCE]])=1,LoanAmount,INDEX(PaymentSchedule[ENDING BALANCE],ROW()-ROW(PaymentSchedule[[#Headers],[BEGINNING BALANCE]])-1)),"")</f>
        <v>232113.98751943186</v>
      </c>
      <c r="E277" s="14">
        <f ca="1">IF(PaymentSchedule[[#This Row],[PMT NO]]&lt;&gt;"",ScheduledPayment,"")</f>
        <v>3682.6042812198211</v>
      </c>
      <c r="F27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7" s="14">
        <f ca="1">IF(PaymentSchedule[[#This Row],[PMT NO]]&lt;&gt;"",PaymentSchedule[[#This Row],[TOTAL PAYMENT]]-PaymentSchedule[[#This Row],[INTEREST]],"")</f>
        <v>2579.4801125774329</v>
      </c>
      <c r="I277" s="14">
        <f ca="1">IF(PaymentSchedule[[#This Row],[PMT NO]]&lt;&gt;"",PaymentSchedule[[#This Row],[BEGINNING BALANCE]]*(InterestRate/PaymentsPerYear),"")</f>
        <v>1203.1241686423884</v>
      </c>
      <c r="J27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229534.50740685442</v>
      </c>
      <c r="K277" s="14">
        <f ca="1">IF(PaymentSchedule[[#This Row],[PMT NO]]&lt;&gt;"",SUM(INDEX(PaymentSchedule[INTEREST],1,1):PaymentSchedule[[#This Row],[INTEREST]]),"")</f>
        <v>616794.22480522736</v>
      </c>
    </row>
    <row r="278" spans="2:11" x14ac:dyDescent="0.2">
      <c r="B278" s="10">
        <f ca="1">IF(LoanIsGood,IF(ROW()-ROW(PaymentSchedule[[#Headers],[PMT NO]])&gt;ScheduledNumberOfPayments,"",ROW()-ROW(PaymentSchedule[[#Headers],[PMT NO]])),"")</f>
        <v>262</v>
      </c>
      <c r="C278" s="12">
        <f ca="1">IF(PaymentSchedule[[#This Row],[PMT NO]]&lt;&gt;"",EOMONTH(LoanStartDate,ROW(PaymentSchedule[[#This Row],[PMT NO]])-ROW(PaymentSchedule[[#Headers],[PMT NO]])-2)+DAY(LoanStartDate),"")</f>
        <v>54062</v>
      </c>
      <c r="D278" s="14">
        <f ca="1">IF(PaymentSchedule[[#This Row],[PMT NO]]&lt;&gt;"",IF(ROW()-ROW(PaymentSchedule[[#Headers],[BEGINNING BALANCE]])=1,LoanAmount,INDEX(PaymentSchedule[ENDING BALANCE],ROW()-ROW(PaymentSchedule[[#Headers],[BEGINNING BALANCE]])-1)),"")</f>
        <v>229534.50740685442</v>
      </c>
      <c r="E278" s="14">
        <f ca="1">IF(PaymentSchedule[[#This Row],[PMT NO]]&lt;&gt;"",ScheduledPayment,"")</f>
        <v>3682.6042812198211</v>
      </c>
      <c r="F27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8" s="14">
        <f ca="1">IF(PaymentSchedule[[#This Row],[PMT NO]]&lt;&gt;"",PaymentSchedule[[#This Row],[TOTAL PAYMENT]]-PaymentSchedule[[#This Row],[INTEREST]],"")</f>
        <v>2592.8504178276257</v>
      </c>
      <c r="I278" s="14">
        <f ca="1">IF(PaymentSchedule[[#This Row],[PMT NO]]&lt;&gt;"",PaymentSchedule[[#This Row],[BEGINNING BALANCE]]*(InterestRate/PaymentsPerYear),"")</f>
        <v>1189.7538633921954</v>
      </c>
      <c r="J27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226941.65698902679</v>
      </c>
      <c r="K278" s="14">
        <f ca="1">IF(PaymentSchedule[[#This Row],[PMT NO]]&lt;&gt;"",SUM(INDEX(PaymentSchedule[INTEREST],1,1):PaymentSchedule[[#This Row],[INTEREST]]),"")</f>
        <v>617983.97866861953</v>
      </c>
    </row>
    <row r="279" spans="2:11" x14ac:dyDescent="0.2">
      <c r="B279" s="10">
        <f ca="1">IF(LoanIsGood,IF(ROW()-ROW(PaymentSchedule[[#Headers],[PMT NO]])&gt;ScheduledNumberOfPayments,"",ROW()-ROW(PaymentSchedule[[#Headers],[PMT NO]])),"")</f>
        <v>263</v>
      </c>
      <c r="C279" s="12">
        <f ca="1">IF(PaymentSchedule[[#This Row],[PMT NO]]&lt;&gt;"",EOMONTH(LoanStartDate,ROW(PaymentSchedule[[#This Row],[PMT NO]])-ROW(PaymentSchedule[[#Headers],[PMT NO]])-2)+DAY(LoanStartDate),"")</f>
        <v>54093</v>
      </c>
      <c r="D279" s="14">
        <f ca="1">IF(PaymentSchedule[[#This Row],[PMT NO]]&lt;&gt;"",IF(ROW()-ROW(PaymentSchedule[[#Headers],[BEGINNING BALANCE]])=1,LoanAmount,INDEX(PaymentSchedule[ENDING BALANCE],ROW()-ROW(PaymentSchedule[[#Headers],[BEGINNING BALANCE]])-1)),"")</f>
        <v>226941.65698902679</v>
      </c>
      <c r="E279" s="14">
        <f ca="1">IF(PaymentSchedule[[#This Row],[PMT NO]]&lt;&gt;"",ScheduledPayment,"")</f>
        <v>3682.6042812198211</v>
      </c>
      <c r="F27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79" s="14">
        <f ca="1">IF(PaymentSchedule[[#This Row],[PMT NO]]&lt;&gt;"",PaymentSchedule[[#This Row],[TOTAL PAYMENT]]-PaymentSchedule[[#This Row],[INTEREST]],"")</f>
        <v>2606.2900258266991</v>
      </c>
      <c r="I279" s="14">
        <f ca="1">IF(PaymentSchedule[[#This Row],[PMT NO]]&lt;&gt;"",PaymentSchedule[[#This Row],[BEGINNING BALANCE]]*(InterestRate/PaymentsPerYear),"")</f>
        <v>1176.314255393122</v>
      </c>
      <c r="J27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224335.3669632001</v>
      </c>
      <c r="K279" s="14">
        <f ca="1">IF(PaymentSchedule[[#This Row],[PMT NO]]&lt;&gt;"",SUM(INDEX(PaymentSchedule[INTEREST],1,1):PaymentSchedule[[#This Row],[INTEREST]]),"")</f>
        <v>619160.29292401264</v>
      </c>
    </row>
    <row r="280" spans="2:11" x14ac:dyDescent="0.2">
      <c r="B280" s="10">
        <f ca="1">IF(LoanIsGood,IF(ROW()-ROW(PaymentSchedule[[#Headers],[PMT NO]])&gt;ScheduledNumberOfPayments,"",ROW()-ROW(PaymentSchedule[[#Headers],[PMT NO]])),"")</f>
        <v>264</v>
      </c>
      <c r="C280" s="12">
        <f ca="1">IF(PaymentSchedule[[#This Row],[PMT NO]]&lt;&gt;"",EOMONTH(LoanStartDate,ROW(PaymentSchedule[[#This Row],[PMT NO]])-ROW(PaymentSchedule[[#Headers],[PMT NO]])-2)+DAY(LoanStartDate),"")</f>
        <v>54122</v>
      </c>
      <c r="D280" s="14">
        <f ca="1">IF(PaymentSchedule[[#This Row],[PMT NO]]&lt;&gt;"",IF(ROW()-ROW(PaymentSchedule[[#Headers],[BEGINNING BALANCE]])=1,LoanAmount,INDEX(PaymentSchedule[ENDING BALANCE],ROW()-ROW(PaymentSchedule[[#Headers],[BEGINNING BALANCE]])-1)),"")</f>
        <v>224335.3669632001</v>
      </c>
      <c r="E280" s="14">
        <f ca="1">IF(PaymentSchedule[[#This Row],[PMT NO]]&lt;&gt;"",ScheduledPayment,"")</f>
        <v>3682.6042812198211</v>
      </c>
      <c r="F28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0" s="14">
        <f ca="1">IF(PaymentSchedule[[#This Row],[PMT NO]]&lt;&gt;"",PaymentSchedule[[#This Row],[TOTAL PAYMENT]]-PaymentSchedule[[#This Row],[INTEREST]],"")</f>
        <v>2619.7992957939005</v>
      </c>
      <c r="I280" s="14">
        <f ca="1">IF(PaymentSchedule[[#This Row],[PMT NO]]&lt;&gt;"",PaymentSchedule[[#This Row],[BEGINNING BALANCE]]*(InterestRate/PaymentsPerYear),"")</f>
        <v>1162.8049854259204</v>
      </c>
      <c r="J28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221715.5676674062</v>
      </c>
      <c r="K280" s="14">
        <f ca="1">IF(PaymentSchedule[[#This Row],[PMT NO]]&lt;&gt;"",SUM(INDEX(PaymentSchedule[INTEREST],1,1):PaymentSchedule[[#This Row],[INTEREST]]),"")</f>
        <v>620323.09790943854</v>
      </c>
    </row>
    <row r="281" spans="2:11" x14ac:dyDescent="0.2">
      <c r="B281" s="10">
        <f ca="1">IF(LoanIsGood,IF(ROW()-ROW(PaymentSchedule[[#Headers],[PMT NO]])&gt;ScheduledNumberOfPayments,"",ROW()-ROW(PaymentSchedule[[#Headers],[PMT NO]])),"")</f>
        <v>265</v>
      </c>
      <c r="C281" s="12">
        <f ca="1">IF(PaymentSchedule[[#This Row],[PMT NO]]&lt;&gt;"",EOMONTH(LoanStartDate,ROW(PaymentSchedule[[#This Row],[PMT NO]])-ROW(PaymentSchedule[[#Headers],[PMT NO]])-2)+DAY(LoanStartDate),"")</f>
        <v>54153</v>
      </c>
      <c r="D281" s="14">
        <f ca="1">IF(PaymentSchedule[[#This Row],[PMT NO]]&lt;&gt;"",IF(ROW()-ROW(PaymentSchedule[[#Headers],[BEGINNING BALANCE]])=1,LoanAmount,INDEX(PaymentSchedule[ENDING BALANCE],ROW()-ROW(PaymentSchedule[[#Headers],[BEGINNING BALANCE]])-1)),"")</f>
        <v>221715.5676674062</v>
      </c>
      <c r="E281" s="14">
        <f ca="1">IF(PaymentSchedule[[#This Row],[PMT NO]]&lt;&gt;"",ScheduledPayment,"")</f>
        <v>3682.6042812198211</v>
      </c>
      <c r="F28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1" s="14">
        <f ca="1">IF(PaymentSchedule[[#This Row],[PMT NO]]&lt;&gt;"",PaymentSchedule[[#This Row],[TOTAL PAYMENT]]-PaymentSchedule[[#This Row],[INTEREST]],"")</f>
        <v>2633.3785888104321</v>
      </c>
      <c r="I281" s="14">
        <f ca="1">IF(PaymentSchedule[[#This Row],[PMT NO]]&lt;&gt;"",PaymentSchedule[[#This Row],[BEGINNING BALANCE]]*(InterestRate/PaymentsPerYear),"")</f>
        <v>1149.2256924093888</v>
      </c>
      <c r="J28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219082.18907859578</v>
      </c>
      <c r="K281" s="14">
        <f ca="1">IF(PaymentSchedule[[#This Row],[PMT NO]]&lt;&gt;"",SUM(INDEX(PaymentSchedule[INTEREST],1,1):PaymentSchedule[[#This Row],[INTEREST]]),"")</f>
        <v>621472.32360184798</v>
      </c>
    </row>
    <row r="282" spans="2:11" x14ac:dyDescent="0.2">
      <c r="B282" s="10">
        <f ca="1">IF(LoanIsGood,IF(ROW()-ROW(PaymentSchedule[[#Headers],[PMT NO]])&gt;ScheduledNumberOfPayments,"",ROW()-ROW(PaymentSchedule[[#Headers],[PMT NO]])),"")</f>
        <v>266</v>
      </c>
      <c r="C282" s="12">
        <f ca="1">IF(PaymentSchedule[[#This Row],[PMT NO]]&lt;&gt;"",EOMONTH(LoanStartDate,ROW(PaymentSchedule[[#This Row],[PMT NO]])-ROW(PaymentSchedule[[#Headers],[PMT NO]])-2)+DAY(LoanStartDate),"")</f>
        <v>54183</v>
      </c>
      <c r="D282" s="14">
        <f ca="1">IF(PaymentSchedule[[#This Row],[PMT NO]]&lt;&gt;"",IF(ROW()-ROW(PaymentSchedule[[#Headers],[BEGINNING BALANCE]])=1,LoanAmount,INDEX(PaymentSchedule[ENDING BALANCE],ROW()-ROW(PaymentSchedule[[#Headers],[BEGINNING BALANCE]])-1)),"")</f>
        <v>219082.18907859578</v>
      </c>
      <c r="E282" s="14">
        <f ca="1">IF(PaymentSchedule[[#This Row],[PMT NO]]&lt;&gt;"",ScheduledPayment,"")</f>
        <v>3682.6042812198211</v>
      </c>
      <c r="F28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2" s="14">
        <f ca="1">IF(PaymentSchedule[[#This Row],[PMT NO]]&lt;&gt;"",PaymentSchedule[[#This Row],[TOTAL PAYMENT]]-PaymentSchedule[[#This Row],[INTEREST]],"")</f>
        <v>2647.0282678290996</v>
      </c>
      <c r="I282" s="14">
        <f ca="1">IF(PaymentSchedule[[#This Row],[PMT NO]]&lt;&gt;"",PaymentSchedule[[#This Row],[BEGINNING BALANCE]]*(InterestRate/PaymentsPerYear),"")</f>
        <v>1135.5760133907215</v>
      </c>
      <c r="J28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216435.16081076668</v>
      </c>
      <c r="K282" s="14">
        <f ca="1">IF(PaymentSchedule[[#This Row],[PMT NO]]&lt;&gt;"",SUM(INDEX(PaymentSchedule[INTEREST],1,1):PaymentSchedule[[#This Row],[INTEREST]]),"")</f>
        <v>622607.89961523865</v>
      </c>
    </row>
    <row r="283" spans="2:11" x14ac:dyDescent="0.2">
      <c r="B283" s="10">
        <f ca="1">IF(LoanIsGood,IF(ROW()-ROW(PaymentSchedule[[#Headers],[PMT NO]])&gt;ScheduledNumberOfPayments,"",ROW()-ROW(PaymentSchedule[[#Headers],[PMT NO]])),"")</f>
        <v>267</v>
      </c>
      <c r="C283" s="12">
        <f ca="1">IF(PaymentSchedule[[#This Row],[PMT NO]]&lt;&gt;"",EOMONTH(LoanStartDate,ROW(PaymentSchedule[[#This Row],[PMT NO]])-ROW(PaymentSchedule[[#Headers],[PMT NO]])-2)+DAY(LoanStartDate),"")</f>
        <v>54214</v>
      </c>
      <c r="D283" s="14">
        <f ca="1">IF(PaymentSchedule[[#This Row],[PMT NO]]&lt;&gt;"",IF(ROW()-ROW(PaymentSchedule[[#Headers],[BEGINNING BALANCE]])=1,LoanAmount,INDEX(PaymentSchedule[ENDING BALANCE],ROW()-ROW(PaymentSchedule[[#Headers],[BEGINNING BALANCE]])-1)),"")</f>
        <v>216435.16081076668</v>
      </c>
      <c r="E283" s="14">
        <f ca="1">IF(PaymentSchedule[[#This Row],[PMT NO]]&lt;&gt;"",ScheduledPayment,"")</f>
        <v>3682.6042812198211</v>
      </c>
      <c r="F28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3" s="14">
        <f ca="1">IF(PaymentSchedule[[#This Row],[PMT NO]]&lt;&gt;"",PaymentSchedule[[#This Row],[TOTAL PAYMENT]]-PaymentSchedule[[#This Row],[INTEREST]],"")</f>
        <v>2660.7486976840137</v>
      </c>
      <c r="I283" s="14">
        <f ca="1">IF(PaymentSchedule[[#This Row],[PMT NO]]&lt;&gt;"",PaymentSchedule[[#This Row],[BEGINNING BALANCE]]*(InterestRate/PaymentsPerYear),"")</f>
        <v>1121.8555835358072</v>
      </c>
      <c r="J28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213774.41211308268</v>
      </c>
      <c r="K283" s="14">
        <f ca="1">IF(PaymentSchedule[[#This Row],[PMT NO]]&lt;&gt;"",SUM(INDEX(PaymentSchedule[INTEREST],1,1):PaymentSchedule[[#This Row],[INTEREST]]),"")</f>
        <v>623729.75519877451</v>
      </c>
    </row>
    <row r="284" spans="2:11" x14ac:dyDescent="0.2">
      <c r="B284" s="10">
        <f ca="1">IF(LoanIsGood,IF(ROW()-ROW(PaymentSchedule[[#Headers],[PMT NO]])&gt;ScheduledNumberOfPayments,"",ROW()-ROW(PaymentSchedule[[#Headers],[PMT NO]])),"")</f>
        <v>268</v>
      </c>
      <c r="C284" s="12">
        <f ca="1">IF(PaymentSchedule[[#This Row],[PMT NO]]&lt;&gt;"",EOMONTH(LoanStartDate,ROW(PaymentSchedule[[#This Row],[PMT NO]])-ROW(PaymentSchedule[[#Headers],[PMT NO]])-2)+DAY(LoanStartDate),"")</f>
        <v>54244</v>
      </c>
      <c r="D284" s="14">
        <f ca="1">IF(PaymentSchedule[[#This Row],[PMT NO]]&lt;&gt;"",IF(ROW()-ROW(PaymentSchedule[[#Headers],[BEGINNING BALANCE]])=1,LoanAmount,INDEX(PaymentSchedule[ENDING BALANCE],ROW()-ROW(PaymentSchedule[[#Headers],[BEGINNING BALANCE]])-1)),"")</f>
        <v>213774.41211308268</v>
      </c>
      <c r="E284" s="14">
        <f ca="1">IF(PaymentSchedule[[#This Row],[PMT NO]]&lt;&gt;"",ScheduledPayment,"")</f>
        <v>3682.6042812198211</v>
      </c>
      <c r="F28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4" s="14">
        <f ca="1">IF(PaymentSchedule[[#This Row],[PMT NO]]&lt;&gt;"",PaymentSchedule[[#This Row],[TOTAL PAYMENT]]-PaymentSchedule[[#This Row],[INTEREST]],"")</f>
        <v>2674.5402451003429</v>
      </c>
      <c r="I284" s="14">
        <f ca="1">IF(PaymentSchedule[[#This Row],[PMT NO]]&lt;&gt;"",PaymentSchedule[[#This Row],[BEGINNING BALANCE]]*(InterestRate/PaymentsPerYear),"")</f>
        <v>1108.0640361194785</v>
      </c>
      <c r="J28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211099.87186798235</v>
      </c>
      <c r="K284" s="14">
        <f ca="1">IF(PaymentSchedule[[#This Row],[PMT NO]]&lt;&gt;"",SUM(INDEX(PaymentSchedule[INTEREST],1,1):PaymentSchedule[[#This Row],[INTEREST]]),"")</f>
        <v>624837.81923489401</v>
      </c>
    </row>
    <row r="285" spans="2:11" x14ac:dyDescent="0.2">
      <c r="B285" s="10">
        <f ca="1">IF(LoanIsGood,IF(ROW()-ROW(PaymentSchedule[[#Headers],[PMT NO]])&gt;ScheduledNumberOfPayments,"",ROW()-ROW(PaymentSchedule[[#Headers],[PMT NO]])),"")</f>
        <v>269</v>
      </c>
      <c r="C285" s="12">
        <f ca="1">IF(PaymentSchedule[[#This Row],[PMT NO]]&lt;&gt;"",EOMONTH(LoanStartDate,ROW(PaymentSchedule[[#This Row],[PMT NO]])-ROW(PaymentSchedule[[#Headers],[PMT NO]])-2)+DAY(LoanStartDate),"")</f>
        <v>54275</v>
      </c>
      <c r="D285" s="14">
        <f ca="1">IF(PaymentSchedule[[#This Row],[PMT NO]]&lt;&gt;"",IF(ROW()-ROW(PaymentSchedule[[#Headers],[BEGINNING BALANCE]])=1,LoanAmount,INDEX(PaymentSchedule[ENDING BALANCE],ROW()-ROW(PaymentSchedule[[#Headers],[BEGINNING BALANCE]])-1)),"")</f>
        <v>211099.87186798235</v>
      </c>
      <c r="E285" s="14">
        <f ca="1">IF(PaymentSchedule[[#This Row],[PMT NO]]&lt;&gt;"",ScheduledPayment,"")</f>
        <v>3682.6042812198211</v>
      </c>
      <c r="F28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5" s="14">
        <f ca="1">IF(PaymentSchedule[[#This Row],[PMT NO]]&lt;&gt;"",PaymentSchedule[[#This Row],[TOTAL PAYMENT]]-PaymentSchedule[[#This Row],[INTEREST]],"")</f>
        <v>2688.4032787041124</v>
      </c>
      <c r="I285" s="14">
        <f ca="1">IF(PaymentSchedule[[#This Row],[PMT NO]]&lt;&gt;"",PaymentSchedule[[#This Row],[BEGINNING BALANCE]]*(InterestRate/PaymentsPerYear),"")</f>
        <v>1094.2010025157085</v>
      </c>
      <c r="J28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208411.46858927823</v>
      </c>
      <c r="K285" s="14">
        <f ca="1">IF(PaymentSchedule[[#This Row],[PMT NO]]&lt;&gt;"",SUM(INDEX(PaymentSchedule[INTEREST],1,1):PaymentSchedule[[#This Row],[INTEREST]]),"")</f>
        <v>625932.02023740974</v>
      </c>
    </row>
    <row r="286" spans="2:11" x14ac:dyDescent="0.2">
      <c r="B286" s="10">
        <f ca="1">IF(LoanIsGood,IF(ROW()-ROW(PaymentSchedule[[#Headers],[PMT NO]])&gt;ScheduledNumberOfPayments,"",ROW()-ROW(PaymentSchedule[[#Headers],[PMT NO]])),"")</f>
        <v>270</v>
      </c>
      <c r="C286" s="12">
        <f ca="1">IF(PaymentSchedule[[#This Row],[PMT NO]]&lt;&gt;"",EOMONTH(LoanStartDate,ROW(PaymentSchedule[[#This Row],[PMT NO]])-ROW(PaymentSchedule[[#Headers],[PMT NO]])-2)+DAY(LoanStartDate),"")</f>
        <v>54306</v>
      </c>
      <c r="D286" s="14">
        <f ca="1">IF(PaymentSchedule[[#This Row],[PMT NO]]&lt;&gt;"",IF(ROW()-ROW(PaymentSchedule[[#Headers],[BEGINNING BALANCE]])=1,LoanAmount,INDEX(PaymentSchedule[ENDING BALANCE],ROW()-ROW(PaymentSchedule[[#Headers],[BEGINNING BALANCE]])-1)),"")</f>
        <v>208411.46858927823</v>
      </c>
      <c r="E286" s="14">
        <f ca="1">IF(PaymentSchedule[[#This Row],[PMT NO]]&lt;&gt;"",ScheduledPayment,"")</f>
        <v>3682.6042812198211</v>
      </c>
      <c r="F28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6" s="14">
        <f ca="1">IF(PaymentSchedule[[#This Row],[PMT NO]]&lt;&gt;"",PaymentSchedule[[#This Row],[TOTAL PAYMENT]]-PaymentSchedule[[#This Row],[INTEREST]],"")</f>
        <v>2702.3381690320621</v>
      </c>
      <c r="I286" s="14">
        <f ca="1">IF(PaymentSchedule[[#This Row],[PMT NO]]&lt;&gt;"",PaymentSchedule[[#This Row],[BEGINNING BALANCE]]*(InterestRate/PaymentsPerYear),"")</f>
        <v>1080.2661121877588</v>
      </c>
      <c r="J28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205709.13042024616</v>
      </c>
      <c r="K286" s="14">
        <f ca="1">IF(PaymentSchedule[[#This Row],[PMT NO]]&lt;&gt;"",SUM(INDEX(PaymentSchedule[INTEREST],1,1):PaymentSchedule[[#This Row],[INTEREST]]),"")</f>
        <v>627012.2863495975</v>
      </c>
    </row>
    <row r="287" spans="2:11" x14ac:dyDescent="0.2">
      <c r="B287" s="10">
        <f ca="1">IF(LoanIsGood,IF(ROW()-ROW(PaymentSchedule[[#Headers],[PMT NO]])&gt;ScheduledNumberOfPayments,"",ROW()-ROW(PaymentSchedule[[#Headers],[PMT NO]])),"")</f>
        <v>271</v>
      </c>
      <c r="C287" s="12">
        <f ca="1">IF(PaymentSchedule[[#This Row],[PMT NO]]&lt;&gt;"",EOMONTH(LoanStartDate,ROW(PaymentSchedule[[#This Row],[PMT NO]])-ROW(PaymentSchedule[[#Headers],[PMT NO]])-2)+DAY(LoanStartDate),"")</f>
        <v>54336</v>
      </c>
      <c r="D287" s="14">
        <f ca="1">IF(PaymentSchedule[[#This Row],[PMT NO]]&lt;&gt;"",IF(ROW()-ROW(PaymentSchedule[[#Headers],[BEGINNING BALANCE]])=1,LoanAmount,INDEX(PaymentSchedule[ENDING BALANCE],ROW()-ROW(PaymentSchedule[[#Headers],[BEGINNING BALANCE]])-1)),"")</f>
        <v>205709.13042024616</v>
      </c>
      <c r="E287" s="14">
        <f ca="1">IF(PaymentSchedule[[#This Row],[PMT NO]]&lt;&gt;"",ScheduledPayment,"")</f>
        <v>3682.6042812198211</v>
      </c>
      <c r="F28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7" s="14">
        <f ca="1">IF(PaymentSchedule[[#This Row],[PMT NO]]&lt;&gt;"",PaymentSchedule[[#This Row],[TOTAL PAYMENT]]-PaymentSchedule[[#This Row],[INTEREST]],"")</f>
        <v>2716.3452885415454</v>
      </c>
      <c r="I287" s="14">
        <f ca="1">IF(PaymentSchedule[[#This Row],[PMT NO]]&lt;&gt;"",PaymentSchedule[[#This Row],[BEGINNING BALANCE]]*(InterestRate/PaymentsPerYear),"")</f>
        <v>1066.2589926782759</v>
      </c>
      <c r="J28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202992.78513170462</v>
      </c>
      <c r="K287" s="14">
        <f ca="1">IF(PaymentSchedule[[#This Row],[PMT NO]]&lt;&gt;"",SUM(INDEX(PaymentSchedule[INTEREST],1,1):PaymentSchedule[[#This Row],[INTEREST]]),"")</f>
        <v>628078.54534227576</v>
      </c>
    </row>
    <row r="288" spans="2:11" x14ac:dyDescent="0.2">
      <c r="B288" s="10">
        <f ca="1">IF(LoanIsGood,IF(ROW()-ROW(PaymentSchedule[[#Headers],[PMT NO]])&gt;ScheduledNumberOfPayments,"",ROW()-ROW(PaymentSchedule[[#Headers],[PMT NO]])),"")</f>
        <v>272</v>
      </c>
      <c r="C288" s="12">
        <f ca="1">IF(PaymentSchedule[[#This Row],[PMT NO]]&lt;&gt;"",EOMONTH(LoanStartDate,ROW(PaymentSchedule[[#This Row],[PMT NO]])-ROW(PaymentSchedule[[#Headers],[PMT NO]])-2)+DAY(LoanStartDate),"")</f>
        <v>54367</v>
      </c>
      <c r="D288" s="14">
        <f ca="1">IF(PaymentSchedule[[#This Row],[PMT NO]]&lt;&gt;"",IF(ROW()-ROW(PaymentSchedule[[#Headers],[BEGINNING BALANCE]])=1,LoanAmount,INDEX(PaymentSchedule[ENDING BALANCE],ROW()-ROW(PaymentSchedule[[#Headers],[BEGINNING BALANCE]])-1)),"")</f>
        <v>202992.78513170462</v>
      </c>
      <c r="E288" s="14">
        <f ca="1">IF(PaymentSchedule[[#This Row],[PMT NO]]&lt;&gt;"",ScheduledPayment,"")</f>
        <v>3682.6042812198211</v>
      </c>
      <c r="F28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8" s="14">
        <f ca="1">IF(PaymentSchedule[[#This Row],[PMT NO]]&lt;&gt;"",PaymentSchedule[[#This Row],[TOTAL PAYMENT]]-PaymentSchedule[[#This Row],[INTEREST]],"")</f>
        <v>2730.4250116204857</v>
      </c>
      <c r="I288" s="14">
        <f ca="1">IF(PaymentSchedule[[#This Row],[PMT NO]]&lt;&gt;"",PaymentSchedule[[#This Row],[BEGINNING BALANCE]]*(InterestRate/PaymentsPerYear),"")</f>
        <v>1052.1792695993356</v>
      </c>
      <c r="J28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200262.36012008414</v>
      </c>
      <c r="K288" s="14">
        <f ca="1">IF(PaymentSchedule[[#This Row],[PMT NO]]&lt;&gt;"",SUM(INDEX(PaymentSchedule[INTEREST],1,1):PaymentSchedule[[#This Row],[INTEREST]]),"")</f>
        <v>629130.72461187514</v>
      </c>
    </row>
    <row r="289" spans="2:11" x14ac:dyDescent="0.2">
      <c r="B289" s="10">
        <f ca="1">IF(LoanIsGood,IF(ROW()-ROW(PaymentSchedule[[#Headers],[PMT NO]])&gt;ScheduledNumberOfPayments,"",ROW()-ROW(PaymentSchedule[[#Headers],[PMT NO]])),"")</f>
        <v>273</v>
      </c>
      <c r="C289" s="12">
        <f ca="1">IF(PaymentSchedule[[#This Row],[PMT NO]]&lt;&gt;"",EOMONTH(LoanStartDate,ROW(PaymentSchedule[[#This Row],[PMT NO]])-ROW(PaymentSchedule[[#Headers],[PMT NO]])-2)+DAY(LoanStartDate),"")</f>
        <v>54397</v>
      </c>
      <c r="D289" s="14">
        <f ca="1">IF(PaymentSchedule[[#This Row],[PMT NO]]&lt;&gt;"",IF(ROW()-ROW(PaymentSchedule[[#Headers],[BEGINNING BALANCE]])=1,LoanAmount,INDEX(PaymentSchedule[ENDING BALANCE],ROW()-ROW(PaymentSchedule[[#Headers],[BEGINNING BALANCE]])-1)),"")</f>
        <v>200262.36012008414</v>
      </c>
      <c r="E289" s="14">
        <f ca="1">IF(PaymentSchedule[[#This Row],[PMT NO]]&lt;&gt;"",ScheduledPayment,"")</f>
        <v>3682.6042812198211</v>
      </c>
      <c r="F28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89" s="14">
        <f ca="1">IF(PaymentSchedule[[#This Row],[PMT NO]]&lt;&gt;"",PaymentSchedule[[#This Row],[TOTAL PAYMENT]]-PaymentSchedule[[#This Row],[INTEREST]],"")</f>
        <v>2744.5777145973852</v>
      </c>
      <c r="I289" s="14">
        <f ca="1">IF(PaymentSchedule[[#This Row],[PMT NO]]&lt;&gt;"",PaymentSchedule[[#This Row],[BEGINNING BALANCE]]*(InterestRate/PaymentsPerYear),"")</f>
        <v>1038.0265666224361</v>
      </c>
      <c r="J28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197517.78240548674</v>
      </c>
      <c r="K289" s="14">
        <f ca="1">IF(PaymentSchedule[[#This Row],[PMT NO]]&lt;&gt;"",SUM(INDEX(PaymentSchedule[INTEREST],1,1):PaymentSchedule[[#This Row],[INTEREST]]),"")</f>
        <v>630168.75117849756</v>
      </c>
    </row>
    <row r="290" spans="2:11" x14ac:dyDescent="0.2">
      <c r="B290" s="10">
        <f ca="1">IF(LoanIsGood,IF(ROW()-ROW(PaymentSchedule[[#Headers],[PMT NO]])&gt;ScheduledNumberOfPayments,"",ROW()-ROW(PaymentSchedule[[#Headers],[PMT NO]])),"")</f>
        <v>274</v>
      </c>
      <c r="C290" s="12">
        <f ca="1">IF(PaymentSchedule[[#This Row],[PMT NO]]&lt;&gt;"",EOMONTH(LoanStartDate,ROW(PaymentSchedule[[#This Row],[PMT NO]])-ROW(PaymentSchedule[[#Headers],[PMT NO]])-2)+DAY(LoanStartDate),"")</f>
        <v>54428</v>
      </c>
      <c r="D290" s="14">
        <f ca="1">IF(PaymentSchedule[[#This Row],[PMT NO]]&lt;&gt;"",IF(ROW()-ROW(PaymentSchedule[[#Headers],[BEGINNING BALANCE]])=1,LoanAmount,INDEX(PaymentSchedule[ENDING BALANCE],ROW()-ROW(PaymentSchedule[[#Headers],[BEGINNING BALANCE]])-1)),"")</f>
        <v>197517.78240548674</v>
      </c>
      <c r="E290" s="14">
        <f ca="1">IF(PaymentSchedule[[#This Row],[PMT NO]]&lt;&gt;"",ScheduledPayment,"")</f>
        <v>3682.6042812198211</v>
      </c>
      <c r="F29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0" s="14">
        <f ca="1">IF(PaymentSchedule[[#This Row],[PMT NO]]&lt;&gt;"",PaymentSchedule[[#This Row],[TOTAL PAYMENT]]-PaymentSchedule[[#This Row],[INTEREST]],"")</f>
        <v>2758.8037757513816</v>
      </c>
      <c r="I290" s="14">
        <f ca="1">IF(PaymentSchedule[[#This Row],[PMT NO]]&lt;&gt;"",PaymentSchedule[[#This Row],[BEGINNING BALANCE]]*(InterestRate/PaymentsPerYear),"")</f>
        <v>1023.8005054684396</v>
      </c>
      <c r="J29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194758.97862973536</v>
      </c>
      <c r="K290" s="14">
        <f ca="1">IF(PaymentSchedule[[#This Row],[PMT NO]]&lt;&gt;"",SUM(INDEX(PaymentSchedule[INTEREST],1,1):PaymentSchedule[[#This Row],[INTEREST]]),"")</f>
        <v>631192.55168396595</v>
      </c>
    </row>
    <row r="291" spans="2:11" x14ac:dyDescent="0.2">
      <c r="B291" s="10">
        <f ca="1">IF(LoanIsGood,IF(ROW()-ROW(PaymentSchedule[[#Headers],[PMT NO]])&gt;ScheduledNumberOfPayments,"",ROW()-ROW(PaymentSchedule[[#Headers],[PMT NO]])),"")</f>
        <v>275</v>
      </c>
      <c r="C291" s="12">
        <f ca="1">IF(PaymentSchedule[[#This Row],[PMT NO]]&lt;&gt;"",EOMONTH(LoanStartDate,ROW(PaymentSchedule[[#This Row],[PMT NO]])-ROW(PaymentSchedule[[#Headers],[PMT NO]])-2)+DAY(LoanStartDate),"")</f>
        <v>54459</v>
      </c>
      <c r="D291" s="14">
        <f ca="1">IF(PaymentSchedule[[#This Row],[PMT NO]]&lt;&gt;"",IF(ROW()-ROW(PaymentSchedule[[#Headers],[BEGINNING BALANCE]])=1,LoanAmount,INDEX(PaymentSchedule[ENDING BALANCE],ROW()-ROW(PaymentSchedule[[#Headers],[BEGINNING BALANCE]])-1)),"")</f>
        <v>194758.97862973536</v>
      </c>
      <c r="E291" s="14">
        <f ca="1">IF(PaymentSchedule[[#This Row],[PMT NO]]&lt;&gt;"",ScheduledPayment,"")</f>
        <v>3682.6042812198211</v>
      </c>
      <c r="F29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1" s="14">
        <f ca="1">IF(PaymentSchedule[[#This Row],[PMT NO]]&lt;&gt;"",PaymentSchedule[[#This Row],[TOTAL PAYMENT]]-PaymentSchedule[[#This Row],[INTEREST]],"")</f>
        <v>2773.1035753223596</v>
      </c>
      <c r="I291" s="14">
        <f ca="1">IF(PaymentSchedule[[#This Row],[PMT NO]]&lt;&gt;"",PaymentSchedule[[#This Row],[BEGINNING BALANCE]]*(InterestRate/PaymentsPerYear),"")</f>
        <v>1009.5007058974616</v>
      </c>
      <c r="J29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191985.87505441299</v>
      </c>
      <c r="K291" s="14">
        <f ca="1">IF(PaymentSchedule[[#This Row],[PMT NO]]&lt;&gt;"",SUM(INDEX(PaymentSchedule[INTEREST],1,1):PaymentSchedule[[#This Row],[INTEREST]]),"")</f>
        <v>632202.05238986341</v>
      </c>
    </row>
    <row r="292" spans="2:11" x14ac:dyDescent="0.2">
      <c r="B292" s="10">
        <f ca="1">IF(LoanIsGood,IF(ROW()-ROW(PaymentSchedule[[#Headers],[PMT NO]])&gt;ScheduledNumberOfPayments,"",ROW()-ROW(PaymentSchedule[[#Headers],[PMT NO]])),"")</f>
        <v>276</v>
      </c>
      <c r="C292" s="12">
        <f ca="1">IF(PaymentSchedule[[#This Row],[PMT NO]]&lt;&gt;"",EOMONTH(LoanStartDate,ROW(PaymentSchedule[[#This Row],[PMT NO]])-ROW(PaymentSchedule[[#Headers],[PMT NO]])-2)+DAY(LoanStartDate),"")</f>
        <v>54487</v>
      </c>
      <c r="D292" s="14">
        <f ca="1">IF(PaymentSchedule[[#This Row],[PMT NO]]&lt;&gt;"",IF(ROW()-ROW(PaymentSchedule[[#Headers],[BEGINNING BALANCE]])=1,LoanAmount,INDEX(PaymentSchedule[ENDING BALANCE],ROW()-ROW(PaymentSchedule[[#Headers],[BEGINNING BALANCE]])-1)),"")</f>
        <v>191985.87505441299</v>
      </c>
      <c r="E292" s="14">
        <f ca="1">IF(PaymentSchedule[[#This Row],[PMT NO]]&lt;&gt;"",ScheduledPayment,"")</f>
        <v>3682.6042812198211</v>
      </c>
      <c r="F29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2" s="14">
        <f ca="1">IF(PaymentSchedule[[#This Row],[PMT NO]]&lt;&gt;"",PaymentSchedule[[#This Row],[TOTAL PAYMENT]]-PaymentSchedule[[#This Row],[INTEREST]],"")</f>
        <v>2787.4774955211137</v>
      </c>
      <c r="I292" s="14">
        <f ca="1">IF(PaymentSchedule[[#This Row],[PMT NO]]&lt;&gt;"",PaymentSchedule[[#This Row],[BEGINNING BALANCE]]*(InterestRate/PaymentsPerYear),"")</f>
        <v>995.12678569870729</v>
      </c>
      <c r="J29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189198.39755889188</v>
      </c>
      <c r="K292" s="14">
        <f ca="1">IF(PaymentSchedule[[#This Row],[PMT NO]]&lt;&gt;"",SUM(INDEX(PaymentSchedule[INTEREST],1,1):PaymentSchedule[[#This Row],[INTEREST]]),"")</f>
        <v>633197.17917556211</v>
      </c>
    </row>
    <row r="293" spans="2:11" x14ac:dyDescent="0.2">
      <c r="B293" s="10">
        <f ca="1">IF(LoanIsGood,IF(ROW()-ROW(PaymentSchedule[[#Headers],[PMT NO]])&gt;ScheduledNumberOfPayments,"",ROW()-ROW(PaymentSchedule[[#Headers],[PMT NO]])),"")</f>
        <v>277</v>
      </c>
      <c r="C293" s="12">
        <f ca="1">IF(PaymentSchedule[[#This Row],[PMT NO]]&lt;&gt;"",EOMONTH(LoanStartDate,ROW(PaymentSchedule[[#This Row],[PMT NO]])-ROW(PaymentSchedule[[#Headers],[PMT NO]])-2)+DAY(LoanStartDate),"")</f>
        <v>54518</v>
      </c>
      <c r="D293" s="14">
        <f ca="1">IF(PaymentSchedule[[#This Row],[PMT NO]]&lt;&gt;"",IF(ROW()-ROW(PaymentSchedule[[#Headers],[BEGINNING BALANCE]])=1,LoanAmount,INDEX(PaymentSchedule[ENDING BALANCE],ROW()-ROW(PaymentSchedule[[#Headers],[BEGINNING BALANCE]])-1)),"")</f>
        <v>189198.39755889188</v>
      </c>
      <c r="E293" s="14">
        <f ca="1">IF(PaymentSchedule[[#This Row],[PMT NO]]&lt;&gt;"",ScheduledPayment,"")</f>
        <v>3682.6042812198211</v>
      </c>
      <c r="F29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3" s="14">
        <f ca="1">IF(PaymentSchedule[[#This Row],[PMT NO]]&lt;&gt;"",PaymentSchedule[[#This Row],[TOTAL PAYMENT]]-PaymentSchedule[[#This Row],[INTEREST]],"")</f>
        <v>2801.9259205395647</v>
      </c>
      <c r="I293" s="14">
        <f ca="1">IF(PaymentSchedule[[#This Row],[PMT NO]]&lt;&gt;"",PaymentSchedule[[#This Row],[BEGINNING BALANCE]]*(InterestRate/PaymentsPerYear),"")</f>
        <v>980.67836068025622</v>
      </c>
      <c r="J29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186396.47163835232</v>
      </c>
      <c r="K293" s="14">
        <f ca="1">IF(PaymentSchedule[[#This Row],[PMT NO]]&lt;&gt;"",SUM(INDEX(PaymentSchedule[INTEREST],1,1):PaymentSchedule[[#This Row],[INTEREST]]),"")</f>
        <v>634177.85753624234</v>
      </c>
    </row>
    <row r="294" spans="2:11" x14ac:dyDescent="0.2">
      <c r="B294" s="10">
        <f ca="1">IF(LoanIsGood,IF(ROW()-ROW(PaymentSchedule[[#Headers],[PMT NO]])&gt;ScheduledNumberOfPayments,"",ROW()-ROW(PaymentSchedule[[#Headers],[PMT NO]])),"")</f>
        <v>278</v>
      </c>
      <c r="C294" s="12">
        <f ca="1">IF(PaymentSchedule[[#This Row],[PMT NO]]&lt;&gt;"",EOMONTH(LoanStartDate,ROW(PaymentSchedule[[#This Row],[PMT NO]])-ROW(PaymentSchedule[[#Headers],[PMT NO]])-2)+DAY(LoanStartDate),"")</f>
        <v>54548</v>
      </c>
      <c r="D294" s="14">
        <f ca="1">IF(PaymentSchedule[[#This Row],[PMT NO]]&lt;&gt;"",IF(ROW()-ROW(PaymentSchedule[[#Headers],[BEGINNING BALANCE]])=1,LoanAmount,INDEX(PaymentSchedule[ENDING BALANCE],ROW()-ROW(PaymentSchedule[[#Headers],[BEGINNING BALANCE]])-1)),"")</f>
        <v>186396.47163835232</v>
      </c>
      <c r="E294" s="14">
        <f ca="1">IF(PaymentSchedule[[#This Row],[PMT NO]]&lt;&gt;"",ScheduledPayment,"")</f>
        <v>3682.6042812198211</v>
      </c>
      <c r="F29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4" s="14">
        <f ca="1">IF(PaymentSchedule[[#This Row],[PMT NO]]&lt;&gt;"",PaymentSchedule[[#This Row],[TOTAL PAYMENT]]-PaymentSchedule[[#This Row],[INTEREST]],"")</f>
        <v>2816.4492365610286</v>
      </c>
      <c r="I294" s="14">
        <f ca="1">IF(PaymentSchedule[[#This Row],[PMT NO]]&lt;&gt;"",PaymentSchedule[[#This Row],[BEGINNING BALANCE]]*(InterestRate/PaymentsPerYear),"")</f>
        <v>966.1550446587928</v>
      </c>
      <c r="J29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183580.0224017913</v>
      </c>
      <c r="K294" s="14">
        <f ca="1">IF(PaymentSchedule[[#This Row],[PMT NO]]&lt;&gt;"",SUM(INDEX(PaymentSchedule[INTEREST],1,1):PaymentSchedule[[#This Row],[INTEREST]]),"")</f>
        <v>635144.01258090115</v>
      </c>
    </row>
    <row r="295" spans="2:11" x14ac:dyDescent="0.2">
      <c r="B295" s="10">
        <f ca="1">IF(LoanIsGood,IF(ROW()-ROW(PaymentSchedule[[#Headers],[PMT NO]])&gt;ScheduledNumberOfPayments,"",ROW()-ROW(PaymentSchedule[[#Headers],[PMT NO]])),"")</f>
        <v>279</v>
      </c>
      <c r="C295" s="12">
        <f ca="1">IF(PaymentSchedule[[#This Row],[PMT NO]]&lt;&gt;"",EOMONTH(LoanStartDate,ROW(PaymentSchedule[[#This Row],[PMT NO]])-ROW(PaymentSchedule[[#Headers],[PMT NO]])-2)+DAY(LoanStartDate),"")</f>
        <v>54579</v>
      </c>
      <c r="D295" s="14">
        <f ca="1">IF(PaymentSchedule[[#This Row],[PMT NO]]&lt;&gt;"",IF(ROW()-ROW(PaymentSchedule[[#Headers],[BEGINNING BALANCE]])=1,LoanAmount,INDEX(PaymentSchedule[ENDING BALANCE],ROW()-ROW(PaymentSchedule[[#Headers],[BEGINNING BALANCE]])-1)),"")</f>
        <v>183580.0224017913</v>
      </c>
      <c r="E295" s="14">
        <f ca="1">IF(PaymentSchedule[[#This Row],[PMT NO]]&lt;&gt;"",ScheduledPayment,"")</f>
        <v>3682.6042812198211</v>
      </c>
      <c r="F29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5" s="14">
        <f ca="1">IF(PaymentSchedule[[#This Row],[PMT NO]]&lt;&gt;"",PaymentSchedule[[#This Row],[TOTAL PAYMENT]]-PaymentSchedule[[#This Row],[INTEREST]],"")</f>
        <v>2831.0478317705365</v>
      </c>
      <c r="I295" s="14">
        <f ca="1">IF(PaymentSchedule[[#This Row],[PMT NO]]&lt;&gt;"",PaymentSchedule[[#This Row],[BEGINNING BALANCE]]*(InterestRate/PaymentsPerYear),"")</f>
        <v>951.55644944928486</v>
      </c>
      <c r="J29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180748.97457002077</v>
      </c>
      <c r="K295" s="14">
        <f ca="1">IF(PaymentSchedule[[#This Row],[PMT NO]]&lt;&gt;"",SUM(INDEX(PaymentSchedule[INTEREST],1,1):PaymentSchedule[[#This Row],[INTEREST]]),"")</f>
        <v>636095.56903035042</v>
      </c>
    </row>
    <row r="296" spans="2:11" x14ac:dyDescent="0.2">
      <c r="B296" s="10">
        <f ca="1">IF(LoanIsGood,IF(ROW()-ROW(PaymentSchedule[[#Headers],[PMT NO]])&gt;ScheduledNumberOfPayments,"",ROW()-ROW(PaymentSchedule[[#Headers],[PMT NO]])),"")</f>
        <v>280</v>
      </c>
      <c r="C296" s="12">
        <f ca="1">IF(PaymentSchedule[[#This Row],[PMT NO]]&lt;&gt;"",EOMONTH(LoanStartDate,ROW(PaymentSchedule[[#This Row],[PMT NO]])-ROW(PaymentSchedule[[#Headers],[PMT NO]])-2)+DAY(LoanStartDate),"")</f>
        <v>54609</v>
      </c>
      <c r="D296" s="14">
        <f ca="1">IF(PaymentSchedule[[#This Row],[PMT NO]]&lt;&gt;"",IF(ROW()-ROW(PaymentSchedule[[#Headers],[BEGINNING BALANCE]])=1,LoanAmount,INDEX(PaymentSchedule[ENDING BALANCE],ROW()-ROW(PaymentSchedule[[#Headers],[BEGINNING BALANCE]])-1)),"")</f>
        <v>180748.97457002077</v>
      </c>
      <c r="E296" s="14">
        <f ca="1">IF(PaymentSchedule[[#This Row],[PMT NO]]&lt;&gt;"",ScheduledPayment,"")</f>
        <v>3682.6042812198211</v>
      </c>
      <c r="F29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6" s="14">
        <f ca="1">IF(PaymentSchedule[[#This Row],[PMT NO]]&lt;&gt;"",PaymentSchedule[[#This Row],[TOTAL PAYMENT]]-PaymentSchedule[[#This Row],[INTEREST]],"")</f>
        <v>2845.7220963652135</v>
      </c>
      <c r="I296" s="14">
        <f ca="1">IF(PaymentSchedule[[#This Row],[PMT NO]]&lt;&gt;"",PaymentSchedule[[#This Row],[BEGINNING BALANCE]]*(InterestRate/PaymentsPerYear),"")</f>
        <v>936.88218485460766</v>
      </c>
      <c r="J29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177903.25247365556</v>
      </c>
      <c r="K296" s="14">
        <f ca="1">IF(PaymentSchedule[[#This Row],[PMT NO]]&lt;&gt;"",SUM(INDEX(PaymentSchedule[INTEREST],1,1):PaymentSchedule[[#This Row],[INTEREST]]),"")</f>
        <v>637032.45121520502</v>
      </c>
    </row>
    <row r="297" spans="2:11" x14ac:dyDescent="0.2">
      <c r="B297" s="10">
        <f ca="1">IF(LoanIsGood,IF(ROW()-ROW(PaymentSchedule[[#Headers],[PMT NO]])&gt;ScheduledNumberOfPayments,"",ROW()-ROW(PaymentSchedule[[#Headers],[PMT NO]])),"")</f>
        <v>281</v>
      </c>
      <c r="C297" s="12">
        <f ca="1">IF(PaymentSchedule[[#This Row],[PMT NO]]&lt;&gt;"",EOMONTH(LoanStartDate,ROW(PaymentSchedule[[#This Row],[PMT NO]])-ROW(PaymentSchedule[[#Headers],[PMT NO]])-2)+DAY(LoanStartDate),"")</f>
        <v>54640</v>
      </c>
      <c r="D297" s="14">
        <f ca="1">IF(PaymentSchedule[[#This Row],[PMT NO]]&lt;&gt;"",IF(ROW()-ROW(PaymentSchedule[[#Headers],[BEGINNING BALANCE]])=1,LoanAmount,INDEX(PaymentSchedule[ENDING BALANCE],ROW()-ROW(PaymentSchedule[[#Headers],[BEGINNING BALANCE]])-1)),"")</f>
        <v>177903.25247365556</v>
      </c>
      <c r="E297" s="14">
        <f ca="1">IF(PaymentSchedule[[#This Row],[PMT NO]]&lt;&gt;"",ScheduledPayment,"")</f>
        <v>3682.6042812198211</v>
      </c>
      <c r="F29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7" s="14">
        <f ca="1">IF(PaymentSchedule[[#This Row],[PMT NO]]&lt;&gt;"",PaymentSchedule[[#This Row],[TOTAL PAYMENT]]-PaymentSchedule[[#This Row],[INTEREST]],"")</f>
        <v>2860.4724225647064</v>
      </c>
      <c r="I297" s="14">
        <f ca="1">IF(PaymentSchedule[[#This Row],[PMT NO]]&lt;&gt;"",PaymentSchedule[[#This Row],[BEGINNING BALANCE]]*(InterestRate/PaymentsPerYear),"")</f>
        <v>922.13185865511468</v>
      </c>
      <c r="J29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175042.78005109087</v>
      </c>
      <c r="K297" s="14">
        <f ca="1">IF(PaymentSchedule[[#This Row],[PMT NO]]&lt;&gt;"",SUM(INDEX(PaymentSchedule[INTEREST],1,1):PaymentSchedule[[#This Row],[INTEREST]]),"")</f>
        <v>637954.58307386015</v>
      </c>
    </row>
    <row r="298" spans="2:11" x14ac:dyDescent="0.2">
      <c r="B298" s="10">
        <f ca="1">IF(LoanIsGood,IF(ROW()-ROW(PaymentSchedule[[#Headers],[PMT NO]])&gt;ScheduledNumberOfPayments,"",ROW()-ROW(PaymentSchedule[[#Headers],[PMT NO]])),"")</f>
        <v>282</v>
      </c>
      <c r="C298" s="12">
        <f ca="1">IF(PaymentSchedule[[#This Row],[PMT NO]]&lt;&gt;"",EOMONTH(LoanStartDate,ROW(PaymentSchedule[[#This Row],[PMT NO]])-ROW(PaymentSchedule[[#Headers],[PMT NO]])-2)+DAY(LoanStartDate),"")</f>
        <v>54671</v>
      </c>
      <c r="D298" s="14">
        <f ca="1">IF(PaymentSchedule[[#This Row],[PMT NO]]&lt;&gt;"",IF(ROW()-ROW(PaymentSchedule[[#Headers],[BEGINNING BALANCE]])=1,LoanAmount,INDEX(PaymentSchedule[ENDING BALANCE],ROW()-ROW(PaymentSchedule[[#Headers],[BEGINNING BALANCE]])-1)),"")</f>
        <v>175042.78005109087</v>
      </c>
      <c r="E298" s="14">
        <f ca="1">IF(PaymentSchedule[[#This Row],[PMT NO]]&lt;&gt;"",ScheduledPayment,"")</f>
        <v>3682.6042812198211</v>
      </c>
      <c r="F29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8" s="14">
        <f ca="1">IF(PaymentSchedule[[#This Row],[PMT NO]]&lt;&gt;"",PaymentSchedule[[#This Row],[TOTAL PAYMENT]]-PaymentSchedule[[#This Row],[INTEREST]],"")</f>
        <v>2875.2992046216668</v>
      </c>
      <c r="I298" s="14">
        <f ca="1">IF(PaymentSchedule[[#This Row],[PMT NO]]&lt;&gt;"",PaymentSchedule[[#This Row],[BEGINNING BALANCE]]*(InterestRate/PaymentsPerYear),"")</f>
        <v>907.3050765981543</v>
      </c>
      <c r="J29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172167.4808464692</v>
      </c>
      <c r="K298" s="14">
        <f ca="1">IF(PaymentSchedule[[#This Row],[PMT NO]]&lt;&gt;"",SUM(INDEX(PaymentSchedule[INTEREST],1,1):PaymentSchedule[[#This Row],[INTEREST]]),"")</f>
        <v>638861.88815045834</v>
      </c>
    </row>
    <row r="299" spans="2:11" x14ac:dyDescent="0.2">
      <c r="B299" s="10">
        <f ca="1">IF(LoanIsGood,IF(ROW()-ROW(PaymentSchedule[[#Headers],[PMT NO]])&gt;ScheduledNumberOfPayments,"",ROW()-ROW(PaymentSchedule[[#Headers],[PMT NO]])),"")</f>
        <v>283</v>
      </c>
      <c r="C299" s="12">
        <f ca="1">IF(PaymentSchedule[[#This Row],[PMT NO]]&lt;&gt;"",EOMONTH(LoanStartDate,ROW(PaymentSchedule[[#This Row],[PMT NO]])-ROW(PaymentSchedule[[#Headers],[PMT NO]])-2)+DAY(LoanStartDate),"")</f>
        <v>54701</v>
      </c>
      <c r="D299" s="14">
        <f ca="1">IF(PaymentSchedule[[#This Row],[PMT NO]]&lt;&gt;"",IF(ROW()-ROW(PaymentSchedule[[#Headers],[BEGINNING BALANCE]])=1,LoanAmount,INDEX(PaymentSchedule[ENDING BALANCE],ROW()-ROW(PaymentSchedule[[#Headers],[BEGINNING BALANCE]])-1)),"")</f>
        <v>172167.4808464692</v>
      </c>
      <c r="E299" s="14">
        <f ca="1">IF(PaymentSchedule[[#This Row],[PMT NO]]&lt;&gt;"",ScheduledPayment,"")</f>
        <v>3682.6042812198211</v>
      </c>
      <c r="F29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299" s="14">
        <f ca="1">IF(PaymentSchedule[[#This Row],[PMT NO]]&lt;&gt;"",PaymentSchedule[[#This Row],[TOTAL PAYMENT]]-PaymentSchedule[[#This Row],[INTEREST]],"")</f>
        <v>2890.2028388322892</v>
      </c>
      <c r="I299" s="14">
        <f ca="1">IF(PaymentSchedule[[#This Row],[PMT NO]]&lt;&gt;"",PaymentSchedule[[#This Row],[BEGINNING BALANCE]]*(InterestRate/PaymentsPerYear),"")</f>
        <v>892.40144238753203</v>
      </c>
      <c r="J29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169277.27800763692</v>
      </c>
      <c r="K299" s="14">
        <f ca="1">IF(PaymentSchedule[[#This Row],[PMT NO]]&lt;&gt;"",SUM(INDEX(PaymentSchedule[INTEREST],1,1):PaymentSchedule[[#This Row],[INTEREST]]),"")</f>
        <v>639754.28959284583</v>
      </c>
    </row>
    <row r="300" spans="2:11" x14ac:dyDescent="0.2">
      <c r="B300" s="10">
        <f ca="1">IF(LoanIsGood,IF(ROW()-ROW(PaymentSchedule[[#Headers],[PMT NO]])&gt;ScheduledNumberOfPayments,"",ROW()-ROW(PaymentSchedule[[#Headers],[PMT NO]])),"")</f>
        <v>284</v>
      </c>
      <c r="C300" s="12">
        <f ca="1">IF(PaymentSchedule[[#This Row],[PMT NO]]&lt;&gt;"",EOMONTH(LoanStartDate,ROW(PaymentSchedule[[#This Row],[PMT NO]])-ROW(PaymentSchedule[[#Headers],[PMT NO]])-2)+DAY(LoanStartDate),"")</f>
        <v>54732</v>
      </c>
      <c r="D300" s="14">
        <f ca="1">IF(PaymentSchedule[[#This Row],[PMT NO]]&lt;&gt;"",IF(ROW()-ROW(PaymentSchedule[[#Headers],[BEGINNING BALANCE]])=1,LoanAmount,INDEX(PaymentSchedule[ENDING BALANCE],ROW()-ROW(PaymentSchedule[[#Headers],[BEGINNING BALANCE]])-1)),"")</f>
        <v>169277.27800763692</v>
      </c>
      <c r="E300" s="14">
        <f ca="1">IF(PaymentSchedule[[#This Row],[PMT NO]]&lt;&gt;"",ScheduledPayment,"")</f>
        <v>3682.6042812198211</v>
      </c>
      <c r="F30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0" s="14">
        <f ca="1">IF(PaymentSchedule[[#This Row],[PMT NO]]&lt;&gt;"",PaymentSchedule[[#This Row],[TOTAL PAYMENT]]-PaymentSchedule[[#This Row],[INTEREST]],"")</f>
        <v>2905.1837235469029</v>
      </c>
      <c r="I300" s="14">
        <f ca="1">IF(PaymentSchedule[[#This Row],[PMT NO]]&lt;&gt;"",PaymentSchedule[[#This Row],[BEGINNING BALANCE]]*(InterestRate/PaymentsPerYear),"")</f>
        <v>877.42055767291799</v>
      </c>
      <c r="J30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166372.09428409001</v>
      </c>
      <c r="K300" s="14">
        <f ca="1">IF(PaymentSchedule[[#This Row],[PMT NO]]&lt;&gt;"",SUM(INDEX(PaymentSchedule[INTEREST],1,1):PaymentSchedule[[#This Row],[INTEREST]]),"")</f>
        <v>640631.7101505188</v>
      </c>
    </row>
    <row r="301" spans="2:11" x14ac:dyDescent="0.2">
      <c r="B301" s="10">
        <f ca="1">IF(LoanIsGood,IF(ROW()-ROW(PaymentSchedule[[#Headers],[PMT NO]])&gt;ScheduledNumberOfPayments,"",ROW()-ROW(PaymentSchedule[[#Headers],[PMT NO]])),"")</f>
        <v>285</v>
      </c>
      <c r="C301" s="12">
        <f ca="1">IF(PaymentSchedule[[#This Row],[PMT NO]]&lt;&gt;"",EOMONTH(LoanStartDate,ROW(PaymentSchedule[[#This Row],[PMT NO]])-ROW(PaymentSchedule[[#Headers],[PMT NO]])-2)+DAY(LoanStartDate),"")</f>
        <v>54762</v>
      </c>
      <c r="D301" s="14">
        <f ca="1">IF(PaymentSchedule[[#This Row],[PMT NO]]&lt;&gt;"",IF(ROW()-ROW(PaymentSchedule[[#Headers],[BEGINNING BALANCE]])=1,LoanAmount,INDEX(PaymentSchedule[ENDING BALANCE],ROW()-ROW(PaymentSchedule[[#Headers],[BEGINNING BALANCE]])-1)),"")</f>
        <v>166372.09428409001</v>
      </c>
      <c r="E301" s="14">
        <f ca="1">IF(PaymentSchedule[[#This Row],[PMT NO]]&lt;&gt;"",ScheduledPayment,"")</f>
        <v>3682.6042812198211</v>
      </c>
      <c r="F30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1" s="14">
        <f ca="1">IF(PaymentSchedule[[#This Row],[PMT NO]]&lt;&gt;"",PaymentSchedule[[#This Row],[TOTAL PAYMENT]]-PaymentSchedule[[#This Row],[INTEREST]],"")</f>
        <v>2920.2422591806212</v>
      </c>
      <c r="I301" s="14">
        <f ca="1">IF(PaymentSchedule[[#This Row],[PMT NO]]&lt;&gt;"",PaymentSchedule[[#This Row],[BEGINNING BALANCE]]*(InterestRate/PaymentsPerYear),"")</f>
        <v>862.36202203919981</v>
      </c>
      <c r="J30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163451.8520249094</v>
      </c>
      <c r="K301" s="14">
        <f ca="1">IF(PaymentSchedule[[#This Row],[PMT NO]]&lt;&gt;"",SUM(INDEX(PaymentSchedule[INTEREST],1,1):PaymentSchedule[[#This Row],[INTEREST]]),"")</f>
        <v>641494.07217255805</v>
      </c>
    </row>
    <row r="302" spans="2:11" x14ac:dyDescent="0.2">
      <c r="B302" s="10">
        <f ca="1">IF(LoanIsGood,IF(ROW()-ROW(PaymentSchedule[[#Headers],[PMT NO]])&gt;ScheduledNumberOfPayments,"",ROW()-ROW(PaymentSchedule[[#Headers],[PMT NO]])),"")</f>
        <v>286</v>
      </c>
      <c r="C302" s="12">
        <f ca="1">IF(PaymentSchedule[[#This Row],[PMT NO]]&lt;&gt;"",EOMONTH(LoanStartDate,ROW(PaymentSchedule[[#This Row],[PMT NO]])-ROW(PaymentSchedule[[#Headers],[PMT NO]])-2)+DAY(LoanStartDate),"")</f>
        <v>54793</v>
      </c>
      <c r="D302" s="14">
        <f ca="1">IF(PaymentSchedule[[#This Row],[PMT NO]]&lt;&gt;"",IF(ROW()-ROW(PaymentSchedule[[#Headers],[BEGINNING BALANCE]])=1,LoanAmount,INDEX(PaymentSchedule[ENDING BALANCE],ROW()-ROW(PaymentSchedule[[#Headers],[BEGINNING BALANCE]])-1)),"")</f>
        <v>163451.8520249094</v>
      </c>
      <c r="E302" s="14">
        <f ca="1">IF(PaymentSchedule[[#This Row],[PMT NO]]&lt;&gt;"",ScheduledPayment,"")</f>
        <v>3682.6042812198211</v>
      </c>
      <c r="F30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2" s="14">
        <f ca="1">IF(PaymentSchedule[[#This Row],[PMT NO]]&lt;&gt;"",PaymentSchedule[[#This Row],[TOTAL PAYMENT]]-PaymentSchedule[[#This Row],[INTEREST]],"")</f>
        <v>2935.3788482240407</v>
      </c>
      <c r="I302" s="14">
        <f ca="1">IF(PaymentSchedule[[#This Row],[PMT NO]]&lt;&gt;"",PaymentSchedule[[#This Row],[BEGINNING BALANCE]]*(InterestRate/PaymentsPerYear),"")</f>
        <v>847.22543299578035</v>
      </c>
      <c r="J30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160516.47317668537</v>
      </c>
      <c r="K302" s="14">
        <f ca="1">IF(PaymentSchedule[[#This Row],[PMT NO]]&lt;&gt;"",SUM(INDEX(PaymentSchedule[INTEREST],1,1):PaymentSchedule[[#This Row],[INTEREST]]),"")</f>
        <v>642341.29760555387</v>
      </c>
    </row>
    <row r="303" spans="2:11" x14ac:dyDescent="0.2">
      <c r="B303" s="10">
        <f ca="1">IF(LoanIsGood,IF(ROW()-ROW(PaymentSchedule[[#Headers],[PMT NO]])&gt;ScheduledNumberOfPayments,"",ROW()-ROW(PaymentSchedule[[#Headers],[PMT NO]])),"")</f>
        <v>287</v>
      </c>
      <c r="C303" s="12">
        <f ca="1">IF(PaymentSchedule[[#This Row],[PMT NO]]&lt;&gt;"",EOMONTH(LoanStartDate,ROW(PaymentSchedule[[#This Row],[PMT NO]])-ROW(PaymentSchedule[[#Headers],[PMT NO]])-2)+DAY(LoanStartDate),"")</f>
        <v>54824</v>
      </c>
      <c r="D303" s="14">
        <f ca="1">IF(PaymentSchedule[[#This Row],[PMT NO]]&lt;&gt;"",IF(ROW()-ROW(PaymentSchedule[[#Headers],[BEGINNING BALANCE]])=1,LoanAmount,INDEX(PaymentSchedule[ENDING BALANCE],ROW()-ROW(PaymentSchedule[[#Headers],[BEGINNING BALANCE]])-1)),"")</f>
        <v>160516.47317668537</v>
      </c>
      <c r="E303" s="14">
        <f ca="1">IF(PaymentSchedule[[#This Row],[PMT NO]]&lt;&gt;"",ScheduledPayment,"")</f>
        <v>3682.6042812198211</v>
      </c>
      <c r="F30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3" s="14">
        <f ca="1">IF(PaymentSchedule[[#This Row],[PMT NO]]&lt;&gt;"",PaymentSchedule[[#This Row],[TOTAL PAYMENT]]-PaymentSchedule[[#This Row],[INTEREST]],"")</f>
        <v>2950.5938952540018</v>
      </c>
      <c r="I303" s="14">
        <f ca="1">IF(PaymentSchedule[[#This Row],[PMT NO]]&lt;&gt;"",PaymentSchedule[[#This Row],[BEGINNING BALANCE]]*(InterestRate/PaymentsPerYear),"")</f>
        <v>832.01038596581907</v>
      </c>
      <c r="J30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157565.87928143138</v>
      </c>
      <c r="K303" s="14">
        <f ca="1">IF(PaymentSchedule[[#This Row],[PMT NO]]&lt;&gt;"",SUM(INDEX(PaymentSchedule[INTEREST],1,1):PaymentSchedule[[#This Row],[INTEREST]]),"")</f>
        <v>643173.30799151969</v>
      </c>
    </row>
    <row r="304" spans="2:11" x14ac:dyDescent="0.2">
      <c r="B304" s="10">
        <f ca="1">IF(LoanIsGood,IF(ROW()-ROW(PaymentSchedule[[#Headers],[PMT NO]])&gt;ScheduledNumberOfPayments,"",ROW()-ROW(PaymentSchedule[[#Headers],[PMT NO]])),"")</f>
        <v>288</v>
      </c>
      <c r="C304" s="12">
        <f ca="1">IF(PaymentSchedule[[#This Row],[PMT NO]]&lt;&gt;"",EOMONTH(LoanStartDate,ROW(PaymentSchedule[[#This Row],[PMT NO]])-ROW(PaymentSchedule[[#Headers],[PMT NO]])-2)+DAY(LoanStartDate),"")</f>
        <v>54852</v>
      </c>
      <c r="D304" s="14">
        <f ca="1">IF(PaymentSchedule[[#This Row],[PMT NO]]&lt;&gt;"",IF(ROW()-ROW(PaymentSchedule[[#Headers],[BEGINNING BALANCE]])=1,LoanAmount,INDEX(PaymentSchedule[ENDING BALANCE],ROW()-ROW(PaymentSchedule[[#Headers],[BEGINNING BALANCE]])-1)),"")</f>
        <v>157565.87928143138</v>
      </c>
      <c r="E304" s="14">
        <f ca="1">IF(PaymentSchedule[[#This Row],[PMT NO]]&lt;&gt;"",ScheduledPayment,"")</f>
        <v>3682.6042812198211</v>
      </c>
      <c r="F30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4" s="14">
        <f ca="1">IF(PaymentSchedule[[#This Row],[PMT NO]]&lt;&gt;"",PaymentSchedule[[#This Row],[TOTAL PAYMENT]]-PaymentSchedule[[#This Row],[INTEREST]],"")</f>
        <v>2965.8878069444017</v>
      </c>
      <c r="I304" s="14">
        <f ca="1">IF(PaymentSchedule[[#This Row],[PMT NO]]&lt;&gt;"",PaymentSchedule[[#This Row],[BEGINNING BALANCE]]*(InterestRate/PaymentsPerYear),"")</f>
        <v>816.71647427541927</v>
      </c>
      <c r="J30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154599.99147448697</v>
      </c>
      <c r="K304" s="14">
        <f ca="1">IF(PaymentSchedule[[#This Row],[PMT NO]]&lt;&gt;"",SUM(INDEX(PaymentSchedule[INTEREST],1,1):PaymentSchedule[[#This Row],[INTEREST]]),"")</f>
        <v>643990.02446579514</v>
      </c>
    </row>
    <row r="305" spans="2:11" x14ac:dyDescent="0.2">
      <c r="B305" s="10">
        <f ca="1">IF(LoanIsGood,IF(ROW()-ROW(PaymentSchedule[[#Headers],[PMT NO]])&gt;ScheduledNumberOfPayments,"",ROW()-ROW(PaymentSchedule[[#Headers],[PMT NO]])),"")</f>
        <v>289</v>
      </c>
      <c r="C305" s="12">
        <f ca="1">IF(PaymentSchedule[[#This Row],[PMT NO]]&lt;&gt;"",EOMONTH(LoanStartDate,ROW(PaymentSchedule[[#This Row],[PMT NO]])-ROW(PaymentSchedule[[#Headers],[PMT NO]])-2)+DAY(LoanStartDate),"")</f>
        <v>54883</v>
      </c>
      <c r="D305" s="14">
        <f ca="1">IF(PaymentSchedule[[#This Row],[PMT NO]]&lt;&gt;"",IF(ROW()-ROW(PaymentSchedule[[#Headers],[BEGINNING BALANCE]])=1,LoanAmount,INDEX(PaymentSchedule[ENDING BALANCE],ROW()-ROW(PaymentSchedule[[#Headers],[BEGINNING BALANCE]])-1)),"")</f>
        <v>154599.99147448697</v>
      </c>
      <c r="E305" s="14">
        <f ca="1">IF(PaymentSchedule[[#This Row],[PMT NO]]&lt;&gt;"",ScheduledPayment,"")</f>
        <v>3682.6042812198211</v>
      </c>
      <c r="F30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5" s="14">
        <f ca="1">IF(PaymentSchedule[[#This Row],[PMT NO]]&lt;&gt;"",PaymentSchedule[[#This Row],[TOTAL PAYMENT]]-PaymentSchedule[[#This Row],[INTEREST]],"")</f>
        <v>2981.2609920770637</v>
      </c>
      <c r="I305" s="14">
        <f ca="1">IF(PaymentSchedule[[#This Row],[PMT NO]]&lt;&gt;"",PaymentSchedule[[#This Row],[BEGINNING BALANCE]]*(InterestRate/PaymentsPerYear),"")</f>
        <v>801.3432891427575</v>
      </c>
      <c r="J30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151618.73048240991</v>
      </c>
      <c r="K305" s="14">
        <f ca="1">IF(PaymentSchedule[[#This Row],[PMT NO]]&lt;&gt;"",SUM(INDEX(PaymentSchedule[INTEREST],1,1):PaymentSchedule[[#This Row],[INTEREST]]),"")</f>
        <v>644791.36775493785</v>
      </c>
    </row>
    <row r="306" spans="2:11" x14ac:dyDescent="0.2">
      <c r="B306" s="10">
        <f ca="1">IF(LoanIsGood,IF(ROW()-ROW(PaymentSchedule[[#Headers],[PMT NO]])&gt;ScheduledNumberOfPayments,"",ROW()-ROW(PaymentSchedule[[#Headers],[PMT NO]])),"")</f>
        <v>290</v>
      </c>
      <c r="C306" s="12">
        <f ca="1">IF(PaymentSchedule[[#This Row],[PMT NO]]&lt;&gt;"",EOMONTH(LoanStartDate,ROW(PaymentSchedule[[#This Row],[PMT NO]])-ROW(PaymentSchedule[[#Headers],[PMT NO]])-2)+DAY(LoanStartDate),"")</f>
        <v>54913</v>
      </c>
      <c r="D306" s="14">
        <f ca="1">IF(PaymentSchedule[[#This Row],[PMT NO]]&lt;&gt;"",IF(ROW()-ROW(PaymentSchedule[[#Headers],[BEGINNING BALANCE]])=1,LoanAmount,INDEX(PaymentSchedule[ENDING BALANCE],ROW()-ROW(PaymentSchedule[[#Headers],[BEGINNING BALANCE]])-1)),"")</f>
        <v>151618.73048240991</v>
      </c>
      <c r="E306" s="14">
        <f ca="1">IF(PaymentSchedule[[#This Row],[PMT NO]]&lt;&gt;"",ScheduledPayment,"")</f>
        <v>3682.6042812198211</v>
      </c>
      <c r="F30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6" s="14">
        <f ca="1">IF(PaymentSchedule[[#This Row],[PMT NO]]&lt;&gt;"",PaymentSchedule[[#This Row],[TOTAL PAYMENT]]-PaymentSchedule[[#This Row],[INTEREST]],"")</f>
        <v>2996.7138615526633</v>
      </c>
      <c r="I306" s="14">
        <f ca="1">IF(PaymentSchedule[[#This Row],[PMT NO]]&lt;&gt;"",PaymentSchedule[[#This Row],[BEGINNING BALANCE]]*(InterestRate/PaymentsPerYear),"")</f>
        <v>785.89041966715797</v>
      </c>
      <c r="J30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148622.01662085726</v>
      </c>
      <c r="K306" s="14">
        <f ca="1">IF(PaymentSchedule[[#This Row],[PMT NO]]&lt;&gt;"",SUM(INDEX(PaymentSchedule[INTEREST],1,1):PaymentSchedule[[#This Row],[INTEREST]]),"")</f>
        <v>645577.25817460497</v>
      </c>
    </row>
    <row r="307" spans="2:11" x14ac:dyDescent="0.2">
      <c r="B307" s="10">
        <f ca="1">IF(LoanIsGood,IF(ROW()-ROW(PaymentSchedule[[#Headers],[PMT NO]])&gt;ScheduledNumberOfPayments,"",ROW()-ROW(PaymentSchedule[[#Headers],[PMT NO]])),"")</f>
        <v>291</v>
      </c>
      <c r="C307" s="12">
        <f ca="1">IF(PaymentSchedule[[#This Row],[PMT NO]]&lt;&gt;"",EOMONTH(LoanStartDate,ROW(PaymentSchedule[[#This Row],[PMT NO]])-ROW(PaymentSchedule[[#Headers],[PMT NO]])-2)+DAY(LoanStartDate),"")</f>
        <v>54944</v>
      </c>
      <c r="D307" s="14">
        <f ca="1">IF(PaymentSchedule[[#This Row],[PMT NO]]&lt;&gt;"",IF(ROW()-ROW(PaymentSchedule[[#Headers],[BEGINNING BALANCE]])=1,LoanAmount,INDEX(PaymentSchedule[ENDING BALANCE],ROW()-ROW(PaymentSchedule[[#Headers],[BEGINNING BALANCE]])-1)),"")</f>
        <v>148622.01662085726</v>
      </c>
      <c r="E307" s="14">
        <f ca="1">IF(PaymentSchedule[[#This Row],[PMT NO]]&lt;&gt;"",ScheduledPayment,"")</f>
        <v>3682.6042812198211</v>
      </c>
      <c r="F30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7" s="14">
        <f ca="1">IF(PaymentSchedule[[#This Row],[PMT NO]]&lt;&gt;"",PaymentSchedule[[#This Row],[TOTAL PAYMENT]]-PaymentSchedule[[#This Row],[INTEREST]],"")</f>
        <v>3012.2468284017109</v>
      </c>
      <c r="I307" s="14">
        <f ca="1">IF(PaymentSchedule[[#This Row],[PMT NO]]&lt;&gt;"",PaymentSchedule[[#This Row],[BEGINNING BALANCE]]*(InterestRate/PaymentsPerYear),"")</f>
        <v>770.35745281811012</v>
      </c>
      <c r="J30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145609.76979245554</v>
      </c>
      <c r="K307" s="14">
        <f ca="1">IF(PaymentSchedule[[#This Row],[PMT NO]]&lt;&gt;"",SUM(INDEX(PaymentSchedule[INTEREST],1,1):PaymentSchedule[[#This Row],[INTEREST]]),"")</f>
        <v>646347.61562742305</v>
      </c>
    </row>
    <row r="308" spans="2:11" x14ac:dyDescent="0.2">
      <c r="B308" s="10">
        <f ca="1">IF(LoanIsGood,IF(ROW()-ROW(PaymentSchedule[[#Headers],[PMT NO]])&gt;ScheduledNumberOfPayments,"",ROW()-ROW(PaymentSchedule[[#Headers],[PMT NO]])),"")</f>
        <v>292</v>
      </c>
      <c r="C308" s="12">
        <f ca="1">IF(PaymentSchedule[[#This Row],[PMT NO]]&lt;&gt;"",EOMONTH(LoanStartDate,ROW(PaymentSchedule[[#This Row],[PMT NO]])-ROW(PaymentSchedule[[#Headers],[PMT NO]])-2)+DAY(LoanStartDate),"")</f>
        <v>54974</v>
      </c>
      <c r="D308" s="14">
        <f ca="1">IF(PaymentSchedule[[#This Row],[PMT NO]]&lt;&gt;"",IF(ROW()-ROW(PaymentSchedule[[#Headers],[BEGINNING BALANCE]])=1,LoanAmount,INDEX(PaymentSchedule[ENDING BALANCE],ROW()-ROW(PaymentSchedule[[#Headers],[BEGINNING BALANCE]])-1)),"")</f>
        <v>145609.76979245554</v>
      </c>
      <c r="E308" s="14">
        <f ca="1">IF(PaymentSchedule[[#This Row],[PMT NO]]&lt;&gt;"",ScheduledPayment,"")</f>
        <v>3682.6042812198211</v>
      </c>
      <c r="F30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8" s="14">
        <f ca="1">IF(PaymentSchedule[[#This Row],[PMT NO]]&lt;&gt;"",PaymentSchedule[[#This Row],[TOTAL PAYMENT]]-PaymentSchedule[[#This Row],[INTEREST]],"")</f>
        <v>3027.8603077955931</v>
      </c>
      <c r="I308" s="14">
        <f ca="1">IF(PaymentSchedule[[#This Row],[PMT NO]]&lt;&gt;"",PaymentSchedule[[#This Row],[BEGINNING BALANCE]]*(InterestRate/PaymentsPerYear),"")</f>
        <v>754.74397342422787</v>
      </c>
      <c r="J30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142581.90948465993</v>
      </c>
      <c r="K308" s="14">
        <f ca="1">IF(PaymentSchedule[[#This Row],[PMT NO]]&lt;&gt;"",SUM(INDEX(PaymentSchedule[INTEREST],1,1):PaymentSchedule[[#This Row],[INTEREST]]),"")</f>
        <v>647102.35960084724</v>
      </c>
    </row>
    <row r="309" spans="2:11" x14ac:dyDescent="0.2">
      <c r="B309" s="10">
        <f ca="1">IF(LoanIsGood,IF(ROW()-ROW(PaymentSchedule[[#Headers],[PMT NO]])&gt;ScheduledNumberOfPayments,"",ROW()-ROW(PaymentSchedule[[#Headers],[PMT NO]])),"")</f>
        <v>293</v>
      </c>
      <c r="C309" s="12">
        <f ca="1">IF(PaymentSchedule[[#This Row],[PMT NO]]&lt;&gt;"",EOMONTH(LoanStartDate,ROW(PaymentSchedule[[#This Row],[PMT NO]])-ROW(PaymentSchedule[[#Headers],[PMT NO]])-2)+DAY(LoanStartDate),"")</f>
        <v>55005</v>
      </c>
      <c r="D309" s="14">
        <f ca="1">IF(PaymentSchedule[[#This Row],[PMT NO]]&lt;&gt;"",IF(ROW()-ROW(PaymentSchedule[[#Headers],[BEGINNING BALANCE]])=1,LoanAmount,INDEX(PaymentSchedule[ENDING BALANCE],ROW()-ROW(PaymentSchedule[[#Headers],[BEGINNING BALANCE]])-1)),"")</f>
        <v>142581.90948465993</v>
      </c>
      <c r="E309" s="14">
        <f ca="1">IF(PaymentSchedule[[#This Row],[PMT NO]]&lt;&gt;"",ScheduledPayment,"")</f>
        <v>3682.6042812198211</v>
      </c>
      <c r="F30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09" s="14">
        <f ca="1">IF(PaymentSchedule[[#This Row],[PMT NO]]&lt;&gt;"",PaymentSchedule[[#This Row],[TOTAL PAYMENT]]-PaymentSchedule[[#This Row],[INTEREST]],"")</f>
        <v>3043.5547170576674</v>
      </c>
      <c r="I309" s="14">
        <f ca="1">IF(PaymentSchedule[[#This Row],[PMT NO]]&lt;&gt;"",PaymentSchedule[[#This Row],[BEGINNING BALANCE]]*(InterestRate/PaymentsPerYear),"")</f>
        <v>739.04956416215396</v>
      </c>
      <c r="J30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139538.35476760226</v>
      </c>
      <c r="K309" s="14">
        <f ca="1">IF(PaymentSchedule[[#This Row],[PMT NO]]&lt;&gt;"",SUM(INDEX(PaymentSchedule[INTEREST],1,1):PaymentSchedule[[#This Row],[INTEREST]]),"")</f>
        <v>647841.40916500939</v>
      </c>
    </row>
    <row r="310" spans="2:11" x14ac:dyDescent="0.2">
      <c r="B310" s="10">
        <f ca="1">IF(LoanIsGood,IF(ROW()-ROW(PaymentSchedule[[#Headers],[PMT NO]])&gt;ScheduledNumberOfPayments,"",ROW()-ROW(PaymentSchedule[[#Headers],[PMT NO]])),"")</f>
        <v>294</v>
      </c>
      <c r="C310" s="12">
        <f ca="1">IF(PaymentSchedule[[#This Row],[PMT NO]]&lt;&gt;"",EOMONTH(LoanStartDate,ROW(PaymentSchedule[[#This Row],[PMT NO]])-ROW(PaymentSchedule[[#Headers],[PMT NO]])-2)+DAY(LoanStartDate),"")</f>
        <v>55036</v>
      </c>
      <c r="D310" s="14">
        <f ca="1">IF(PaymentSchedule[[#This Row],[PMT NO]]&lt;&gt;"",IF(ROW()-ROW(PaymentSchedule[[#Headers],[BEGINNING BALANCE]])=1,LoanAmount,INDEX(PaymentSchedule[ENDING BALANCE],ROW()-ROW(PaymentSchedule[[#Headers],[BEGINNING BALANCE]])-1)),"")</f>
        <v>139538.35476760226</v>
      </c>
      <c r="E310" s="14">
        <f ca="1">IF(PaymentSchedule[[#This Row],[PMT NO]]&lt;&gt;"",ScheduledPayment,"")</f>
        <v>3682.6042812198211</v>
      </c>
      <c r="F31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0" s="14">
        <f ca="1">IF(PaymentSchedule[[#This Row],[PMT NO]]&lt;&gt;"",PaymentSchedule[[#This Row],[TOTAL PAYMENT]]-PaymentSchedule[[#This Row],[INTEREST]],"")</f>
        <v>3059.330475674416</v>
      </c>
      <c r="I310" s="14">
        <f ca="1">IF(PaymentSchedule[[#This Row],[PMT NO]]&lt;&gt;"",PaymentSchedule[[#This Row],[BEGINNING BALANCE]]*(InterestRate/PaymentsPerYear),"")</f>
        <v>723.27380554540503</v>
      </c>
      <c r="J31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136479.02429192784</v>
      </c>
      <c r="K310" s="14">
        <f ca="1">IF(PaymentSchedule[[#This Row],[PMT NO]]&lt;&gt;"",SUM(INDEX(PaymentSchedule[INTEREST],1,1):PaymentSchedule[[#This Row],[INTEREST]]),"")</f>
        <v>648564.6829705548</v>
      </c>
    </row>
    <row r="311" spans="2:11" x14ac:dyDescent="0.2">
      <c r="B311" s="10">
        <f ca="1">IF(LoanIsGood,IF(ROW()-ROW(PaymentSchedule[[#Headers],[PMT NO]])&gt;ScheduledNumberOfPayments,"",ROW()-ROW(PaymentSchedule[[#Headers],[PMT NO]])),"")</f>
        <v>295</v>
      </c>
      <c r="C311" s="12">
        <f ca="1">IF(PaymentSchedule[[#This Row],[PMT NO]]&lt;&gt;"",EOMONTH(LoanStartDate,ROW(PaymentSchedule[[#This Row],[PMT NO]])-ROW(PaymentSchedule[[#Headers],[PMT NO]])-2)+DAY(LoanStartDate),"")</f>
        <v>55066</v>
      </c>
      <c r="D311" s="14">
        <f ca="1">IF(PaymentSchedule[[#This Row],[PMT NO]]&lt;&gt;"",IF(ROW()-ROW(PaymentSchedule[[#Headers],[BEGINNING BALANCE]])=1,LoanAmount,INDEX(PaymentSchedule[ENDING BALANCE],ROW()-ROW(PaymentSchedule[[#Headers],[BEGINNING BALANCE]])-1)),"")</f>
        <v>136479.02429192784</v>
      </c>
      <c r="E311" s="14">
        <f ca="1">IF(PaymentSchedule[[#This Row],[PMT NO]]&lt;&gt;"",ScheduledPayment,"")</f>
        <v>3682.6042812198211</v>
      </c>
      <c r="F31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1" s="14">
        <f ca="1">IF(PaymentSchedule[[#This Row],[PMT NO]]&lt;&gt;"",PaymentSchedule[[#This Row],[TOTAL PAYMENT]]-PaymentSchedule[[#This Row],[INTEREST]],"")</f>
        <v>3075.1880053066616</v>
      </c>
      <c r="I311" s="14">
        <f ca="1">IF(PaymentSchedule[[#This Row],[PMT NO]]&lt;&gt;"",PaymentSchedule[[#This Row],[BEGINNING BALANCE]]*(InterestRate/PaymentsPerYear),"")</f>
        <v>707.41627591315932</v>
      </c>
      <c r="J31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133403.83628662117</v>
      </c>
      <c r="K311" s="14">
        <f ca="1">IF(PaymentSchedule[[#This Row],[PMT NO]]&lt;&gt;"",SUM(INDEX(PaymentSchedule[INTEREST],1,1):PaymentSchedule[[#This Row],[INTEREST]]),"")</f>
        <v>649272.09924646793</v>
      </c>
    </row>
    <row r="312" spans="2:11" x14ac:dyDescent="0.2">
      <c r="B312" s="10">
        <f ca="1">IF(LoanIsGood,IF(ROW()-ROW(PaymentSchedule[[#Headers],[PMT NO]])&gt;ScheduledNumberOfPayments,"",ROW()-ROW(PaymentSchedule[[#Headers],[PMT NO]])),"")</f>
        <v>296</v>
      </c>
      <c r="C312" s="12">
        <f ca="1">IF(PaymentSchedule[[#This Row],[PMT NO]]&lt;&gt;"",EOMONTH(LoanStartDate,ROW(PaymentSchedule[[#This Row],[PMT NO]])-ROW(PaymentSchedule[[#Headers],[PMT NO]])-2)+DAY(LoanStartDate),"")</f>
        <v>55097</v>
      </c>
      <c r="D312" s="14">
        <f ca="1">IF(PaymentSchedule[[#This Row],[PMT NO]]&lt;&gt;"",IF(ROW()-ROW(PaymentSchedule[[#Headers],[BEGINNING BALANCE]])=1,LoanAmount,INDEX(PaymentSchedule[ENDING BALANCE],ROW()-ROW(PaymentSchedule[[#Headers],[BEGINNING BALANCE]])-1)),"")</f>
        <v>133403.83628662117</v>
      </c>
      <c r="E312" s="14">
        <f ca="1">IF(PaymentSchedule[[#This Row],[PMT NO]]&lt;&gt;"",ScheduledPayment,"")</f>
        <v>3682.6042812198211</v>
      </c>
      <c r="F31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2" s="14">
        <f ca="1">IF(PaymentSchedule[[#This Row],[PMT NO]]&lt;&gt;"",PaymentSchedule[[#This Row],[TOTAL PAYMENT]]-PaymentSchedule[[#This Row],[INTEREST]],"")</f>
        <v>3091.1277298008349</v>
      </c>
      <c r="I312" s="14">
        <f ca="1">IF(PaymentSchedule[[#This Row],[PMT NO]]&lt;&gt;"",PaymentSchedule[[#This Row],[BEGINNING BALANCE]]*(InterestRate/PaymentsPerYear),"")</f>
        <v>691.47655141898633</v>
      </c>
      <c r="J31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130312.70855682033</v>
      </c>
      <c r="K312" s="14">
        <f ca="1">IF(PaymentSchedule[[#This Row],[PMT NO]]&lt;&gt;"",SUM(INDEX(PaymentSchedule[INTEREST],1,1):PaymentSchedule[[#This Row],[INTEREST]]),"")</f>
        <v>649963.57579788694</v>
      </c>
    </row>
    <row r="313" spans="2:11" x14ac:dyDescent="0.2">
      <c r="B313" s="10">
        <f ca="1">IF(LoanIsGood,IF(ROW()-ROW(PaymentSchedule[[#Headers],[PMT NO]])&gt;ScheduledNumberOfPayments,"",ROW()-ROW(PaymentSchedule[[#Headers],[PMT NO]])),"")</f>
        <v>297</v>
      </c>
      <c r="C313" s="12">
        <f ca="1">IF(PaymentSchedule[[#This Row],[PMT NO]]&lt;&gt;"",EOMONTH(LoanStartDate,ROW(PaymentSchedule[[#This Row],[PMT NO]])-ROW(PaymentSchedule[[#Headers],[PMT NO]])-2)+DAY(LoanStartDate),"")</f>
        <v>55127</v>
      </c>
      <c r="D313" s="14">
        <f ca="1">IF(PaymentSchedule[[#This Row],[PMT NO]]&lt;&gt;"",IF(ROW()-ROW(PaymentSchedule[[#Headers],[BEGINNING BALANCE]])=1,LoanAmount,INDEX(PaymentSchedule[ENDING BALANCE],ROW()-ROW(PaymentSchedule[[#Headers],[BEGINNING BALANCE]])-1)),"")</f>
        <v>130312.70855682033</v>
      </c>
      <c r="E313" s="14">
        <f ca="1">IF(PaymentSchedule[[#This Row],[PMT NO]]&lt;&gt;"",ScheduledPayment,"")</f>
        <v>3682.6042812198211</v>
      </c>
      <c r="F31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3" s="14">
        <f ca="1">IF(PaymentSchedule[[#This Row],[PMT NO]]&lt;&gt;"",PaymentSchedule[[#This Row],[TOTAL PAYMENT]]-PaymentSchedule[[#This Row],[INTEREST]],"")</f>
        <v>3107.1500752003026</v>
      </c>
      <c r="I313" s="14">
        <f ca="1">IF(PaymentSchedule[[#This Row],[PMT NO]]&lt;&gt;"",PaymentSchedule[[#This Row],[BEGINNING BALANCE]]*(InterestRate/PaymentsPerYear),"")</f>
        <v>675.45420601951867</v>
      </c>
      <c r="J31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127205.55848162003</v>
      </c>
      <c r="K313" s="14">
        <f ca="1">IF(PaymentSchedule[[#This Row],[PMT NO]]&lt;&gt;"",SUM(INDEX(PaymentSchedule[INTEREST],1,1):PaymentSchedule[[#This Row],[INTEREST]]),"")</f>
        <v>650639.03000390646</v>
      </c>
    </row>
    <row r="314" spans="2:11" x14ac:dyDescent="0.2">
      <c r="B314" s="10">
        <f ca="1">IF(LoanIsGood,IF(ROW()-ROW(PaymentSchedule[[#Headers],[PMT NO]])&gt;ScheduledNumberOfPayments,"",ROW()-ROW(PaymentSchedule[[#Headers],[PMT NO]])),"")</f>
        <v>298</v>
      </c>
      <c r="C314" s="12">
        <f ca="1">IF(PaymentSchedule[[#This Row],[PMT NO]]&lt;&gt;"",EOMONTH(LoanStartDate,ROW(PaymentSchedule[[#This Row],[PMT NO]])-ROW(PaymentSchedule[[#Headers],[PMT NO]])-2)+DAY(LoanStartDate),"")</f>
        <v>55158</v>
      </c>
      <c r="D314" s="14">
        <f ca="1">IF(PaymentSchedule[[#This Row],[PMT NO]]&lt;&gt;"",IF(ROW()-ROW(PaymentSchedule[[#Headers],[BEGINNING BALANCE]])=1,LoanAmount,INDEX(PaymentSchedule[ENDING BALANCE],ROW()-ROW(PaymentSchedule[[#Headers],[BEGINNING BALANCE]])-1)),"")</f>
        <v>127205.55848162003</v>
      </c>
      <c r="E314" s="14">
        <f ca="1">IF(PaymentSchedule[[#This Row],[PMT NO]]&lt;&gt;"",ScheduledPayment,"")</f>
        <v>3682.6042812198211</v>
      </c>
      <c r="F31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4" s="14">
        <f ca="1">IF(PaymentSchedule[[#This Row],[PMT NO]]&lt;&gt;"",PaymentSchedule[[#This Row],[TOTAL PAYMENT]]-PaymentSchedule[[#This Row],[INTEREST]],"")</f>
        <v>3123.2554697567575</v>
      </c>
      <c r="I314" s="14">
        <f ca="1">IF(PaymentSchedule[[#This Row],[PMT NO]]&lt;&gt;"",PaymentSchedule[[#This Row],[BEGINNING BALANCE]]*(InterestRate/PaymentsPerYear),"")</f>
        <v>659.34881146306384</v>
      </c>
      <c r="J31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124082.30301186327</v>
      </c>
      <c r="K314" s="14">
        <f ca="1">IF(PaymentSchedule[[#This Row],[PMT NO]]&lt;&gt;"",SUM(INDEX(PaymentSchedule[INTEREST],1,1):PaymentSchedule[[#This Row],[INTEREST]]),"")</f>
        <v>651298.37881536956</v>
      </c>
    </row>
    <row r="315" spans="2:11" x14ac:dyDescent="0.2">
      <c r="B315" s="10">
        <f ca="1">IF(LoanIsGood,IF(ROW()-ROW(PaymentSchedule[[#Headers],[PMT NO]])&gt;ScheduledNumberOfPayments,"",ROW()-ROW(PaymentSchedule[[#Headers],[PMT NO]])),"")</f>
        <v>299</v>
      </c>
      <c r="C315" s="12">
        <f ca="1">IF(PaymentSchedule[[#This Row],[PMT NO]]&lt;&gt;"",EOMONTH(LoanStartDate,ROW(PaymentSchedule[[#This Row],[PMT NO]])-ROW(PaymentSchedule[[#Headers],[PMT NO]])-2)+DAY(LoanStartDate),"")</f>
        <v>55189</v>
      </c>
      <c r="D315" s="14">
        <f ca="1">IF(PaymentSchedule[[#This Row],[PMT NO]]&lt;&gt;"",IF(ROW()-ROW(PaymentSchedule[[#Headers],[BEGINNING BALANCE]])=1,LoanAmount,INDEX(PaymentSchedule[ENDING BALANCE],ROW()-ROW(PaymentSchedule[[#Headers],[BEGINNING BALANCE]])-1)),"")</f>
        <v>124082.30301186327</v>
      </c>
      <c r="E315" s="14">
        <f ca="1">IF(PaymentSchedule[[#This Row],[PMT NO]]&lt;&gt;"",ScheduledPayment,"")</f>
        <v>3682.6042812198211</v>
      </c>
      <c r="F31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5" s="14">
        <f ca="1">IF(PaymentSchedule[[#This Row],[PMT NO]]&lt;&gt;"",PaymentSchedule[[#This Row],[TOTAL PAYMENT]]-PaymentSchedule[[#This Row],[INTEREST]],"")</f>
        <v>3139.4443439416632</v>
      </c>
      <c r="I315" s="14">
        <f ca="1">IF(PaymentSchedule[[#This Row],[PMT NO]]&lt;&gt;"",PaymentSchedule[[#This Row],[BEGINNING BALANCE]]*(InterestRate/PaymentsPerYear),"")</f>
        <v>643.15993727815794</v>
      </c>
      <c r="J31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120942.85866792161</v>
      </c>
      <c r="K315" s="14">
        <f ca="1">IF(PaymentSchedule[[#This Row],[PMT NO]]&lt;&gt;"",SUM(INDEX(PaymentSchedule[INTEREST],1,1):PaymentSchedule[[#This Row],[INTEREST]]),"")</f>
        <v>651941.5387526477</v>
      </c>
    </row>
    <row r="316" spans="2:11" x14ac:dyDescent="0.2">
      <c r="B316" s="10">
        <f ca="1">IF(LoanIsGood,IF(ROW()-ROW(PaymentSchedule[[#Headers],[PMT NO]])&gt;ScheduledNumberOfPayments,"",ROW()-ROW(PaymentSchedule[[#Headers],[PMT NO]])),"")</f>
        <v>300</v>
      </c>
      <c r="C316" s="12">
        <f ca="1">IF(PaymentSchedule[[#This Row],[PMT NO]]&lt;&gt;"",EOMONTH(LoanStartDate,ROW(PaymentSchedule[[#This Row],[PMT NO]])-ROW(PaymentSchedule[[#Headers],[PMT NO]])-2)+DAY(LoanStartDate),"")</f>
        <v>55217</v>
      </c>
      <c r="D316" s="14">
        <f ca="1">IF(PaymentSchedule[[#This Row],[PMT NO]]&lt;&gt;"",IF(ROW()-ROW(PaymentSchedule[[#Headers],[BEGINNING BALANCE]])=1,LoanAmount,INDEX(PaymentSchedule[ENDING BALANCE],ROW()-ROW(PaymentSchedule[[#Headers],[BEGINNING BALANCE]])-1)),"")</f>
        <v>120942.85866792161</v>
      </c>
      <c r="E316" s="14">
        <f ca="1">IF(PaymentSchedule[[#This Row],[PMT NO]]&lt;&gt;"",ScheduledPayment,"")</f>
        <v>3682.6042812198211</v>
      </c>
      <c r="F31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6" s="14">
        <f ca="1">IF(PaymentSchedule[[#This Row],[PMT NO]]&lt;&gt;"",PaymentSchedule[[#This Row],[TOTAL PAYMENT]]-PaymentSchedule[[#This Row],[INTEREST]],"")</f>
        <v>3155.717130457761</v>
      </c>
      <c r="I316" s="14">
        <f ca="1">IF(PaymentSchedule[[#This Row],[PMT NO]]&lt;&gt;"",PaymentSchedule[[#This Row],[BEGINNING BALANCE]]*(InterestRate/PaymentsPerYear),"")</f>
        <v>626.88715076206029</v>
      </c>
      <c r="J31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117787.14153746385</v>
      </c>
      <c r="K316" s="14">
        <f ca="1">IF(PaymentSchedule[[#This Row],[PMT NO]]&lt;&gt;"",SUM(INDEX(PaymentSchedule[INTEREST],1,1):PaymentSchedule[[#This Row],[INTEREST]]),"")</f>
        <v>652568.42590340972</v>
      </c>
    </row>
    <row r="317" spans="2:11" x14ac:dyDescent="0.2">
      <c r="B317" s="10">
        <f ca="1">IF(LoanIsGood,IF(ROW()-ROW(PaymentSchedule[[#Headers],[PMT NO]])&gt;ScheduledNumberOfPayments,"",ROW()-ROW(PaymentSchedule[[#Headers],[PMT NO]])),"")</f>
        <v>301</v>
      </c>
      <c r="C317" s="12">
        <f ca="1">IF(PaymentSchedule[[#This Row],[PMT NO]]&lt;&gt;"",EOMONTH(LoanStartDate,ROW(PaymentSchedule[[#This Row],[PMT NO]])-ROW(PaymentSchedule[[#Headers],[PMT NO]])-2)+DAY(LoanStartDate),"")</f>
        <v>55248</v>
      </c>
      <c r="D317" s="14">
        <f ca="1">IF(PaymentSchedule[[#This Row],[PMT NO]]&lt;&gt;"",IF(ROW()-ROW(PaymentSchedule[[#Headers],[BEGINNING BALANCE]])=1,LoanAmount,INDEX(PaymentSchedule[ENDING BALANCE],ROW()-ROW(PaymentSchedule[[#Headers],[BEGINNING BALANCE]])-1)),"")</f>
        <v>117787.14153746385</v>
      </c>
      <c r="E317" s="14">
        <f ca="1">IF(PaymentSchedule[[#This Row],[PMT NO]]&lt;&gt;"",ScheduledPayment,"")</f>
        <v>3682.6042812198211</v>
      </c>
      <c r="F31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7" s="14">
        <f ca="1">IF(PaymentSchedule[[#This Row],[PMT NO]]&lt;&gt;"",PaymentSchedule[[#This Row],[TOTAL PAYMENT]]-PaymentSchedule[[#This Row],[INTEREST]],"")</f>
        <v>3172.0742642506334</v>
      </c>
      <c r="I317" s="14">
        <f ca="1">IF(PaymentSchedule[[#This Row],[PMT NO]]&lt;&gt;"",PaymentSchedule[[#This Row],[BEGINNING BALANCE]]*(InterestRate/PaymentsPerYear),"")</f>
        <v>610.53001696918761</v>
      </c>
      <c r="J31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114615.06727321321</v>
      </c>
      <c r="K317" s="14">
        <f ca="1">IF(PaymentSchedule[[#This Row],[PMT NO]]&lt;&gt;"",SUM(INDEX(PaymentSchedule[INTEREST],1,1):PaymentSchedule[[#This Row],[INTEREST]]),"")</f>
        <v>653178.95592037891</v>
      </c>
    </row>
    <row r="318" spans="2:11" x14ac:dyDescent="0.2">
      <c r="B318" s="10">
        <f ca="1">IF(LoanIsGood,IF(ROW()-ROW(PaymentSchedule[[#Headers],[PMT NO]])&gt;ScheduledNumberOfPayments,"",ROW()-ROW(PaymentSchedule[[#Headers],[PMT NO]])),"")</f>
        <v>302</v>
      </c>
      <c r="C318" s="12">
        <f ca="1">IF(PaymentSchedule[[#This Row],[PMT NO]]&lt;&gt;"",EOMONTH(LoanStartDate,ROW(PaymentSchedule[[#This Row],[PMT NO]])-ROW(PaymentSchedule[[#Headers],[PMT NO]])-2)+DAY(LoanStartDate),"")</f>
        <v>55278</v>
      </c>
      <c r="D318" s="14">
        <f ca="1">IF(PaymentSchedule[[#This Row],[PMT NO]]&lt;&gt;"",IF(ROW()-ROW(PaymentSchedule[[#Headers],[BEGINNING BALANCE]])=1,LoanAmount,INDEX(PaymentSchedule[ENDING BALANCE],ROW()-ROW(PaymentSchedule[[#Headers],[BEGINNING BALANCE]])-1)),"")</f>
        <v>114615.06727321321</v>
      </c>
      <c r="E318" s="14">
        <f ca="1">IF(PaymentSchedule[[#This Row],[PMT NO]]&lt;&gt;"",ScheduledPayment,"")</f>
        <v>3682.6042812198211</v>
      </c>
      <c r="F31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8" s="14">
        <f ca="1">IF(PaymentSchedule[[#This Row],[PMT NO]]&lt;&gt;"",PaymentSchedule[[#This Row],[TOTAL PAYMENT]]-PaymentSchedule[[#This Row],[INTEREST]],"")</f>
        <v>3188.5161825203327</v>
      </c>
      <c r="I318" s="14">
        <f ca="1">IF(PaymentSchedule[[#This Row],[PMT NO]]&lt;&gt;"",PaymentSchedule[[#This Row],[BEGINNING BALANCE]]*(InterestRate/PaymentsPerYear),"")</f>
        <v>594.08809869948846</v>
      </c>
      <c r="J31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111426.55109069287</v>
      </c>
      <c r="K318" s="14">
        <f ca="1">IF(PaymentSchedule[[#This Row],[PMT NO]]&lt;&gt;"",SUM(INDEX(PaymentSchedule[INTEREST],1,1):PaymentSchedule[[#This Row],[INTEREST]]),"")</f>
        <v>653773.04401907837</v>
      </c>
    </row>
    <row r="319" spans="2:11" x14ac:dyDescent="0.2">
      <c r="B319" s="10">
        <f ca="1">IF(LoanIsGood,IF(ROW()-ROW(PaymentSchedule[[#Headers],[PMT NO]])&gt;ScheduledNumberOfPayments,"",ROW()-ROW(PaymentSchedule[[#Headers],[PMT NO]])),"")</f>
        <v>303</v>
      </c>
      <c r="C319" s="12">
        <f ca="1">IF(PaymentSchedule[[#This Row],[PMT NO]]&lt;&gt;"",EOMONTH(LoanStartDate,ROW(PaymentSchedule[[#This Row],[PMT NO]])-ROW(PaymentSchedule[[#Headers],[PMT NO]])-2)+DAY(LoanStartDate),"")</f>
        <v>55309</v>
      </c>
      <c r="D319" s="14">
        <f ca="1">IF(PaymentSchedule[[#This Row],[PMT NO]]&lt;&gt;"",IF(ROW()-ROW(PaymentSchedule[[#Headers],[BEGINNING BALANCE]])=1,LoanAmount,INDEX(PaymentSchedule[ENDING BALANCE],ROW()-ROW(PaymentSchedule[[#Headers],[BEGINNING BALANCE]])-1)),"")</f>
        <v>111426.55109069287</v>
      </c>
      <c r="E319" s="14">
        <f ca="1">IF(PaymentSchedule[[#This Row],[PMT NO]]&lt;&gt;"",ScheduledPayment,"")</f>
        <v>3682.6042812198211</v>
      </c>
      <c r="F31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19" s="14">
        <f ca="1">IF(PaymentSchedule[[#This Row],[PMT NO]]&lt;&gt;"",PaymentSchedule[[#This Row],[TOTAL PAYMENT]]-PaymentSchedule[[#This Row],[INTEREST]],"")</f>
        <v>3205.0433247330629</v>
      </c>
      <c r="I319" s="14">
        <f ca="1">IF(PaymentSchedule[[#This Row],[PMT NO]]&lt;&gt;"",PaymentSchedule[[#This Row],[BEGINNING BALANCE]]*(InterestRate/PaymentsPerYear),"")</f>
        <v>577.56095648675807</v>
      </c>
      <c r="J31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108221.5077659598</v>
      </c>
      <c r="K319" s="14">
        <f ca="1">IF(PaymentSchedule[[#This Row],[PMT NO]]&lt;&gt;"",SUM(INDEX(PaymentSchedule[INTEREST],1,1):PaymentSchedule[[#This Row],[INTEREST]]),"")</f>
        <v>654350.6049755651</v>
      </c>
    </row>
    <row r="320" spans="2:11" x14ac:dyDescent="0.2">
      <c r="B320" s="10">
        <f ca="1">IF(LoanIsGood,IF(ROW()-ROW(PaymentSchedule[[#Headers],[PMT NO]])&gt;ScheduledNumberOfPayments,"",ROW()-ROW(PaymentSchedule[[#Headers],[PMT NO]])),"")</f>
        <v>304</v>
      </c>
      <c r="C320" s="12">
        <f ca="1">IF(PaymentSchedule[[#This Row],[PMT NO]]&lt;&gt;"",EOMONTH(LoanStartDate,ROW(PaymentSchedule[[#This Row],[PMT NO]])-ROW(PaymentSchedule[[#Headers],[PMT NO]])-2)+DAY(LoanStartDate),"")</f>
        <v>55339</v>
      </c>
      <c r="D320" s="14">
        <f ca="1">IF(PaymentSchedule[[#This Row],[PMT NO]]&lt;&gt;"",IF(ROW()-ROW(PaymentSchedule[[#Headers],[BEGINNING BALANCE]])=1,LoanAmount,INDEX(PaymentSchedule[ENDING BALANCE],ROW()-ROW(PaymentSchedule[[#Headers],[BEGINNING BALANCE]])-1)),"")</f>
        <v>108221.5077659598</v>
      </c>
      <c r="E320" s="14">
        <f ca="1">IF(PaymentSchedule[[#This Row],[PMT NO]]&lt;&gt;"",ScheduledPayment,"")</f>
        <v>3682.6042812198211</v>
      </c>
      <c r="F32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0" s="14">
        <f ca="1">IF(PaymentSchedule[[#This Row],[PMT NO]]&lt;&gt;"",PaymentSchedule[[#This Row],[TOTAL PAYMENT]]-PaymentSchedule[[#This Row],[INTEREST]],"")</f>
        <v>3221.6561326329293</v>
      </c>
      <c r="I320" s="14">
        <f ca="1">IF(PaymentSchedule[[#This Row],[PMT NO]]&lt;&gt;"",PaymentSchedule[[#This Row],[BEGINNING BALANCE]]*(InterestRate/PaymentsPerYear),"")</f>
        <v>560.94814858689165</v>
      </c>
      <c r="J32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104999.85163332688</v>
      </c>
      <c r="K320" s="14">
        <f ca="1">IF(PaymentSchedule[[#This Row],[PMT NO]]&lt;&gt;"",SUM(INDEX(PaymentSchedule[INTEREST],1,1):PaymentSchedule[[#This Row],[INTEREST]]),"")</f>
        <v>654911.55312415201</v>
      </c>
    </row>
    <row r="321" spans="2:11" x14ac:dyDescent="0.2">
      <c r="B321" s="10">
        <f ca="1">IF(LoanIsGood,IF(ROW()-ROW(PaymentSchedule[[#Headers],[PMT NO]])&gt;ScheduledNumberOfPayments,"",ROW()-ROW(PaymentSchedule[[#Headers],[PMT NO]])),"")</f>
        <v>305</v>
      </c>
      <c r="C321" s="12">
        <f ca="1">IF(PaymentSchedule[[#This Row],[PMT NO]]&lt;&gt;"",EOMONTH(LoanStartDate,ROW(PaymentSchedule[[#This Row],[PMT NO]])-ROW(PaymentSchedule[[#Headers],[PMT NO]])-2)+DAY(LoanStartDate),"")</f>
        <v>55370</v>
      </c>
      <c r="D321" s="14">
        <f ca="1">IF(PaymentSchedule[[#This Row],[PMT NO]]&lt;&gt;"",IF(ROW()-ROW(PaymentSchedule[[#Headers],[BEGINNING BALANCE]])=1,LoanAmount,INDEX(PaymentSchedule[ENDING BALANCE],ROW()-ROW(PaymentSchedule[[#Headers],[BEGINNING BALANCE]])-1)),"")</f>
        <v>104999.85163332688</v>
      </c>
      <c r="E321" s="14">
        <f ca="1">IF(PaymentSchedule[[#This Row],[PMT NO]]&lt;&gt;"",ScheduledPayment,"")</f>
        <v>3682.6042812198211</v>
      </c>
      <c r="F32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1" s="14">
        <f ca="1">IF(PaymentSchedule[[#This Row],[PMT NO]]&lt;&gt;"",PaymentSchedule[[#This Row],[TOTAL PAYMENT]]-PaymentSchedule[[#This Row],[INTEREST]],"")</f>
        <v>3238.3550502537437</v>
      </c>
      <c r="I321" s="14">
        <f ca="1">IF(PaymentSchedule[[#This Row],[PMT NO]]&lt;&gt;"",PaymentSchedule[[#This Row],[BEGINNING BALANCE]]*(InterestRate/PaymentsPerYear),"")</f>
        <v>544.24923096607768</v>
      </c>
      <c r="J32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101761.49658307314</v>
      </c>
      <c r="K321" s="14">
        <f ca="1">IF(PaymentSchedule[[#This Row],[PMT NO]]&lt;&gt;"",SUM(INDEX(PaymentSchedule[INTEREST],1,1):PaymentSchedule[[#This Row],[INTEREST]]),"")</f>
        <v>655455.8023551181</v>
      </c>
    </row>
    <row r="322" spans="2:11" x14ac:dyDescent="0.2">
      <c r="B322" s="10">
        <f ca="1">IF(LoanIsGood,IF(ROW()-ROW(PaymentSchedule[[#Headers],[PMT NO]])&gt;ScheduledNumberOfPayments,"",ROW()-ROW(PaymentSchedule[[#Headers],[PMT NO]])),"")</f>
        <v>306</v>
      </c>
      <c r="C322" s="12">
        <f ca="1">IF(PaymentSchedule[[#This Row],[PMT NO]]&lt;&gt;"",EOMONTH(LoanStartDate,ROW(PaymentSchedule[[#This Row],[PMT NO]])-ROW(PaymentSchedule[[#Headers],[PMT NO]])-2)+DAY(LoanStartDate),"")</f>
        <v>55401</v>
      </c>
      <c r="D322" s="14">
        <f ca="1">IF(PaymentSchedule[[#This Row],[PMT NO]]&lt;&gt;"",IF(ROW()-ROW(PaymentSchedule[[#Headers],[BEGINNING BALANCE]])=1,LoanAmount,INDEX(PaymentSchedule[ENDING BALANCE],ROW()-ROW(PaymentSchedule[[#Headers],[BEGINNING BALANCE]])-1)),"")</f>
        <v>101761.49658307314</v>
      </c>
      <c r="E322" s="14">
        <f ca="1">IF(PaymentSchedule[[#This Row],[PMT NO]]&lt;&gt;"",ScheduledPayment,"")</f>
        <v>3682.6042812198211</v>
      </c>
      <c r="F32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2" s="14">
        <f ca="1">IF(PaymentSchedule[[#This Row],[PMT NO]]&lt;&gt;"",PaymentSchedule[[#This Row],[TOTAL PAYMENT]]-PaymentSchedule[[#This Row],[INTEREST]],"")</f>
        <v>3255.140523930892</v>
      </c>
      <c r="I322" s="14">
        <f ca="1">IF(PaymentSchedule[[#This Row],[PMT NO]]&lt;&gt;"",PaymentSchedule[[#This Row],[BEGINNING BALANCE]]*(InterestRate/PaymentsPerYear),"")</f>
        <v>527.46375728892906</v>
      </c>
      <c r="J32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98506.356059142243</v>
      </c>
      <c r="K322" s="14">
        <f ca="1">IF(PaymentSchedule[[#This Row],[PMT NO]]&lt;&gt;"",SUM(INDEX(PaymentSchedule[INTEREST],1,1):PaymentSchedule[[#This Row],[INTEREST]]),"")</f>
        <v>655983.26611240697</v>
      </c>
    </row>
    <row r="323" spans="2:11" x14ac:dyDescent="0.2">
      <c r="B323" s="10">
        <f ca="1">IF(LoanIsGood,IF(ROW()-ROW(PaymentSchedule[[#Headers],[PMT NO]])&gt;ScheduledNumberOfPayments,"",ROW()-ROW(PaymentSchedule[[#Headers],[PMT NO]])),"")</f>
        <v>307</v>
      </c>
      <c r="C323" s="12">
        <f ca="1">IF(PaymentSchedule[[#This Row],[PMT NO]]&lt;&gt;"",EOMONTH(LoanStartDate,ROW(PaymentSchedule[[#This Row],[PMT NO]])-ROW(PaymentSchedule[[#Headers],[PMT NO]])-2)+DAY(LoanStartDate),"")</f>
        <v>55431</v>
      </c>
      <c r="D323" s="14">
        <f ca="1">IF(PaymentSchedule[[#This Row],[PMT NO]]&lt;&gt;"",IF(ROW()-ROW(PaymentSchedule[[#Headers],[BEGINNING BALANCE]])=1,LoanAmount,INDEX(PaymentSchedule[ENDING BALANCE],ROW()-ROW(PaymentSchedule[[#Headers],[BEGINNING BALANCE]])-1)),"")</f>
        <v>98506.356059142243</v>
      </c>
      <c r="E323" s="14">
        <f ca="1">IF(PaymentSchedule[[#This Row],[PMT NO]]&lt;&gt;"",ScheduledPayment,"")</f>
        <v>3682.6042812198211</v>
      </c>
      <c r="F32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3" s="14">
        <f ca="1">IF(PaymentSchedule[[#This Row],[PMT NO]]&lt;&gt;"",PaymentSchedule[[#This Row],[TOTAL PAYMENT]]-PaymentSchedule[[#This Row],[INTEREST]],"")</f>
        <v>3272.013002313267</v>
      </c>
      <c r="I323" s="14">
        <f ca="1">IF(PaymentSchedule[[#This Row],[PMT NO]]&lt;&gt;"",PaymentSchedule[[#This Row],[BEGINNING BALANCE]]*(InterestRate/PaymentsPerYear),"")</f>
        <v>510.59127890655395</v>
      </c>
      <c r="J32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95234.343056828977</v>
      </c>
      <c r="K323" s="14">
        <f ca="1">IF(PaymentSchedule[[#This Row],[PMT NO]]&lt;&gt;"",SUM(INDEX(PaymentSchedule[INTEREST],1,1):PaymentSchedule[[#This Row],[INTEREST]]),"")</f>
        <v>656493.85739131353</v>
      </c>
    </row>
    <row r="324" spans="2:11" x14ac:dyDescent="0.2">
      <c r="B324" s="10">
        <f ca="1">IF(LoanIsGood,IF(ROW()-ROW(PaymentSchedule[[#Headers],[PMT NO]])&gt;ScheduledNumberOfPayments,"",ROW()-ROW(PaymentSchedule[[#Headers],[PMT NO]])),"")</f>
        <v>308</v>
      </c>
      <c r="C324" s="12">
        <f ca="1">IF(PaymentSchedule[[#This Row],[PMT NO]]&lt;&gt;"",EOMONTH(LoanStartDate,ROW(PaymentSchedule[[#This Row],[PMT NO]])-ROW(PaymentSchedule[[#Headers],[PMT NO]])-2)+DAY(LoanStartDate),"")</f>
        <v>55462</v>
      </c>
      <c r="D324" s="14">
        <f ca="1">IF(PaymentSchedule[[#This Row],[PMT NO]]&lt;&gt;"",IF(ROW()-ROW(PaymentSchedule[[#Headers],[BEGINNING BALANCE]])=1,LoanAmount,INDEX(PaymentSchedule[ENDING BALANCE],ROW()-ROW(PaymentSchedule[[#Headers],[BEGINNING BALANCE]])-1)),"")</f>
        <v>95234.343056828977</v>
      </c>
      <c r="E324" s="14">
        <f ca="1">IF(PaymentSchedule[[#This Row],[PMT NO]]&lt;&gt;"",ScheduledPayment,"")</f>
        <v>3682.6042812198211</v>
      </c>
      <c r="F32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4" s="14">
        <f ca="1">IF(PaymentSchedule[[#This Row],[PMT NO]]&lt;&gt;"",PaymentSchedule[[#This Row],[TOTAL PAYMENT]]-PaymentSchedule[[#This Row],[INTEREST]],"")</f>
        <v>3288.9729363752576</v>
      </c>
      <c r="I324" s="14">
        <f ca="1">IF(PaymentSchedule[[#This Row],[PMT NO]]&lt;&gt;"",PaymentSchedule[[#This Row],[BEGINNING BALANCE]]*(InterestRate/PaymentsPerYear),"")</f>
        <v>493.6313448445635</v>
      </c>
      <c r="J32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91945.370120453721</v>
      </c>
      <c r="K324" s="14">
        <f ca="1">IF(PaymentSchedule[[#This Row],[PMT NO]]&lt;&gt;"",SUM(INDEX(PaymentSchedule[INTEREST],1,1):PaymentSchedule[[#This Row],[INTEREST]]),"")</f>
        <v>656987.48873615812</v>
      </c>
    </row>
    <row r="325" spans="2:11" x14ac:dyDescent="0.2">
      <c r="B325" s="10">
        <f ca="1">IF(LoanIsGood,IF(ROW()-ROW(PaymentSchedule[[#Headers],[PMT NO]])&gt;ScheduledNumberOfPayments,"",ROW()-ROW(PaymentSchedule[[#Headers],[PMT NO]])),"")</f>
        <v>309</v>
      </c>
      <c r="C325" s="12">
        <f ca="1">IF(PaymentSchedule[[#This Row],[PMT NO]]&lt;&gt;"",EOMONTH(LoanStartDate,ROW(PaymentSchedule[[#This Row],[PMT NO]])-ROW(PaymentSchedule[[#Headers],[PMT NO]])-2)+DAY(LoanStartDate),"")</f>
        <v>55492</v>
      </c>
      <c r="D325" s="14">
        <f ca="1">IF(PaymentSchedule[[#This Row],[PMT NO]]&lt;&gt;"",IF(ROW()-ROW(PaymentSchedule[[#Headers],[BEGINNING BALANCE]])=1,LoanAmount,INDEX(PaymentSchedule[ENDING BALANCE],ROW()-ROW(PaymentSchedule[[#Headers],[BEGINNING BALANCE]])-1)),"")</f>
        <v>91945.370120453721</v>
      </c>
      <c r="E325" s="14">
        <f ca="1">IF(PaymentSchedule[[#This Row],[PMT NO]]&lt;&gt;"",ScheduledPayment,"")</f>
        <v>3682.6042812198211</v>
      </c>
      <c r="F32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5" s="14">
        <f ca="1">IF(PaymentSchedule[[#This Row],[PMT NO]]&lt;&gt;"",PaymentSchedule[[#This Row],[TOTAL PAYMENT]]-PaymentSchedule[[#This Row],[INTEREST]],"")</f>
        <v>3306.0207794288026</v>
      </c>
      <c r="I325" s="14">
        <f ca="1">IF(PaymentSchedule[[#This Row],[PMT NO]]&lt;&gt;"",PaymentSchedule[[#This Row],[BEGINNING BALANCE]]*(InterestRate/PaymentsPerYear),"")</f>
        <v>476.58350179101842</v>
      </c>
      <c r="J32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88639.349341024921</v>
      </c>
      <c r="K325" s="14">
        <f ca="1">IF(PaymentSchedule[[#This Row],[PMT NO]]&lt;&gt;"",SUM(INDEX(PaymentSchedule[INTEREST],1,1):PaymentSchedule[[#This Row],[INTEREST]]),"")</f>
        <v>657464.07223794912</v>
      </c>
    </row>
    <row r="326" spans="2:11" x14ac:dyDescent="0.2">
      <c r="B326" s="10">
        <f ca="1">IF(LoanIsGood,IF(ROW()-ROW(PaymentSchedule[[#Headers],[PMT NO]])&gt;ScheduledNumberOfPayments,"",ROW()-ROW(PaymentSchedule[[#Headers],[PMT NO]])),"")</f>
        <v>310</v>
      </c>
      <c r="C326" s="12">
        <f ca="1">IF(PaymentSchedule[[#This Row],[PMT NO]]&lt;&gt;"",EOMONTH(LoanStartDate,ROW(PaymentSchedule[[#This Row],[PMT NO]])-ROW(PaymentSchedule[[#Headers],[PMT NO]])-2)+DAY(LoanStartDate),"")</f>
        <v>55523</v>
      </c>
      <c r="D326" s="14">
        <f ca="1">IF(PaymentSchedule[[#This Row],[PMT NO]]&lt;&gt;"",IF(ROW()-ROW(PaymentSchedule[[#Headers],[BEGINNING BALANCE]])=1,LoanAmount,INDEX(PaymentSchedule[ENDING BALANCE],ROW()-ROW(PaymentSchedule[[#Headers],[BEGINNING BALANCE]])-1)),"")</f>
        <v>88639.349341024921</v>
      </c>
      <c r="E326" s="14">
        <f ca="1">IF(PaymentSchedule[[#This Row],[PMT NO]]&lt;&gt;"",ScheduledPayment,"")</f>
        <v>3682.6042812198211</v>
      </c>
      <c r="F32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6" s="14">
        <f ca="1">IF(PaymentSchedule[[#This Row],[PMT NO]]&lt;&gt;"",PaymentSchedule[[#This Row],[TOTAL PAYMENT]]-PaymentSchedule[[#This Row],[INTEREST]],"")</f>
        <v>3323.1569871355086</v>
      </c>
      <c r="I326" s="14">
        <f ca="1">IF(PaymentSchedule[[#This Row],[PMT NO]]&lt;&gt;"",PaymentSchedule[[#This Row],[BEGINNING BALANCE]]*(InterestRate/PaymentsPerYear),"")</f>
        <v>459.44729408431249</v>
      </c>
      <c r="J32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85316.192353889419</v>
      </c>
      <c r="K326" s="14">
        <f ca="1">IF(PaymentSchedule[[#This Row],[PMT NO]]&lt;&gt;"",SUM(INDEX(PaymentSchedule[INTEREST],1,1):PaymentSchedule[[#This Row],[INTEREST]]),"")</f>
        <v>657923.51953203348</v>
      </c>
    </row>
    <row r="327" spans="2:11" x14ac:dyDescent="0.2">
      <c r="B327" s="10">
        <f ca="1">IF(LoanIsGood,IF(ROW()-ROW(PaymentSchedule[[#Headers],[PMT NO]])&gt;ScheduledNumberOfPayments,"",ROW()-ROW(PaymentSchedule[[#Headers],[PMT NO]])),"")</f>
        <v>311</v>
      </c>
      <c r="C327" s="12">
        <f ca="1">IF(PaymentSchedule[[#This Row],[PMT NO]]&lt;&gt;"",EOMONTH(LoanStartDate,ROW(PaymentSchedule[[#This Row],[PMT NO]])-ROW(PaymentSchedule[[#Headers],[PMT NO]])-2)+DAY(LoanStartDate),"")</f>
        <v>55554</v>
      </c>
      <c r="D327" s="14">
        <f ca="1">IF(PaymentSchedule[[#This Row],[PMT NO]]&lt;&gt;"",IF(ROW()-ROW(PaymentSchedule[[#Headers],[BEGINNING BALANCE]])=1,LoanAmount,INDEX(PaymentSchedule[ENDING BALANCE],ROW()-ROW(PaymentSchedule[[#Headers],[BEGINNING BALANCE]])-1)),"")</f>
        <v>85316.192353889419</v>
      </c>
      <c r="E327" s="14">
        <f ca="1">IF(PaymentSchedule[[#This Row],[PMT NO]]&lt;&gt;"",ScheduledPayment,"")</f>
        <v>3682.6042812198211</v>
      </c>
      <c r="F32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7" s="14">
        <f ca="1">IF(PaymentSchedule[[#This Row],[PMT NO]]&lt;&gt;"",PaymentSchedule[[#This Row],[TOTAL PAYMENT]]-PaymentSchedule[[#This Row],[INTEREST]],"")</f>
        <v>3340.3820175188275</v>
      </c>
      <c r="I327" s="14">
        <f ca="1">IF(PaymentSchedule[[#This Row],[PMT NO]]&lt;&gt;"",PaymentSchedule[[#This Row],[BEGINNING BALANCE]]*(InterestRate/PaymentsPerYear),"")</f>
        <v>442.22226370099349</v>
      </c>
      <c r="J32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81975.810336370589</v>
      </c>
      <c r="K327" s="14">
        <f ca="1">IF(PaymentSchedule[[#This Row],[PMT NO]]&lt;&gt;"",SUM(INDEX(PaymentSchedule[INTEREST],1,1):PaymentSchedule[[#This Row],[INTEREST]]),"")</f>
        <v>658365.7417957345</v>
      </c>
    </row>
    <row r="328" spans="2:11" x14ac:dyDescent="0.2">
      <c r="B328" s="10">
        <f ca="1">IF(LoanIsGood,IF(ROW()-ROW(PaymentSchedule[[#Headers],[PMT NO]])&gt;ScheduledNumberOfPayments,"",ROW()-ROW(PaymentSchedule[[#Headers],[PMT NO]])),"")</f>
        <v>312</v>
      </c>
      <c r="C328" s="12">
        <f ca="1">IF(PaymentSchedule[[#This Row],[PMT NO]]&lt;&gt;"",EOMONTH(LoanStartDate,ROW(PaymentSchedule[[#This Row],[PMT NO]])-ROW(PaymentSchedule[[#Headers],[PMT NO]])-2)+DAY(LoanStartDate),"")</f>
        <v>55583</v>
      </c>
      <c r="D328" s="14">
        <f ca="1">IF(PaymentSchedule[[#This Row],[PMT NO]]&lt;&gt;"",IF(ROW()-ROW(PaymentSchedule[[#Headers],[BEGINNING BALANCE]])=1,LoanAmount,INDEX(PaymentSchedule[ENDING BALANCE],ROW()-ROW(PaymentSchedule[[#Headers],[BEGINNING BALANCE]])-1)),"")</f>
        <v>81975.810336370589</v>
      </c>
      <c r="E328" s="14">
        <f ca="1">IF(PaymentSchedule[[#This Row],[PMT NO]]&lt;&gt;"",ScheduledPayment,"")</f>
        <v>3682.6042812198211</v>
      </c>
      <c r="F32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8" s="14">
        <f ca="1">IF(PaymentSchedule[[#This Row],[PMT NO]]&lt;&gt;"",PaymentSchedule[[#This Row],[TOTAL PAYMENT]]-PaymentSchedule[[#This Row],[INTEREST]],"")</f>
        <v>3357.6963309763005</v>
      </c>
      <c r="I328" s="14">
        <f ca="1">IF(PaymentSchedule[[#This Row],[PMT NO]]&lt;&gt;"",PaymentSchedule[[#This Row],[BEGINNING BALANCE]]*(InterestRate/PaymentsPerYear),"")</f>
        <v>424.90795024352087</v>
      </c>
      <c r="J32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78618.114005394295</v>
      </c>
      <c r="K328" s="14">
        <f ca="1">IF(PaymentSchedule[[#This Row],[PMT NO]]&lt;&gt;"",SUM(INDEX(PaymentSchedule[INTEREST],1,1):PaymentSchedule[[#This Row],[INTEREST]]),"")</f>
        <v>658790.64974597807</v>
      </c>
    </row>
    <row r="329" spans="2:11" x14ac:dyDescent="0.2">
      <c r="B329" s="10">
        <f ca="1">IF(LoanIsGood,IF(ROW()-ROW(PaymentSchedule[[#Headers],[PMT NO]])&gt;ScheduledNumberOfPayments,"",ROW()-ROW(PaymentSchedule[[#Headers],[PMT NO]])),"")</f>
        <v>313</v>
      </c>
      <c r="C329" s="12">
        <f ca="1">IF(PaymentSchedule[[#This Row],[PMT NO]]&lt;&gt;"",EOMONTH(LoanStartDate,ROW(PaymentSchedule[[#This Row],[PMT NO]])-ROW(PaymentSchedule[[#Headers],[PMT NO]])-2)+DAY(LoanStartDate),"")</f>
        <v>55614</v>
      </c>
      <c r="D329" s="14">
        <f ca="1">IF(PaymentSchedule[[#This Row],[PMT NO]]&lt;&gt;"",IF(ROW()-ROW(PaymentSchedule[[#Headers],[BEGINNING BALANCE]])=1,LoanAmount,INDEX(PaymentSchedule[ENDING BALANCE],ROW()-ROW(PaymentSchedule[[#Headers],[BEGINNING BALANCE]])-1)),"")</f>
        <v>78618.114005394295</v>
      </c>
      <c r="E329" s="14">
        <f ca="1">IF(PaymentSchedule[[#This Row],[PMT NO]]&lt;&gt;"",ScheduledPayment,"")</f>
        <v>3682.6042812198211</v>
      </c>
      <c r="F32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29" s="14">
        <f ca="1">IF(PaymentSchedule[[#This Row],[PMT NO]]&lt;&gt;"",PaymentSchedule[[#This Row],[TOTAL PAYMENT]]-PaymentSchedule[[#This Row],[INTEREST]],"")</f>
        <v>3375.1003902918605</v>
      </c>
      <c r="I329" s="14">
        <f ca="1">IF(PaymentSchedule[[#This Row],[PMT NO]]&lt;&gt;"",PaymentSchedule[[#This Row],[BEGINNING BALANCE]]*(InterestRate/PaymentsPerYear),"")</f>
        <v>407.50389092796041</v>
      </c>
      <c r="J32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75243.013615102434</v>
      </c>
      <c r="K329" s="14">
        <f ca="1">IF(PaymentSchedule[[#This Row],[PMT NO]]&lt;&gt;"",SUM(INDEX(PaymentSchedule[INTEREST],1,1):PaymentSchedule[[#This Row],[INTEREST]]),"")</f>
        <v>659198.15363690606</v>
      </c>
    </row>
    <row r="330" spans="2:11" x14ac:dyDescent="0.2">
      <c r="B330" s="10">
        <f ca="1">IF(LoanIsGood,IF(ROW()-ROW(PaymentSchedule[[#Headers],[PMT NO]])&gt;ScheduledNumberOfPayments,"",ROW()-ROW(PaymentSchedule[[#Headers],[PMT NO]])),"")</f>
        <v>314</v>
      </c>
      <c r="C330" s="12">
        <f ca="1">IF(PaymentSchedule[[#This Row],[PMT NO]]&lt;&gt;"",EOMONTH(LoanStartDate,ROW(PaymentSchedule[[#This Row],[PMT NO]])-ROW(PaymentSchedule[[#Headers],[PMT NO]])-2)+DAY(LoanStartDate),"")</f>
        <v>55644</v>
      </c>
      <c r="D330" s="14">
        <f ca="1">IF(PaymentSchedule[[#This Row],[PMT NO]]&lt;&gt;"",IF(ROW()-ROW(PaymentSchedule[[#Headers],[BEGINNING BALANCE]])=1,LoanAmount,INDEX(PaymentSchedule[ENDING BALANCE],ROW()-ROW(PaymentSchedule[[#Headers],[BEGINNING BALANCE]])-1)),"")</f>
        <v>75243.013615102434</v>
      </c>
      <c r="E330" s="14">
        <f ca="1">IF(PaymentSchedule[[#This Row],[PMT NO]]&lt;&gt;"",ScheduledPayment,"")</f>
        <v>3682.6042812198211</v>
      </c>
      <c r="F33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0" s="14">
        <f ca="1">IF(PaymentSchedule[[#This Row],[PMT NO]]&lt;&gt;"",PaymentSchedule[[#This Row],[TOTAL PAYMENT]]-PaymentSchedule[[#This Row],[INTEREST]],"")</f>
        <v>3392.5946606482066</v>
      </c>
      <c r="I330" s="14">
        <f ca="1">IF(PaymentSchedule[[#This Row],[PMT NO]]&lt;&gt;"",PaymentSchedule[[#This Row],[BEGINNING BALANCE]]*(InterestRate/PaymentsPerYear),"")</f>
        <v>390.00962057161428</v>
      </c>
      <c r="J33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71850.418954454231</v>
      </c>
      <c r="K330" s="14">
        <f ca="1">IF(PaymentSchedule[[#This Row],[PMT NO]]&lt;&gt;"",SUM(INDEX(PaymentSchedule[INTEREST],1,1):PaymentSchedule[[#This Row],[INTEREST]]),"")</f>
        <v>659588.16325747769</v>
      </c>
    </row>
    <row r="331" spans="2:11" x14ac:dyDescent="0.2">
      <c r="B331" s="10">
        <f ca="1">IF(LoanIsGood,IF(ROW()-ROW(PaymentSchedule[[#Headers],[PMT NO]])&gt;ScheduledNumberOfPayments,"",ROW()-ROW(PaymentSchedule[[#Headers],[PMT NO]])),"")</f>
        <v>315</v>
      </c>
      <c r="C331" s="12">
        <f ca="1">IF(PaymentSchedule[[#This Row],[PMT NO]]&lt;&gt;"",EOMONTH(LoanStartDate,ROW(PaymentSchedule[[#This Row],[PMT NO]])-ROW(PaymentSchedule[[#Headers],[PMT NO]])-2)+DAY(LoanStartDate),"")</f>
        <v>55675</v>
      </c>
      <c r="D331" s="14">
        <f ca="1">IF(PaymentSchedule[[#This Row],[PMT NO]]&lt;&gt;"",IF(ROW()-ROW(PaymentSchedule[[#Headers],[BEGINNING BALANCE]])=1,LoanAmount,INDEX(PaymentSchedule[ENDING BALANCE],ROW()-ROW(PaymentSchedule[[#Headers],[BEGINNING BALANCE]])-1)),"")</f>
        <v>71850.418954454231</v>
      </c>
      <c r="E331" s="14">
        <f ca="1">IF(PaymentSchedule[[#This Row],[PMT NO]]&lt;&gt;"",ScheduledPayment,"")</f>
        <v>3682.6042812198211</v>
      </c>
      <c r="F33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1" s="14">
        <f ca="1">IF(PaymentSchedule[[#This Row],[PMT NO]]&lt;&gt;"",PaymentSchedule[[#This Row],[TOTAL PAYMENT]]-PaymentSchedule[[#This Row],[INTEREST]],"")</f>
        <v>3410.1796096392336</v>
      </c>
      <c r="I331" s="14">
        <f ca="1">IF(PaymentSchedule[[#This Row],[PMT NO]]&lt;&gt;"",PaymentSchedule[[#This Row],[BEGINNING BALANCE]]*(InterestRate/PaymentsPerYear),"")</f>
        <v>372.42467158058776</v>
      </c>
      <c r="J33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68440.239344814996</v>
      </c>
      <c r="K331" s="14">
        <f ca="1">IF(PaymentSchedule[[#This Row],[PMT NO]]&lt;&gt;"",SUM(INDEX(PaymentSchedule[INTEREST],1,1):PaymentSchedule[[#This Row],[INTEREST]]),"")</f>
        <v>659960.58792905824</v>
      </c>
    </row>
    <row r="332" spans="2:11" x14ac:dyDescent="0.2">
      <c r="B332" s="10">
        <f ca="1">IF(LoanIsGood,IF(ROW()-ROW(PaymentSchedule[[#Headers],[PMT NO]])&gt;ScheduledNumberOfPayments,"",ROW()-ROW(PaymentSchedule[[#Headers],[PMT NO]])),"")</f>
        <v>316</v>
      </c>
      <c r="C332" s="12">
        <f ca="1">IF(PaymentSchedule[[#This Row],[PMT NO]]&lt;&gt;"",EOMONTH(LoanStartDate,ROW(PaymentSchedule[[#This Row],[PMT NO]])-ROW(PaymentSchedule[[#Headers],[PMT NO]])-2)+DAY(LoanStartDate),"")</f>
        <v>55705</v>
      </c>
      <c r="D332" s="14">
        <f ca="1">IF(PaymentSchedule[[#This Row],[PMT NO]]&lt;&gt;"",IF(ROW()-ROW(PaymentSchedule[[#Headers],[BEGINNING BALANCE]])=1,LoanAmount,INDEX(PaymentSchedule[ENDING BALANCE],ROW()-ROW(PaymentSchedule[[#Headers],[BEGINNING BALANCE]])-1)),"")</f>
        <v>68440.239344814996</v>
      </c>
      <c r="E332" s="14">
        <f ca="1">IF(PaymentSchedule[[#This Row],[PMT NO]]&lt;&gt;"",ScheduledPayment,"")</f>
        <v>3682.6042812198211</v>
      </c>
      <c r="F33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2" s="14">
        <f ca="1">IF(PaymentSchedule[[#This Row],[PMT NO]]&lt;&gt;"",PaymentSchedule[[#This Row],[TOTAL PAYMENT]]-PaymentSchedule[[#This Row],[INTEREST]],"")</f>
        <v>3427.8557072825301</v>
      </c>
      <c r="I332" s="14">
        <f ca="1">IF(PaymentSchedule[[#This Row],[PMT NO]]&lt;&gt;"",PaymentSchedule[[#This Row],[BEGINNING BALANCE]]*(InterestRate/PaymentsPerYear),"")</f>
        <v>354.74857393729104</v>
      </c>
      <c r="J33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65012.383637532468</v>
      </c>
      <c r="K332" s="14">
        <f ca="1">IF(PaymentSchedule[[#This Row],[PMT NO]]&lt;&gt;"",SUM(INDEX(PaymentSchedule[INTEREST],1,1):PaymentSchedule[[#This Row],[INTEREST]]),"")</f>
        <v>660315.33650299557</v>
      </c>
    </row>
    <row r="333" spans="2:11" x14ac:dyDescent="0.2">
      <c r="B333" s="10">
        <f ca="1">IF(LoanIsGood,IF(ROW()-ROW(PaymentSchedule[[#Headers],[PMT NO]])&gt;ScheduledNumberOfPayments,"",ROW()-ROW(PaymentSchedule[[#Headers],[PMT NO]])),"")</f>
        <v>317</v>
      </c>
      <c r="C333" s="12">
        <f ca="1">IF(PaymentSchedule[[#This Row],[PMT NO]]&lt;&gt;"",EOMONTH(LoanStartDate,ROW(PaymentSchedule[[#This Row],[PMT NO]])-ROW(PaymentSchedule[[#Headers],[PMT NO]])-2)+DAY(LoanStartDate),"")</f>
        <v>55736</v>
      </c>
      <c r="D333" s="14">
        <f ca="1">IF(PaymentSchedule[[#This Row],[PMT NO]]&lt;&gt;"",IF(ROW()-ROW(PaymentSchedule[[#Headers],[BEGINNING BALANCE]])=1,LoanAmount,INDEX(PaymentSchedule[ENDING BALANCE],ROW()-ROW(PaymentSchedule[[#Headers],[BEGINNING BALANCE]])-1)),"")</f>
        <v>65012.383637532468</v>
      </c>
      <c r="E333" s="14">
        <f ca="1">IF(PaymentSchedule[[#This Row],[PMT NO]]&lt;&gt;"",ScheduledPayment,"")</f>
        <v>3682.6042812198211</v>
      </c>
      <c r="F33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3" s="14">
        <f ca="1">IF(PaymentSchedule[[#This Row],[PMT NO]]&lt;&gt;"",PaymentSchedule[[#This Row],[TOTAL PAYMENT]]-PaymentSchedule[[#This Row],[INTEREST]],"")</f>
        <v>3445.6234260319443</v>
      </c>
      <c r="I333" s="14">
        <f ca="1">IF(PaymentSchedule[[#This Row],[PMT NO]]&lt;&gt;"",PaymentSchedule[[#This Row],[BEGINNING BALANCE]]*(InterestRate/PaymentsPerYear),"")</f>
        <v>336.98085518787661</v>
      </c>
      <c r="J33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61566.760211500521</v>
      </c>
      <c r="K333" s="14">
        <f ca="1">IF(PaymentSchedule[[#This Row],[PMT NO]]&lt;&gt;"",SUM(INDEX(PaymentSchedule[INTEREST],1,1):PaymentSchedule[[#This Row],[INTEREST]]),"")</f>
        <v>660652.31735818344</v>
      </c>
    </row>
    <row r="334" spans="2:11" x14ac:dyDescent="0.2">
      <c r="B334" s="10">
        <f ca="1">IF(LoanIsGood,IF(ROW()-ROW(PaymentSchedule[[#Headers],[PMT NO]])&gt;ScheduledNumberOfPayments,"",ROW()-ROW(PaymentSchedule[[#Headers],[PMT NO]])),"")</f>
        <v>318</v>
      </c>
      <c r="C334" s="12">
        <f ca="1">IF(PaymentSchedule[[#This Row],[PMT NO]]&lt;&gt;"",EOMONTH(LoanStartDate,ROW(PaymentSchedule[[#This Row],[PMT NO]])-ROW(PaymentSchedule[[#Headers],[PMT NO]])-2)+DAY(LoanStartDate),"")</f>
        <v>55767</v>
      </c>
      <c r="D334" s="14">
        <f ca="1">IF(PaymentSchedule[[#This Row],[PMT NO]]&lt;&gt;"",IF(ROW()-ROW(PaymentSchedule[[#Headers],[BEGINNING BALANCE]])=1,LoanAmount,INDEX(PaymentSchedule[ENDING BALANCE],ROW()-ROW(PaymentSchedule[[#Headers],[BEGINNING BALANCE]])-1)),"")</f>
        <v>61566.760211500521</v>
      </c>
      <c r="E334" s="14">
        <f ca="1">IF(PaymentSchedule[[#This Row],[PMT NO]]&lt;&gt;"",ScheduledPayment,"")</f>
        <v>3682.6042812198211</v>
      </c>
      <c r="F33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4" s="14">
        <f ca="1">IF(PaymentSchedule[[#This Row],[PMT NO]]&lt;&gt;"",PaymentSchedule[[#This Row],[TOTAL PAYMENT]]-PaymentSchedule[[#This Row],[INTEREST]],"")</f>
        <v>3463.4832407902099</v>
      </c>
      <c r="I334" s="14">
        <f ca="1">IF(PaymentSchedule[[#This Row],[PMT NO]]&lt;&gt;"",PaymentSchedule[[#This Row],[BEGINNING BALANCE]]*(InterestRate/PaymentsPerYear),"")</f>
        <v>319.12104042961101</v>
      </c>
      <c r="J33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58103.276970710314</v>
      </c>
      <c r="K334" s="14">
        <f ca="1">IF(PaymentSchedule[[#This Row],[PMT NO]]&lt;&gt;"",SUM(INDEX(PaymentSchedule[INTEREST],1,1):PaymentSchedule[[#This Row],[INTEREST]]),"")</f>
        <v>660971.43839861301</v>
      </c>
    </row>
    <row r="335" spans="2:11" x14ac:dyDescent="0.2">
      <c r="B335" s="10">
        <f ca="1">IF(LoanIsGood,IF(ROW()-ROW(PaymentSchedule[[#Headers],[PMT NO]])&gt;ScheduledNumberOfPayments,"",ROW()-ROW(PaymentSchedule[[#Headers],[PMT NO]])),"")</f>
        <v>319</v>
      </c>
      <c r="C335" s="12">
        <f ca="1">IF(PaymentSchedule[[#This Row],[PMT NO]]&lt;&gt;"",EOMONTH(LoanStartDate,ROW(PaymentSchedule[[#This Row],[PMT NO]])-ROW(PaymentSchedule[[#Headers],[PMT NO]])-2)+DAY(LoanStartDate),"")</f>
        <v>55797</v>
      </c>
      <c r="D335" s="14">
        <f ca="1">IF(PaymentSchedule[[#This Row],[PMT NO]]&lt;&gt;"",IF(ROW()-ROW(PaymentSchedule[[#Headers],[BEGINNING BALANCE]])=1,LoanAmount,INDEX(PaymentSchedule[ENDING BALANCE],ROW()-ROW(PaymentSchedule[[#Headers],[BEGINNING BALANCE]])-1)),"")</f>
        <v>58103.276970710314</v>
      </c>
      <c r="E335" s="14">
        <f ca="1">IF(PaymentSchedule[[#This Row],[PMT NO]]&lt;&gt;"",ScheduledPayment,"")</f>
        <v>3682.6042812198211</v>
      </c>
      <c r="F33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5" s="14">
        <f ca="1">IF(PaymentSchedule[[#This Row],[PMT NO]]&lt;&gt;"",PaymentSchedule[[#This Row],[TOTAL PAYMENT]]-PaymentSchedule[[#This Row],[INTEREST]],"")</f>
        <v>3481.4356289216394</v>
      </c>
      <c r="I335" s="14">
        <f ca="1">IF(PaymentSchedule[[#This Row],[PMT NO]]&lt;&gt;"",PaymentSchedule[[#This Row],[BEGINNING BALANCE]]*(InterestRate/PaymentsPerYear),"")</f>
        <v>301.16865229818177</v>
      </c>
      <c r="J33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54621.841341788677</v>
      </c>
      <c r="K335" s="14">
        <f ca="1">IF(PaymentSchedule[[#This Row],[PMT NO]]&lt;&gt;"",SUM(INDEX(PaymentSchedule[INTEREST],1,1):PaymentSchedule[[#This Row],[INTEREST]]),"")</f>
        <v>661272.60705091117</v>
      </c>
    </row>
    <row r="336" spans="2:11" x14ac:dyDescent="0.2">
      <c r="B336" s="10">
        <f ca="1">IF(LoanIsGood,IF(ROW()-ROW(PaymentSchedule[[#Headers],[PMT NO]])&gt;ScheduledNumberOfPayments,"",ROW()-ROW(PaymentSchedule[[#Headers],[PMT NO]])),"")</f>
        <v>320</v>
      </c>
      <c r="C336" s="12">
        <f ca="1">IF(PaymentSchedule[[#This Row],[PMT NO]]&lt;&gt;"",EOMONTH(LoanStartDate,ROW(PaymentSchedule[[#This Row],[PMT NO]])-ROW(PaymentSchedule[[#Headers],[PMT NO]])-2)+DAY(LoanStartDate),"")</f>
        <v>55828</v>
      </c>
      <c r="D336" s="14">
        <f ca="1">IF(PaymentSchedule[[#This Row],[PMT NO]]&lt;&gt;"",IF(ROW()-ROW(PaymentSchedule[[#Headers],[BEGINNING BALANCE]])=1,LoanAmount,INDEX(PaymentSchedule[ENDING BALANCE],ROW()-ROW(PaymentSchedule[[#Headers],[BEGINNING BALANCE]])-1)),"")</f>
        <v>54621.841341788677</v>
      </c>
      <c r="E336" s="14">
        <f ca="1">IF(PaymentSchedule[[#This Row],[PMT NO]]&lt;&gt;"",ScheduledPayment,"")</f>
        <v>3682.6042812198211</v>
      </c>
      <c r="F33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6" s="14">
        <f ca="1">IF(PaymentSchedule[[#This Row],[PMT NO]]&lt;&gt;"",PaymentSchedule[[#This Row],[TOTAL PAYMENT]]-PaymentSchedule[[#This Row],[INTEREST]],"")</f>
        <v>3499.4810702648833</v>
      </c>
      <c r="I336" s="14">
        <f ca="1">IF(PaymentSchedule[[#This Row],[PMT NO]]&lt;&gt;"",PaymentSchedule[[#This Row],[BEGINNING BALANCE]]*(InterestRate/PaymentsPerYear),"")</f>
        <v>283.12321095493797</v>
      </c>
      <c r="J33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51122.360271523794</v>
      </c>
      <c r="K336" s="14">
        <f ca="1">IF(PaymentSchedule[[#This Row],[PMT NO]]&lt;&gt;"",SUM(INDEX(PaymentSchedule[INTEREST],1,1):PaymentSchedule[[#This Row],[INTEREST]]),"")</f>
        <v>661555.73026186612</v>
      </c>
    </row>
    <row r="337" spans="2:11" x14ac:dyDescent="0.2">
      <c r="B337" s="10">
        <f ca="1">IF(LoanIsGood,IF(ROW()-ROW(PaymentSchedule[[#Headers],[PMT NO]])&gt;ScheduledNumberOfPayments,"",ROW()-ROW(PaymentSchedule[[#Headers],[PMT NO]])),"")</f>
        <v>321</v>
      </c>
      <c r="C337" s="12">
        <f ca="1">IF(PaymentSchedule[[#This Row],[PMT NO]]&lt;&gt;"",EOMONTH(LoanStartDate,ROW(PaymentSchedule[[#This Row],[PMT NO]])-ROW(PaymentSchedule[[#Headers],[PMT NO]])-2)+DAY(LoanStartDate),"")</f>
        <v>55858</v>
      </c>
      <c r="D337" s="14">
        <f ca="1">IF(PaymentSchedule[[#This Row],[PMT NO]]&lt;&gt;"",IF(ROW()-ROW(PaymentSchedule[[#Headers],[BEGINNING BALANCE]])=1,LoanAmount,INDEX(PaymentSchedule[ENDING BALANCE],ROW()-ROW(PaymentSchedule[[#Headers],[BEGINNING BALANCE]])-1)),"")</f>
        <v>51122.360271523794</v>
      </c>
      <c r="E337" s="14">
        <f ca="1">IF(PaymentSchedule[[#This Row],[PMT NO]]&lt;&gt;"",ScheduledPayment,"")</f>
        <v>3682.6042812198211</v>
      </c>
      <c r="F33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7" s="14">
        <f ca="1">IF(PaymentSchedule[[#This Row],[PMT NO]]&lt;&gt;"",PaymentSchedule[[#This Row],[TOTAL PAYMENT]]-PaymentSchedule[[#This Row],[INTEREST]],"")</f>
        <v>3517.620047145756</v>
      </c>
      <c r="I337" s="14">
        <f ca="1">IF(PaymentSchedule[[#This Row],[PMT NO]]&lt;&gt;"",PaymentSchedule[[#This Row],[BEGINNING BALANCE]]*(InterestRate/PaymentsPerYear),"")</f>
        <v>264.984234074065</v>
      </c>
      <c r="J33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47604.740224378038</v>
      </c>
      <c r="K337" s="14">
        <f ca="1">IF(PaymentSchedule[[#This Row],[PMT NO]]&lt;&gt;"",SUM(INDEX(PaymentSchedule[INTEREST],1,1):PaymentSchedule[[#This Row],[INTEREST]]),"")</f>
        <v>661820.71449594013</v>
      </c>
    </row>
    <row r="338" spans="2:11" x14ac:dyDescent="0.2">
      <c r="B338" s="10">
        <f ca="1">IF(LoanIsGood,IF(ROW()-ROW(PaymentSchedule[[#Headers],[PMT NO]])&gt;ScheduledNumberOfPayments,"",ROW()-ROW(PaymentSchedule[[#Headers],[PMT NO]])),"")</f>
        <v>322</v>
      </c>
      <c r="C338" s="12">
        <f ca="1">IF(PaymentSchedule[[#This Row],[PMT NO]]&lt;&gt;"",EOMONTH(LoanStartDate,ROW(PaymentSchedule[[#This Row],[PMT NO]])-ROW(PaymentSchedule[[#Headers],[PMT NO]])-2)+DAY(LoanStartDate),"")</f>
        <v>55889</v>
      </c>
      <c r="D338" s="14">
        <f ca="1">IF(PaymentSchedule[[#This Row],[PMT NO]]&lt;&gt;"",IF(ROW()-ROW(PaymentSchedule[[#Headers],[BEGINNING BALANCE]])=1,LoanAmount,INDEX(PaymentSchedule[ENDING BALANCE],ROW()-ROW(PaymentSchedule[[#Headers],[BEGINNING BALANCE]])-1)),"")</f>
        <v>47604.740224378038</v>
      </c>
      <c r="E338" s="14">
        <f ca="1">IF(PaymentSchedule[[#This Row],[PMT NO]]&lt;&gt;"",ScheduledPayment,"")</f>
        <v>3682.6042812198211</v>
      </c>
      <c r="F33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8" s="14">
        <f ca="1">IF(PaymentSchedule[[#This Row],[PMT NO]]&lt;&gt;"",PaymentSchedule[[#This Row],[TOTAL PAYMENT]]-PaymentSchedule[[#This Row],[INTEREST]],"")</f>
        <v>3535.8530443901282</v>
      </c>
      <c r="I338" s="14">
        <f ca="1">IF(PaymentSchedule[[#This Row],[PMT NO]]&lt;&gt;"",PaymentSchedule[[#This Row],[BEGINNING BALANCE]]*(InterestRate/PaymentsPerYear),"")</f>
        <v>246.75123682969283</v>
      </c>
      <c r="J33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44068.887179987913</v>
      </c>
      <c r="K338" s="14">
        <f ca="1">IF(PaymentSchedule[[#This Row],[PMT NO]]&lt;&gt;"",SUM(INDEX(PaymentSchedule[INTEREST],1,1):PaymentSchedule[[#This Row],[INTEREST]]),"")</f>
        <v>662067.46573276981</v>
      </c>
    </row>
    <row r="339" spans="2:11" x14ac:dyDescent="0.2">
      <c r="B339" s="10">
        <f ca="1">IF(LoanIsGood,IF(ROW()-ROW(PaymentSchedule[[#Headers],[PMT NO]])&gt;ScheduledNumberOfPayments,"",ROW()-ROW(PaymentSchedule[[#Headers],[PMT NO]])),"")</f>
        <v>323</v>
      </c>
      <c r="C339" s="12">
        <f ca="1">IF(PaymentSchedule[[#This Row],[PMT NO]]&lt;&gt;"",EOMONTH(LoanStartDate,ROW(PaymentSchedule[[#This Row],[PMT NO]])-ROW(PaymentSchedule[[#Headers],[PMT NO]])-2)+DAY(LoanStartDate),"")</f>
        <v>55920</v>
      </c>
      <c r="D339" s="14">
        <f ca="1">IF(PaymentSchedule[[#This Row],[PMT NO]]&lt;&gt;"",IF(ROW()-ROW(PaymentSchedule[[#Headers],[BEGINNING BALANCE]])=1,LoanAmount,INDEX(PaymentSchedule[ENDING BALANCE],ROW()-ROW(PaymentSchedule[[#Headers],[BEGINNING BALANCE]])-1)),"")</f>
        <v>44068.887179987913</v>
      </c>
      <c r="E339" s="14">
        <f ca="1">IF(PaymentSchedule[[#This Row],[PMT NO]]&lt;&gt;"",ScheduledPayment,"")</f>
        <v>3682.6042812198211</v>
      </c>
      <c r="F33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39" s="14">
        <f ca="1">IF(PaymentSchedule[[#This Row],[PMT NO]]&lt;&gt;"",PaymentSchedule[[#This Row],[TOTAL PAYMENT]]-PaymentSchedule[[#This Row],[INTEREST]],"")</f>
        <v>3554.1805493368838</v>
      </c>
      <c r="I339" s="14">
        <f ca="1">IF(PaymentSchedule[[#This Row],[PMT NO]]&lt;&gt;"",PaymentSchedule[[#This Row],[BEGINNING BALANCE]]*(InterestRate/PaymentsPerYear),"")</f>
        <v>228.42373188293735</v>
      </c>
      <c r="J33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40514.706630651031</v>
      </c>
      <c r="K339" s="14">
        <f ca="1">IF(PaymentSchedule[[#This Row],[PMT NO]]&lt;&gt;"",SUM(INDEX(PaymentSchedule[INTEREST],1,1):PaymentSchedule[[#This Row],[INTEREST]]),"")</f>
        <v>662295.88946465275</v>
      </c>
    </row>
    <row r="340" spans="2:11" x14ac:dyDescent="0.2">
      <c r="B340" s="10">
        <f ca="1">IF(LoanIsGood,IF(ROW()-ROW(PaymentSchedule[[#Headers],[PMT NO]])&gt;ScheduledNumberOfPayments,"",ROW()-ROW(PaymentSchedule[[#Headers],[PMT NO]])),"")</f>
        <v>324</v>
      </c>
      <c r="C340" s="12">
        <f ca="1">IF(PaymentSchedule[[#This Row],[PMT NO]]&lt;&gt;"",EOMONTH(LoanStartDate,ROW(PaymentSchedule[[#This Row],[PMT NO]])-ROW(PaymentSchedule[[#Headers],[PMT NO]])-2)+DAY(LoanStartDate),"")</f>
        <v>55948</v>
      </c>
      <c r="D340" s="14">
        <f ca="1">IF(PaymentSchedule[[#This Row],[PMT NO]]&lt;&gt;"",IF(ROW()-ROW(PaymentSchedule[[#Headers],[BEGINNING BALANCE]])=1,LoanAmount,INDEX(PaymentSchedule[ENDING BALANCE],ROW()-ROW(PaymentSchedule[[#Headers],[BEGINNING BALANCE]])-1)),"")</f>
        <v>40514.706630651031</v>
      </c>
      <c r="E340" s="14">
        <f ca="1">IF(PaymentSchedule[[#This Row],[PMT NO]]&lt;&gt;"",ScheduledPayment,"")</f>
        <v>3682.6042812198211</v>
      </c>
      <c r="F34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0" s="14">
        <f ca="1">IF(PaymentSchedule[[#This Row],[PMT NO]]&lt;&gt;"",PaymentSchedule[[#This Row],[TOTAL PAYMENT]]-PaymentSchedule[[#This Row],[INTEREST]],"")</f>
        <v>3572.6030518509465</v>
      </c>
      <c r="I340" s="14">
        <f ca="1">IF(PaymentSchedule[[#This Row],[PMT NO]]&lt;&gt;"",PaymentSchedule[[#This Row],[BEGINNING BALANCE]]*(InterestRate/PaymentsPerYear),"")</f>
        <v>210.0012293688745</v>
      </c>
      <c r="J34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36942.103578800088</v>
      </c>
      <c r="K340" s="14">
        <f ca="1">IF(PaymentSchedule[[#This Row],[PMT NO]]&lt;&gt;"",SUM(INDEX(PaymentSchedule[INTEREST],1,1):PaymentSchedule[[#This Row],[INTEREST]]),"")</f>
        <v>662505.8906940216</v>
      </c>
    </row>
    <row r="341" spans="2:11" x14ac:dyDescent="0.2">
      <c r="B341" s="10">
        <f ca="1">IF(LoanIsGood,IF(ROW()-ROW(PaymentSchedule[[#Headers],[PMT NO]])&gt;ScheduledNumberOfPayments,"",ROW()-ROW(PaymentSchedule[[#Headers],[PMT NO]])),"")</f>
        <v>325</v>
      </c>
      <c r="C341" s="12">
        <f ca="1">IF(PaymentSchedule[[#This Row],[PMT NO]]&lt;&gt;"",EOMONTH(LoanStartDate,ROW(PaymentSchedule[[#This Row],[PMT NO]])-ROW(PaymentSchedule[[#Headers],[PMT NO]])-2)+DAY(LoanStartDate),"")</f>
        <v>55979</v>
      </c>
      <c r="D341" s="14">
        <f ca="1">IF(PaymentSchedule[[#This Row],[PMT NO]]&lt;&gt;"",IF(ROW()-ROW(PaymentSchedule[[#Headers],[BEGINNING BALANCE]])=1,LoanAmount,INDEX(PaymentSchedule[ENDING BALANCE],ROW()-ROW(PaymentSchedule[[#Headers],[BEGINNING BALANCE]])-1)),"")</f>
        <v>36942.103578800088</v>
      </c>
      <c r="E341" s="14">
        <f ca="1">IF(PaymentSchedule[[#This Row],[PMT NO]]&lt;&gt;"",ScheduledPayment,"")</f>
        <v>3682.6042812198211</v>
      </c>
      <c r="F34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1" s="14">
        <f ca="1">IF(PaymentSchedule[[#This Row],[PMT NO]]&lt;&gt;"",PaymentSchedule[[#This Row],[TOTAL PAYMENT]]-PaymentSchedule[[#This Row],[INTEREST]],"")</f>
        <v>3591.1210443363739</v>
      </c>
      <c r="I341" s="14">
        <f ca="1">IF(PaymentSchedule[[#This Row],[PMT NO]]&lt;&gt;"",PaymentSchedule[[#This Row],[BEGINNING BALANCE]]*(InterestRate/PaymentsPerYear),"")</f>
        <v>191.48323688344712</v>
      </c>
      <c r="J34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33350.982534463714</v>
      </c>
      <c r="K341" s="14">
        <f ca="1">IF(PaymentSchedule[[#This Row],[PMT NO]]&lt;&gt;"",SUM(INDEX(PaymentSchedule[INTEREST],1,1):PaymentSchedule[[#This Row],[INTEREST]]),"")</f>
        <v>662697.37393090501</v>
      </c>
    </row>
    <row r="342" spans="2:11" x14ac:dyDescent="0.2">
      <c r="B342" s="10">
        <f ca="1">IF(LoanIsGood,IF(ROW()-ROW(PaymentSchedule[[#Headers],[PMT NO]])&gt;ScheduledNumberOfPayments,"",ROW()-ROW(PaymentSchedule[[#Headers],[PMT NO]])),"")</f>
        <v>326</v>
      </c>
      <c r="C342" s="12">
        <f ca="1">IF(PaymentSchedule[[#This Row],[PMT NO]]&lt;&gt;"",EOMONTH(LoanStartDate,ROW(PaymentSchedule[[#This Row],[PMT NO]])-ROW(PaymentSchedule[[#Headers],[PMT NO]])-2)+DAY(LoanStartDate),"")</f>
        <v>56009</v>
      </c>
      <c r="D342" s="14">
        <f ca="1">IF(PaymentSchedule[[#This Row],[PMT NO]]&lt;&gt;"",IF(ROW()-ROW(PaymentSchedule[[#Headers],[BEGINNING BALANCE]])=1,LoanAmount,INDEX(PaymentSchedule[ENDING BALANCE],ROW()-ROW(PaymentSchedule[[#Headers],[BEGINNING BALANCE]])-1)),"")</f>
        <v>33350.982534463714</v>
      </c>
      <c r="E342" s="14">
        <f ca="1">IF(PaymentSchedule[[#This Row],[PMT NO]]&lt;&gt;"",ScheduledPayment,"")</f>
        <v>3682.6042812198211</v>
      </c>
      <c r="F34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2" s="14">
        <f ca="1">IF(PaymentSchedule[[#This Row],[PMT NO]]&lt;&gt;"",PaymentSchedule[[#This Row],[TOTAL PAYMENT]]-PaymentSchedule[[#This Row],[INTEREST]],"")</f>
        <v>3609.7350217495177</v>
      </c>
      <c r="I342" s="14">
        <f ca="1">IF(PaymentSchedule[[#This Row],[PMT NO]]&lt;&gt;"",PaymentSchedule[[#This Row],[BEGINNING BALANCE]]*(InterestRate/PaymentsPerYear),"")</f>
        <v>172.86925947030358</v>
      </c>
      <c r="J34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29741.247512714195</v>
      </c>
      <c r="K342" s="14">
        <f ca="1">IF(PaymentSchedule[[#This Row],[PMT NO]]&lt;&gt;"",SUM(INDEX(PaymentSchedule[INTEREST],1,1):PaymentSchedule[[#This Row],[INTEREST]]),"")</f>
        <v>662870.24319037527</v>
      </c>
    </row>
    <row r="343" spans="2:11" x14ac:dyDescent="0.2">
      <c r="B343" s="10">
        <f ca="1">IF(LoanIsGood,IF(ROW()-ROW(PaymentSchedule[[#Headers],[PMT NO]])&gt;ScheduledNumberOfPayments,"",ROW()-ROW(PaymentSchedule[[#Headers],[PMT NO]])),"")</f>
        <v>327</v>
      </c>
      <c r="C343" s="12">
        <f ca="1">IF(PaymentSchedule[[#This Row],[PMT NO]]&lt;&gt;"",EOMONTH(LoanStartDate,ROW(PaymentSchedule[[#This Row],[PMT NO]])-ROW(PaymentSchedule[[#Headers],[PMT NO]])-2)+DAY(LoanStartDate),"")</f>
        <v>56040</v>
      </c>
      <c r="D343" s="14">
        <f ca="1">IF(PaymentSchedule[[#This Row],[PMT NO]]&lt;&gt;"",IF(ROW()-ROW(PaymentSchedule[[#Headers],[BEGINNING BALANCE]])=1,LoanAmount,INDEX(PaymentSchedule[ENDING BALANCE],ROW()-ROW(PaymentSchedule[[#Headers],[BEGINNING BALANCE]])-1)),"")</f>
        <v>29741.247512714195</v>
      </c>
      <c r="E343" s="14">
        <f ca="1">IF(PaymentSchedule[[#This Row],[PMT NO]]&lt;&gt;"",ScheduledPayment,"")</f>
        <v>3682.6042812198211</v>
      </c>
      <c r="F34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3" s="14">
        <f ca="1">IF(PaymentSchedule[[#This Row],[PMT NO]]&lt;&gt;"",PaymentSchedule[[#This Row],[TOTAL PAYMENT]]-PaymentSchedule[[#This Row],[INTEREST]],"")</f>
        <v>3628.4454816122525</v>
      </c>
      <c r="I343" s="14">
        <f ca="1">IF(PaymentSchedule[[#This Row],[PMT NO]]&lt;&gt;"",PaymentSchedule[[#This Row],[BEGINNING BALANCE]]*(InterestRate/PaymentsPerYear),"")</f>
        <v>154.15879960756857</v>
      </c>
      <c r="J34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26112.802031101943</v>
      </c>
      <c r="K343" s="14">
        <f ca="1">IF(PaymentSchedule[[#This Row],[PMT NO]]&lt;&gt;"",SUM(INDEX(PaymentSchedule[INTEREST],1,1):PaymentSchedule[[#This Row],[INTEREST]]),"")</f>
        <v>663024.40198998281</v>
      </c>
    </row>
    <row r="344" spans="2:11" x14ac:dyDescent="0.2">
      <c r="B344" s="10">
        <f ca="1">IF(LoanIsGood,IF(ROW()-ROW(PaymentSchedule[[#Headers],[PMT NO]])&gt;ScheduledNumberOfPayments,"",ROW()-ROW(PaymentSchedule[[#Headers],[PMT NO]])),"")</f>
        <v>328</v>
      </c>
      <c r="C344" s="12">
        <f ca="1">IF(PaymentSchedule[[#This Row],[PMT NO]]&lt;&gt;"",EOMONTH(LoanStartDate,ROW(PaymentSchedule[[#This Row],[PMT NO]])-ROW(PaymentSchedule[[#Headers],[PMT NO]])-2)+DAY(LoanStartDate),"")</f>
        <v>56070</v>
      </c>
      <c r="D344" s="14">
        <f ca="1">IF(PaymentSchedule[[#This Row],[PMT NO]]&lt;&gt;"",IF(ROW()-ROW(PaymentSchedule[[#Headers],[BEGINNING BALANCE]])=1,LoanAmount,INDEX(PaymentSchedule[ENDING BALANCE],ROW()-ROW(PaymentSchedule[[#Headers],[BEGINNING BALANCE]])-1)),"")</f>
        <v>26112.802031101943</v>
      </c>
      <c r="E344" s="14">
        <f ca="1">IF(PaymentSchedule[[#This Row],[PMT NO]]&lt;&gt;"",ScheduledPayment,"")</f>
        <v>3682.6042812198211</v>
      </c>
      <c r="F34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4" s="14">
        <f ca="1">IF(PaymentSchedule[[#This Row],[PMT NO]]&lt;&gt;"",PaymentSchedule[[#This Row],[TOTAL PAYMENT]]-PaymentSchedule[[#This Row],[INTEREST]],"")</f>
        <v>3647.2529240252761</v>
      </c>
      <c r="I344" s="14">
        <f ca="1">IF(PaymentSchedule[[#This Row],[PMT NO]]&lt;&gt;"",PaymentSchedule[[#This Row],[BEGINNING BALANCE]]*(InterestRate/PaymentsPerYear),"")</f>
        <v>135.35135719454507</v>
      </c>
      <c r="J34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22465.549107076666</v>
      </c>
      <c r="K344" s="14">
        <f ca="1">IF(PaymentSchedule[[#This Row],[PMT NO]]&lt;&gt;"",SUM(INDEX(PaymentSchedule[INTEREST],1,1):PaymentSchedule[[#This Row],[INTEREST]]),"")</f>
        <v>663159.75334717741</v>
      </c>
    </row>
    <row r="345" spans="2:11" x14ac:dyDescent="0.2">
      <c r="B345" s="10">
        <f ca="1">IF(LoanIsGood,IF(ROW()-ROW(PaymentSchedule[[#Headers],[PMT NO]])&gt;ScheduledNumberOfPayments,"",ROW()-ROW(PaymentSchedule[[#Headers],[PMT NO]])),"")</f>
        <v>329</v>
      </c>
      <c r="C345" s="12">
        <f ca="1">IF(PaymentSchedule[[#This Row],[PMT NO]]&lt;&gt;"",EOMONTH(LoanStartDate,ROW(PaymentSchedule[[#This Row],[PMT NO]])-ROW(PaymentSchedule[[#Headers],[PMT NO]])-2)+DAY(LoanStartDate),"")</f>
        <v>56101</v>
      </c>
      <c r="D345" s="14">
        <f ca="1">IF(PaymentSchedule[[#This Row],[PMT NO]]&lt;&gt;"",IF(ROW()-ROW(PaymentSchedule[[#Headers],[BEGINNING BALANCE]])=1,LoanAmount,INDEX(PaymentSchedule[ENDING BALANCE],ROW()-ROW(PaymentSchedule[[#Headers],[BEGINNING BALANCE]])-1)),"")</f>
        <v>22465.549107076666</v>
      </c>
      <c r="E345" s="14">
        <f ca="1">IF(PaymentSchedule[[#This Row],[PMT NO]]&lt;&gt;"",ScheduledPayment,"")</f>
        <v>3682.6042812198211</v>
      </c>
      <c r="F34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5" s="14">
        <f ca="1">IF(PaymentSchedule[[#This Row],[PMT NO]]&lt;&gt;"",PaymentSchedule[[#This Row],[TOTAL PAYMENT]]-PaymentSchedule[[#This Row],[INTEREST]],"")</f>
        <v>3666.1578516814739</v>
      </c>
      <c r="I345" s="14">
        <f ca="1">IF(PaymentSchedule[[#This Row],[PMT NO]]&lt;&gt;"",PaymentSchedule[[#This Row],[BEGINNING BALANCE]]*(InterestRate/PaymentsPerYear),"")</f>
        <v>116.44642953834737</v>
      </c>
      <c r="J34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18799.391255395192</v>
      </c>
      <c r="K345" s="14">
        <f ca="1">IF(PaymentSchedule[[#This Row],[PMT NO]]&lt;&gt;"",SUM(INDEX(PaymentSchedule[INTEREST],1,1):PaymentSchedule[[#This Row],[INTEREST]]),"")</f>
        <v>663276.19977671572</v>
      </c>
    </row>
    <row r="346" spans="2:11" x14ac:dyDescent="0.2">
      <c r="B346" s="10">
        <f ca="1">IF(LoanIsGood,IF(ROW()-ROW(PaymentSchedule[[#Headers],[PMT NO]])&gt;ScheduledNumberOfPayments,"",ROW()-ROW(PaymentSchedule[[#Headers],[PMT NO]])),"")</f>
        <v>330</v>
      </c>
      <c r="C346" s="12">
        <f ca="1">IF(PaymentSchedule[[#This Row],[PMT NO]]&lt;&gt;"",EOMONTH(LoanStartDate,ROW(PaymentSchedule[[#This Row],[PMT NO]])-ROW(PaymentSchedule[[#Headers],[PMT NO]])-2)+DAY(LoanStartDate),"")</f>
        <v>56132</v>
      </c>
      <c r="D346" s="14">
        <f ca="1">IF(PaymentSchedule[[#This Row],[PMT NO]]&lt;&gt;"",IF(ROW()-ROW(PaymentSchedule[[#Headers],[BEGINNING BALANCE]])=1,LoanAmount,INDEX(PaymentSchedule[ENDING BALANCE],ROW()-ROW(PaymentSchedule[[#Headers],[BEGINNING BALANCE]])-1)),"")</f>
        <v>18799.391255395192</v>
      </c>
      <c r="E346" s="14">
        <f ca="1">IF(PaymentSchedule[[#This Row],[PMT NO]]&lt;&gt;"",ScheduledPayment,"")</f>
        <v>3682.6042812198211</v>
      </c>
      <c r="F34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6" s="14">
        <f ca="1">IF(PaymentSchedule[[#This Row],[PMT NO]]&lt;&gt;"",PaymentSchedule[[#This Row],[TOTAL PAYMENT]]-PaymentSchedule[[#This Row],[INTEREST]],"")</f>
        <v>3685.1607698793559</v>
      </c>
      <c r="I346" s="14">
        <f ca="1">IF(PaymentSchedule[[#This Row],[PMT NO]]&lt;&gt;"",PaymentSchedule[[#This Row],[BEGINNING BALANCE]]*(InterestRate/PaymentsPerYear),"")</f>
        <v>97.443511340465079</v>
      </c>
      <c r="J34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15114.230485515836</v>
      </c>
      <c r="K346" s="14">
        <f ca="1">IF(PaymentSchedule[[#This Row],[PMT NO]]&lt;&gt;"",SUM(INDEX(PaymentSchedule[INTEREST],1,1):PaymentSchedule[[#This Row],[INTEREST]]),"")</f>
        <v>663373.64328805613</v>
      </c>
    </row>
    <row r="347" spans="2:11" x14ac:dyDescent="0.2">
      <c r="B347" s="10">
        <f ca="1">IF(LoanIsGood,IF(ROW()-ROW(PaymentSchedule[[#Headers],[PMT NO]])&gt;ScheduledNumberOfPayments,"",ROW()-ROW(PaymentSchedule[[#Headers],[PMT NO]])),"")</f>
        <v>331</v>
      </c>
      <c r="C347" s="12">
        <f ca="1">IF(PaymentSchedule[[#This Row],[PMT NO]]&lt;&gt;"",EOMONTH(LoanStartDate,ROW(PaymentSchedule[[#This Row],[PMT NO]])-ROW(PaymentSchedule[[#Headers],[PMT NO]])-2)+DAY(LoanStartDate),"")</f>
        <v>56162</v>
      </c>
      <c r="D347" s="14">
        <f ca="1">IF(PaymentSchedule[[#This Row],[PMT NO]]&lt;&gt;"",IF(ROW()-ROW(PaymentSchedule[[#Headers],[BEGINNING BALANCE]])=1,LoanAmount,INDEX(PaymentSchedule[ENDING BALANCE],ROW()-ROW(PaymentSchedule[[#Headers],[BEGINNING BALANCE]])-1)),"")</f>
        <v>15114.230485515836</v>
      </c>
      <c r="E347" s="14">
        <f ca="1">IF(PaymentSchedule[[#This Row],[PMT NO]]&lt;&gt;"",ScheduledPayment,"")</f>
        <v>3682.6042812198211</v>
      </c>
      <c r="F34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7" s="14">
        <f ca="1">IF(PaymentSchedule[[#This Row],[PMT NO]]&lt;&gt;"",PaymentSchedule[[#This Row],[TOTAL PAYMENT]]-PaymentSchedule[[#This Row],[INTEREST]],"")</f>
        <v>3704.2621865365641</v>
      </c>
      <c r="I347" s="14">
        <f ca="1">IF(PaymentSchedule[[#This Row],[PMT NO]]&lt;&gt;"",PaymentSchedule[[#This Row],[BEGINNING BALANCE]]*(InterestRate/PaymentsPerYear),"")</f>
        <v>78.342094683257088</v>
      </c>
      <c r="J34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11409.968298979273</v>
      </c>
      <c r="K347" s="14">
        <f ca="1">IF(PaymentSchedule[[#This Row],[PMT NO]]&lt;&gt;"",SUM(INDEX(PaymentSchedule[INTEREST],1,1):PaymentSchedule[[#This Row],[INTEREST]]),"")</f>
        <v>663451.98538273934</v>
      </c>
    </row>
    <row r="348" spans="2:11" x14ac:dyDescent="0.2">
      <c r="B348" s="10">
        <f ca="1">IF(LoanIsGood,IF(ROW()-ROW(PaymentSchedule[[#Headers],[PMT NO]])&gt;ScheduledNumberOfPayments,"",ROW()-ROW(PaymentSchedule[[#Headers],[PMT NO]])),"")</f>
        <v>332</v>
      </c>
      <c r="C348" s="12">
        <f ca="1">IF(PaymentSchedule[[#This Row],[PMT NO]]&lt;&gt;"",EOMONTH(LoanStartDate,ROW(PaymentSchedule[[#This Row],[PMT NO]])-ROW(PaymentSchedule[[#Headers],[PMT NO]])-2)+DAY(LoanStartDate),"")</f>
        <v>56193</v>
      </c>
      <c r="D348" s="14">
        <f ca="1">IF(PaymentSchedule[[#This Row],[PMT NO]]&lt;&gt;"",IF(ROW()-ROW(PaymentSchedule[[#Headers],[BEGINNING BALANCE]])=1,LoanAmount,INDEX(PaymentSchedule[ENDING BALANCE],ROW()-ROW(PaymentSchedule[[#Headers],[BEGINNING BALANCE]])-1)),"")</f>
        <v>11409.968298979273</v>
      </c>
      <c r="E348" s="14">
        <f ca="1">IF(PaymentSchedule[[#This Row],[PMT NO]]&lt;&gt;"",ScheduledPayment,"")</f>
        <v>3682.6042812198211</v>
      </c>
      <c r="F34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8" s="14">
        <f ca="1">IF(PaymentSchedule[[#This Row],[PMT NO]]&lt;&gt;"",PaymentSchedule[[#This Row],[TOTAL PAYMENT]]-PaymentSchedule[[#This Row],[INTEREST]],"")</f>
        <v>3723.4626122034451</v>
      </c>
      <c r="I348" s="14">
        <f ca="1">IF(PaymentSchedule[[#This Row],[PMT NO]]&lt;&gt;"",PaymentSchedule[[#This Row],[BEGINNING BALANCE]]*(InterestRate/PaymentsPerYear),"")</f>
        <v>59.141669016375893</v>
      </c>
      <c r="J34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7686.5056867758276</v>
      </c>
      <c r="K348" s="14">
        <f ca="1">IF(PaymentSchedule[[#This Row],[PMT NO]]&lt;&gt;"",SUM(INDEX(PaymentSchedule[INTEREST],1,1):PaymentSchedule[[#This Row],[INTEREST]]),"")</f>
        <v>663511.12705175567</v>
      </c>
    </row>
    <row r="349" spans="2:11" x14ac:dyDescent="0.2">
      <c r="B349" s="10">
        <f ca="1">IF(LoanIsGood,IF(ROW()-ROW(PaymentSchedule[[#Headers],[PMT NO]])&gt;ScheduledNumberOfPayments,"",ROW()-ROW(PaymentSchedule[[#Headers],[PMT NO]])),"")</f>
        <v>333</v>
      </c>
      <c r="C349" s="12">
        <f ca="1">IF(PaymentSchedule[[#This Row],[PMT NO]]&lt;&gt;"",EOMONTH(LoanStartDate,ROW(PaymentSchedule[[#This Row],[PMT NO]])-ROW(PaymentSchedule[[#Headers],[PMT NO]])-2)+DAY(LoanStartDate),"")</f>
        <v>56223</v>
      </c>
      <c r="D349" s="14">
        <f ca="1">IF(PaymentSchedule[[#This Row],[PMT NO]]&lt;&gt;"",IF(ROW()-ROW(PaymentSchedule[[#Headers],[BEGINNING BALANCE]])=1,LoanAmount,INDEX(PaymentSchedule[ENDING BALANCE],ROW()-ROW(PaymentSchedule[[#Headers],[BEGINNING BALANCE]])-1)),"")</f>
        <v>7686.5056867758276</v>
      </c>
      <c r="E349" s="14">
        <f ca="1">IF(PaymentSchedule[[#This Row],[PMT NO]]&lt;&gt;"",ScheduledPayment,"")</f>
        <v>3682.6042812198211</v>
      </c>
      <c r="F34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49" s="14">
        <f ca="1">IF(PaymentSchedule[[#This Row],[PMT NO]]&lt;&gt;"",PaymentSchedule[[#This Row],[TOTAL PAYMENT]]-PaymentSchedule[[#This Row],[INTEREST]],"")</f>
        <v>3742.7625600766996</v>
      </c>
      <c r="I349" s="14">
        <f ca="1">IF(PaymentSchedule[[#This Row],[PMT NO]]&lt;&gt;"",PaymentSchedule[[#This Row],[BEGINNING BALANCE]]*(InterestRate/PaymentsPerYear),"")</f>
        <v>39.841721143121369</v>
      </c>
      <c r="J34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3943.743126699128</v>
      </c>
      <c r="K349" s="14">
        <f ca="1">IF(PaymentSchedule[[#This Row],[PMT NO]]&lt;&gt;"",SUM(INDEX(PaymentSchedule[INTEREST],1,1):PaymentSchedule[[#This Row],[INTEREST]]),"")</f>
        <v>663550.96877289878</v>
      </c>
    </row>
    <row r="350" spans="2:11" x14ac:dyDescent="0.2">
      <c r="B350" s="10">
        <f ca="1">IF(LoanIsGood,IF(ROW()-ROW(PaymentSchedule[[#Headers],[PMT NO]])&gt;ScheduledNumberOfPayments,"",ROW()-ROW(PaymentSchedule[[#Headers],[PMT NO]])),"")</f>
        <v>334</v>
      </c>
      <c r="C350" s="12">
        <f ca="1">IF(PaymentSchedule[[#This Row],[PMT NO]]&lt;&gt;"",EOMONTH(LoanStartDate,ROW(PaymentSchedule[[#This Row],[PMT NO]])-ROW(PaymentSchedule[[#Headers],[PMT NO]])-2)+DAY(LoanStartDate),"")</f>
        <v>56254</v>
      </c>
      <c r="D350" s="14">
        <f ca="1">IF(PaymentSchedule[[#This Row],[PMT NO]]&lt;&gt;"",IF(ROW()-ROW(PaymentSchedule[[#Headers],[BEGINNING BALANCE]])=1,LoanAmount,INDEX(PaymentSchedule[ENDING BALANCE],ROW()-ROW(PaymentSchedule[[#Headers],[BEGINNING BALANCE]])-1)),"")</f>
        <v>3943.743126699128</v>
      </c>
      <c r="E350" s="14">
        <f ca="1">IF(PaymentSchedule[[#This Row],[PMT NO]]&lt;&gt;"",ScheduledPayment,"")</f>
        <v>3682.6042812198211</v>
      </c>
      <c r="F35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5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3782.6042812198211</v>
      </c>
      <c r="H350" s="14">
        <f ca="1">IF(PaymentSchedule[[#This Row],[PMT NO]]&lt;&gt;"",PaymentSchedule[[#This Row],[TOTAL PAYMENT]]-PaymentSchedule[[#This Row],[INTEREST]],"")</f>
        <v>3762.1625460130972</v>
      </c>
      <c r="I350" s="14">
        <f ca="1">IF(PaymentSchedule[[#This Row],[PMT NO]]&lt;&gt;"",PaymentSchedule[[#This Row],[BEGINNING BALANCE]]*(InterestRate/PaymentsPerYear),"")</f>
        <v>20.441735206723813</v>
      </c>
      <c r="J35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181.58058068603077</v>
      </c>
      <c r="K350" s="14">
        <f ca="1">IF(PaymentSchedule[[#This Row],[PMT NO]]&lt;&gt;"",SUM(INDEX(PaymentSchedule[INTEREST],1,1):PaymentSchedule[[#This Row],[INTEREST]]),"")</f>
        <v>663571.41050810553</v>
      </c>
    </row>
    <row r="351" spans="2:11" x14ac:dyDescent="0.2">
      <c r="B351" s="10">
        <f ca="1">IF(LoanIsGood,IF(ROW()-ROW(PaymentSchedule[[#Headers],[PMT NO]])&gt;ScheduledNumberOfPayments,"",ROW()-ROW(PaymentSchedule[[#Headers],[PMT NO]])),"")</f>
        <v>335</v>
      </c>
      <c r="C351" s="12">
        <f ca="1">IF(PaymentSchedule[[#This Row],[PMT NO]]&lt;&gt;"",EOMONTH(LoanStartDate,ROW(PaymentSchedule[[#This Row],[PMT NO]])-ROW(PaymentSchedule[[#Headers],[PMT NO]])-2)+DAY(LoanStartDate),"")</f>
        <v>56285</v>
      </c>
      <c r="D351" s="14">
        <f ca="1">IF(PaymentSchedule[[#This Row],[PMT NO]]&lt;&gt;"",IF(ROW()-ROW(PaymentSchedule[[#Headers],[BEGINNING BALANCE]])=1,LoanAmount,INDEX(PaymentSchedule[ENDING BALANCE],ROW()-ROW(PaymentSchedule[[#Headers],[BEGINNING BALANCE]])-1)),"")</f>
        <v>181.58058068603077</v>
      </c>
      <c r="E351" s="14">
        <f ca="1">IF(PaymentSchedule[[#This Row],[PMT NO]]&lt;&gt;"",ScheduledPayment,"")</f>
        <v>3682.6042812198211</v>
      </c>
      <c r="F35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181.58058068603077</v>
      </c>
      <c r="H351" s="14">
        <f ca="1">IF(PaymentSchedule[[#This Row],[PMT NO]]&lt;&gt;"",PaymentSchedule[[#This Row],[TOTAL PAYMENT]]-PaymentSchedule[[#This Row],[INTEREST]],"")</f>
        <v>180.63938800947486</v>
      </c>
      <c r="I351" s="14">
        <f ca="1">IF(PaymentSchedule[[#This Row],[PMT NO]]&lt;&gt;"",PaymentSchedule[[#This Row],[BEGINNING BALANCE]]*(InterestRate/PaymentsPerYear),"")</f>
        <v>0.94119267655592609</v>
      </c>
      <c r="J35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1" s="14">
        <f ca="1">IF(PaymentSchedule[[#This Row],[PMT NO]]&lt;&gt;"",SUM(INDEX(PaymentSchedule[INTEREST],1,1):PaymentSchedule[[#This Row],[INTEREST]]),"")</f>
        <v>663572.35170078208</v>
      </c>
    </row>
    <row r="352" spans="2:11" x14ac:dyDescent="0.2">
      <c r="B352" s="10">
        <f ca="1">IF(LoanIsGood,IF(ROW()-ROW(PaymentSchedule[[#Headers],[PMT NO]])&gt;ScheduledNumberOfPayments,"",ROW()-ROW(PaymentSchedule[[#Headers],[PMT NO]])),"")</f>
        <v>336</v>
      </c>
      <c r="C352" s="12">
        <f ca="1">IF(PaymentSchedule[[#This Row],[PMT NO]]&lt;&gt;"",EOMONTH(LoanStartDate,ROW(PaymentSchedule[[#This Row],[PMT NO]])-ROW(PaymentSchedule[[#Headers],[PMT NO]])-2)+DAY(LoanStartDate),"")</f>
        <v>56313</v>
      </c>
      <c r="D35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2" s="14">
        <f ca="1">IF(PaymentSchedule[[#This Row],[PMT NO]]&lt;&gt;"",ScheduledPayment,"")</f>
        <v>3682.6042812198211</v>
      </c>
      <c r="F35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2" s="14">
        <f ca="1">IF(PaymentSchedule[[#This Row],[PMT NO]]&lt;&gt;"",PaymentSchedule[[#This Row],[TOTAL PAYMENT]]-PaymentSchedule[[#This Row],[INTEREST]],"")</f>
        <v>0</v>
      </c>
      <c r="I352" s="14">
        <f ca="1">IF(PaymentSchedule[[#This Row],[PMT NO]]&lt;&gt;"",PaymentSchedule[[#This Row],[BEGINNING BALANCE]]*(InterestRate/PaymentsPerYear),"")</f>
        <v>0</v>
      </c>
      <c r="J35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2" s="14">
        <f ca="1">IF(PaymentSchedule[[#This Row],[PMT NO]]&lt;&gt;"",SUM(INDEX(PaymentSchedule[INTEREST],1,1):PaymentSchedule[[#This Row],[INTEREST]]),"")</f>
        <v>663572.35170078208</v>
      </c>
    </row>
    <row r="353" spans="2:11" x14ac:dyDescent="0.2">
      <c r="B353" s="10">
        <f ca="1">IF(LoanIsGood,IF(ROW()-ROW(PaymentSchedule[[#Headers],[PMT NO]])&gt;ScheduledNumberOfPayments,"",ROW()-ROW(PaymentSchedule[[#Headers],[PMT NO]])),"")</f>
        <v>337</v>
      </c>
      <c r="C353" s="12">
        <f ca="1">IF(PaymentSchedule[[#This Row],[PMT NO]]&lt;&gt;"",EOMONTH(LoanStartDate,ROW(PaymentSchedule[[#This Row],[PMT NO]])-ROW(PaymentSchedule[[#Headers],[PMT NO]])-2)+DAY(LoanStartDate),"")</f>
        <v>56344</v>
      </c>
      <c r="D35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3" s="14">
        <f ca="1">IF(PaymentSchedule[[#This Row],[PMT NO]]&lt;&gt;"",ScheduledPayment,"")</f>
        <v>3682.6042812198211</v>
      </c>
      <c r="F35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3" s="14">
        <f ca="1">IF(PaymentSchedule[[#This Row],[PMT NO]]&lt;&gt;"",PaymentSchedule[[#This Row],[TOTAL PAYMENT]]-PaymentSchedule[[#This Row],[INTEREST]],"")</f>
        <v>0</v>
      </c>
      <c r="I353" s="14">
        <f ca="1">IF(PaymentSchedule[[#This Row],[PMT NO]]&lt;&gt;"",PaymentSchedule[[#This Row],[BEGINNING BALANCE]]*(InterestRate/PaymentsPerYear),"")</f>
        <v>0</v>
      </c>
      <c r="J35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3" s="14">
        <f ca="1">IF(PaymentSchedule[[#This Row],[PMT NO]]&lt;&gt;"",SUM(INDEX(PaymentSchedule[INTEREST],1,1):PaymentSchedule[[#This Row],[INTEREST]]),"")</f>
        <v>663572.35170078208</v>
      </c>
    </row>
    <row r="354" spans="2:11" x14ac:dyDescent="0.2">
      <c r="B354" s="10">
        <f ca="1">IF(LoanIsGood,IF(ROW()-ROW(PaymentSchedule[[#Headers],[PMT NO]])&gt;ScheduledNumberOfPayments,"",ROW()-ROW(PaymentSchedule[[#Headers],[PMT NO]])),"")</f>
        <v>338</v>
      </c>
      <c r="C354" s="12">
        <f ca="1">IF(PaymentSchedule[[#This Row],[PMT NO]]&lt;&gt;"",EOMONTH(LoanStartDate,ROW(PaymentSchedule[[#This Row],[PMT NO]])-ROW(PaymentSchedule[[#Headers],[PMT NO]])-2)+DAY(LoanStartDate),"")</f>
        <v>56374</v>
      </c>
      <c r="D35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4" s="14">
        <f ca="1">IF(PaymentSchedule[[#This Row],[PMT NO]]&lt;&gt;"",ScheduledPayment,"")</f>
        <v>3682.6042812198211</v>
      </c>
      <c r="F35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4" s="14">
        <f ca="1">IF(PaymentSchedule[[#This Row],[PMT NO]]&lt;&gt;"",PaymentSchedule[[#This Row],[TOTAL PAYMENT]]-PaymentSchedule[[#This Row],[INTEREST]],"")</f>
        <v>0</v>
      </c>
      <c r="I354" s="14">
        <f ca="1">IF(PaymentSchedule[[#This Row],[PMT NO]]&lt;&gt;"",PaymentSchedule[[#This Row],[BEGINNING BALANCE]]*(InterestRate/PaymentsPerYear),"")</f>
        <v>0</v>
      </c>
      <c r="J35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4" s="14">
        <f ca="1">IF(PaymentSchedule[[#This Row],[PMT NO]]&lt;&gt;"",SUM(INDEX(PaymentSchedule[INTEREST],1,1):PaymentSchedule[[#This Row],[INTEREST]]),"")</f>
        <v>663572.35170078208</v>
      </c>
    </row>
    <row r="355" spans="2:11" x14ac:dyDescent="0.2">
      <c r="B355" s="10">
        <f ca="1">IF(LoanIsGood,IF(ROW()-ROW(PaymentSchedule[[#Headers],[PMT NO]])&gt;ScheduledNumberOfPayments,"",ROW()-ROW(PaymentSchedule[[#Headers],[PMT NO]])),"")</f>
        <v>339</v>
      </c>
      <c r="C355" s="12">
        <f ca="1">IF(PaymentSchedule[[#This Row],[PMT NO]]&lt;&gt;"",EOMONTH(LoanStartDate,ROW(PaymentSchedule[[#This Row],[PMT NO]])-ROW(PaymentSchedule[[#Headers],[PMT NO]])-2)+DAY(LoanStartDate),"")</f>
        <v>56405</v>
      </c>
      <c r="D35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5" s="14">
        <f ca="1">IF(PaymentSchedule[[#This Row],[PMT NO]]&lt;&gt;"",ScheduledPayment,"")</f>
        <v>3682.6042812198211</v>
      </c>
      <c r="F35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5" s="14">
        <f ca="1">IF(PaymentSchedule[[#This Row],[PMT NO]]&lt;&gt;"",PaymentSchedule[[#This Row],[TOTAL PAYMENT]]-PaymentSchedule[[#This Row],[INTEREST]],"")</f>
        <v>0</v>
      </c>
      <c r="I355" s="14">
        <f ca="1">IF(PaymentSchedule[[#This Row],[PMT NO]]&lt;&gt;"",PaymentSchedule[[#This Row],[BEGINNING BALANCE]]*(InterestRate/PaymentsPerYear),"")</f>
        <v>0</v>
      </c>
      <c r="J35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5" s="14">
        <f ca="1">IF(PaymentSchedule[[#This Row],[PMT NO]]&lt;&gt;"",SUM(INDEX(PaymentSchedule[INTEREST],1,1):PaymentSchedule[[#This Row],[INTEREST]]),"")</f>
        <v>663572.35170078208</v>
      </c>
    </row>
    <row r="356" spans="2:11" x14ac:dyDescent="0.2">
      <c r="B356" s="10">
        <f ca="1">IF(LoanIsGood,IF(ROW()-ROW(PaymentSchedule[[#Headers],[PMT NO]])&gt;ScheduledNumberOfPayments,"",ROW()-ROW(PaymentSchedule[[#Headers],[PMT NO]])),"")</f>
        <v>340</v>
      </c>
      <c r="C356" s="12">
        <f ca="1">IF(PaymentSchedule[[#This Row],[PMT NO]]&lt;&gt;"",EOMONTH(LoanStartDate,ROW(PaymentSchedule[[#This Row],[PMT NO]])-ROW(PaymentSchedule[[#Headers],[PMT NO]])-2)+DAY(LoanStartDate),"")</f>
        <v>56435</v>
      </c>
      <c r="D35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6" s="14">
        <f ca="1">IF(PaymentSchedule[[#This Row],[PMT NO]]&lt;&gt;"",ScheduledPayment,"")</f>
        <v>3682.6042812198211</v>
      </c>
      <c r="F35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6" s="14">
        <f ca="1">IF(PaymentSchedule[[#This Row],[PMT NO]]&lt;&gt;"",PaymentSchedule[[#This Row],[TOTAL PAYMENT]]-PaymentSchedule[[#This Row],[INTEREST]],"")</f>
        <v>0</v>
      </c>
      <c r="I356" s="14">
        <f ca="1">IF(PaymentSchedule[[#This Row],[PMT NO]]&lt;&gt;"",PaymentSchedule[[#This Row],[BEGINNING BALANCE]]*(InterestRate/PaymentsPerYear),"")</f>
        <v>0</v>
      </c>
      <c r="J35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6" s="14">
        <f ca="1">IF(PaymentSchedule[[#This Row],[PMT NO]]&lt;&gt;"",SUM(INDEX(PaymentSchedule[INTEREST],1,1):PaymentSchedule[[#This Row],[INTEREST]]),"")</f>
        <v>663572.35170078208</v>
      </c>
    </row>
    <row r="357" spans="2:11" x14ac:dyDescent="0.2">
      <c r="B357" s="10">
        <f ca="1">IF(LoanIsGood,IF(ROW()-ROW(PaymentSchedule[[#Headers],[PMT NO]])&gt;ScheduledNumberOfPayments,"",ROW()-ROW(PaymentSchedule[[#Headers],[PMT NO]])),"")</f>
        <v>341</v>
      </c>
      <c r="C357" s="12">
        <f ca="1">IF(PaymentSchedule[[#This Row],[PMT NO]]&lt;&gt;"",EOMONTH(LoanStartDate,ROW(PaymentSchedule[[#This Row],[PMT NO]])-ROW(PaymentSchedule[[#Headers],[PMT NO]])-2)+DAY(LoanStartDate),"")</f>
        <v>56466</v>
      </c>
      <c r="D357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7" s="14">
        <f ca="1">IF(PaymentSchedule[[#This Row],[PMT NO]]&lt;&gt;"",ScheduledPayment,"")</f>
        <v>3682.6042812198211</v>
      </c>
      <c r="F35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7" s="14">
        <f ca="1">IF(PaymentSchedule[[#This Row],[PMT NO]]&lt;&gt;"",PaymentSchedule[[#This Row],[TOTAL PAYMENT]]-PaymentSchedule[[#This Row],[INTEREST]],"")</f>
        <v>0</v>
      </c>
      <c r="I357" s="14">
        <f ca="1">IF(PaymentSchedule[[#This Row],[PMT NO]]&lt;&gt;"",PaymentSchedule[[#This Row],[BEGINNING BALANCE]]*(InterestRate/PaymentsPerYear),"")</f>
        <v>0</v>
      </c>
      <c r="J35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7" s="14">
        <f ca="1">IF(PaymentSchedule[[#This Row],[PMT NO]]&lt;&gt;"",SUM(INDEX(PaymentSchedule[INTEREST],1,1):PaymentSchedule[[#This Row],[INTEREST]]),"")</f>
        <v>663572.35170078208</v>
      </c>
    </row>
    <row r="358" spans="2:11" x14ac:dyDescent="0.2">
      <c r="B358" s="10">
        <f ca="1">IF(LoanIsGood,IF(ROW()-ROW(PaymentSchedule[[#Headers],[PMT NO]])&gt;ScheduledNumberOfPayments,"",ROW()-ROW(PaymentSchedule[[#Headers],[PMT NO]])),"")</f>
        <v>342</v>
      </c>
      <c r="C358" s="12">
        <f ca="1">IF(PaymentSchedule[[#This Row],[PMT NO]]&lt;&gt;"",EOMONTH(LoanStartDate,ROW(PaymentSchedule[[#This Row],[PMT NO]])-ROW(PaymentSchedule[[#Headers],[PMT NO]])-2)+DAY(LoanStartDate),"")</f>
        <v>56497</v>
      </c>
      <c r="D358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8" s="14">
        <f ca="1">IF(PaymentSchedule[[#This Row],[PMT NO]]&lt;&gt;"",ScheduledPayment,"")</f>
        <v>3682.6042812198211</v>
      </c>
      <c r="F35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8" s="14">
        <f ca="1">IF(PaymentSchedule[[#This Row],[PMT NO]]&lt;&gt;"",PaymentSchedule[[#This Row],[TOTAL PAYMENT]]-PaymentSchedule[[#This Row],[INTEREST]],"")</f>
        <v>0</v>
      </c>
      <c r="I358" s="14">
        <f ca="1">IF(PaymentSchedule[[#This Row],[PMT NO]]&lt;&gt;"",PaymentSchedule[[#This Row],[BEGINNING BALANCE]]*(InterestRate/PaymentsPerYear),"")</f>
        <v>0</v>
      </c>
      <c r="J35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8" s="14">
        <f ca="1">IF(PaymentSchedule[[#This Row],[PMT NO]]&lt;&gt;"",SUM(INDEX(PaymentSchedule[INTEREST],1,1):PaymentSchedule[[#This Row],[INTEREST]]),"")</f>
        <v>663572.35170078208</v>
      </c>
    </row>
    <row r="359" spans="2:11" x14ac:dyDescent="0.2">
      <c r="B359" s="10">
        <f ca="1">IF(LoanIsGood,IF(ROW()-ROW(PaymentSchedule[[#Headers],[PMT NO]])&gt;ScheduledNumberOfPayments,"",ROW()-ROW(PaymentSchedule[[#Headers],[PMT NO]])),"")</f>
        <v>343</v>
      </c>
      <c r="C359" s="12">
        <f ca="1">IF(PaymentSchedule[[#This Row],[PMT NO]]&lt;&gt;"",EOMONTH(LoanStartDate,ROW(PaymentSchedule[[#This Row],[PMT NO]])-ROW(PaymentSchedule[[#Headers],[PMT NO]])-2)+DAY(LoanStartDate),"")</f>
        <v>56527</v>
      </c>
      <c r="D359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9" s="14">
        <f ca="1">IF(PaymentSchedule[[#This Row],[PMT NO]]&lt;&gt;"",ScheduledPayment,"")</f>
        <v>3682.6042812198211</v>
      </c>
      <c r="F35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9" s="14">
        <f ca="1">IF(PaymentSchedule[[#This Row],[PMT NO]]&lt;&gt;"",PaymentSchedule[[#This Row],[TOTAL PAYMENT]]-PaymentSchedule[[#This Row],[INTEREST]],"")</f>
        <v>0</v>
      </c>
      <c r="I359" s="14">
        <f ca="1">IF(PaymentSchedule[[#This Row],[PMT NO]]&lt;&gt;"",PaymentSchedule[[#This Row],[BEGINNING BALANCE]]*(InterestRate/PaymentsPerYear),"")</f>
        <v>0</v>
      </c>
      <c r="J35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9" s="14">
        <f ca="1">IF(PaymentSchedule[[#This Row],[PMT NO]]&lt;&gt;"",SUM(INDEX(PaymentSchedule[INTEREST],1,1):PaymentSchedule[[#This Row],[INTEREST]]),"")</f>
        <v>663572.35170078208</v>
      </c>
    </row>
    <row r="360" spans="2:11" x14ac:dyDescent="0.2">
      <c r="B360" s="10">
        <f ca="1">IF(LoanIsGood,IF(ROW()-ROW(PaymentSchedule[[#Headers],[PMT NO]])&gt;ScheduledNumberOfPayments,"",ROW()-ROW(PaymentSchedule[[#Headers],[PMT NO]])),"")</f>
        <v>344</v>
      </c>
      <c r="C360" s="12">
        <f ca="1">IF(PaymentSchedule[[#This Row],[PMT NO]]&lt;&gt;"",EOMONTH(LoanStartDate,ROW(PaymentSchedule[[#This Row],[PMT NO]])-ROW(PaymentSchedule[[#Headers],[PMT NO]])-2)+DAY(LoanStartDate),"")</f>
        <v>56558</v>
      </c>
      <c r="D360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0" s="14">
        <f ca="1">IF(PaymentSchedule[[#This Row],[PMT NO]]&lt;&gt;"",ScheduledPayment,"")</f>
        <v>3682.6042812198211</v>
      </c>
      <c r="F36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0" s="14">
        <f ca="1">IF(PaymentSchedule[[#This Row],[PMT NO]]&lt;&gt;"",PaymentSchedule[[#This Row],[TOTAL PAYMENT]]-PaymentSchedule[[#This Row],[INTEREST]],"")</f>
        <v>0</v>
      </c>
      <c r="I360" s="14">
        <f ca="1">IF(PaymentSchedule[[#This Row],[PMT NO]]&lt;&gt;"",PaymentSchedule[[#This Row],[BEGINNING BALANCE]]*(InterestRate/PaymentsPerYear),"")</f>
        <v>0</v>
      </c>
      <c r="J36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0" s="14">
        <f ca="1">IF(PaymentSchedule[[#This Row],[PMT NO]]&lt;&gt;"",SUM(INDEX(PaymentSchedule[INTEREST],1,1):PaymentSchedule[[#This Row],[INTEREST]]),"")</f>
        <v>663572.35170078208</v>
      </c>
    </row>
    <row r="361" spans="2:11" x14ac:dyDescent="0.2">
      <c r="B361" s="10">
        <f ca="1">IF(LoanIsGood,IF(ROW()-ROW(PaymentSchedule[[#Headers],[PMT NO]])&gt;ScheduledNumberOfPayments,"",ROW()-ROW(PaymentSchedule[[#Headers],[PMT NO]])),"")</f>
        <v>345</v>
      </c>
      <c r="C361" s="12">
        <f ca="1">IF(PaymentSchedule[[#This Row],[PMT NO]]&lt;&gt;"",EOMONTH(LoanStartDate,ROW(PaymentSchedule[[#This Row],[PMT NO]])-ROW(PaymentSchedule[[#Headers],[PMT NO]])-2)+DAY(LoanStartDate),"")</f>
        <v>56588</v>
      </c>
      <c r="D361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1" s="14">
        <f ca="1">IF(PaymentSchedule[[#This Row],[PMT NO]]&lt;&gt;"",ScheduledPayment,"")</f>
        <v>3682.6042812198211</v>
      </c>
      <c r="F36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1" s="14">
        <f ca="1">IF(PaymentSchedule[[#This Row],[PMT NO]]&lt;&gt;"",PaymentSchedule[[#This Row],[TOTAL PAYMENT]]-PaymentSchedule[[#This Row],[INTEREST]],"")</f>
        <v>0</v>
      </c>
      <c r="I361" s="14">
        <f ca="1">IF(PaymentSchedule[[#This Row],[PMT NO]]&lt;&gt;"",PaymentSchedule[[#This Row],[BEGINNING BALANCE]]*(InterestRate/PaymentsPerYear),"")</f>
        <v>0</v>
      </c>
      <c r="J36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1" s="14">
        <f ca="1">IF(PaymentSchedule[[#This Row],[PMT NO]]&lt;&gt;"",SUM(INDEX(PaymentSchedule[INTEREST],1,1):PaymentSchedule[[#This Row],[INTEREST]]),"")</f>
        <v>663572.35170078208</v>
      </c>
    </row>
    <row r="362" spans="2:11" x14ac:dyDescent="0.2">
      <c r="B362" s="10">
        <f ca="1">IF(LoanIsGood,IF(ROW()-ROW(PaymentSchedule[[#Headers],[PMT NO]])&gt;ScheduledNumberOfPayments,"",ROW()-ROW(PaymentSchedule[[#Headers],[PMT NO]])),"")</f>
        <v>346</v>
      </c>
      <c r="C362" s="12">
        <f ca="1">IF(PaymentSchedule[[#This Row],[PMT NO]]&lt;&gt;"",EOMONTH(LoanStartDate,ROW(PaymentSchedule[[#This Row],[PMT NO]])-ROW(PaymentSchedule[[#Headers],[PMT NO]])-2)+DAY(LoanStartDate),"")</f>
        <v>56619</v>
      </c>
      <c r="D36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2" s="14">
        <f ca="1">IF(PaymentSchedule[[#This Row],[PMT NO]]&lt;&gt;"",ScheduledPayment,"")</f>
        <v>3682.6042812198211</v>
      </c>
      <c r="F36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2" s="14">
        <f ca="1">IF(PaymentSchedule[[#This Row],[PMT NO]]&lt;&gt;"",PaymentSchedule[[#This Row],[TOTAL PAYMENT]]-PaymentSchedule[[#This Row],[INTEREST]],"")</f>
        <v>0</v>
      </c>
      <c r="I362" s="14">
        <f ca="1">IF(PaymentSchedule[[#This Row],[PMT NO]]&lt;&gt;"",PaymentSchedule[[#This Row],[BEGINNING BALANCE]]*(InterestRate/PaymentsPerYear),"")</f>
        <v>0</v>
      </c>
      <c r="J36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2" s="14">
        <f ca="1">IF(PaymentSchedule[[#This Row],[PMT NO]]&lt;&gt;"",SUM(INDEX(PaymentSchedule[INTEREST],1,1):PaymentSchedule[[#This Row],[INTEREST]]),"")</f>
        <v>663572.35170078208</v>
      </c>
    </row>
    <row r="363" spans="2:11" x14ac:dyDescent="0.2">
      <c r="B363" s="10">
        <f ca="1">IF(LoanIsGood,IF(ROW()-ROW(PaymentSchedule[[#Headers],[PMT NO]])&gt;ScheduledNumberOfPayments,"",ROW()-ROW(PaymentSchedule[[#Headers],[PMT NO]])),"")</f>
        <v>347</v>
      </c>
      <c r="C363" s="12">
        <f ca="1">IF(PaymentSchedule[[#This Row],[PMT NO]]&lt;&gt;"",EOMONTH(LoanStartDate,ROW(PaymentSchedule[[#This Row],[PMT NO]])-ROW(PaymentSchedule[[#Headers],[PMT NO]])-2)+DAY(LoanStartDate),"")</f>
        <v>56650</v>
      </c>
      <c r="D36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3" s="14">
        <f ca="1">IF(PaymentSchedule[[#This Row],[PMT NO]]&lt;&gt;"",ScheduledPayment,"")</f>
        <v>3682.6042812198211</v>
      </c>
      <c r="F36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3" s="14">
        <f ca="1">IF(PaymentSchedule[[#This Row],[PMT NO]]&lt;&gt;"",PaymentSchedule[[#This Row],[TOTAL PAYMENT]]-PaymentSchedule[[#This Row],[INTEREST]],"")</f>
        <v>0</v>
      </c>
      <c r="I363" s="14">
        <f ca="1">IF(PaymentSchedule[[#This Row],[PMT NO]]&lt;&gt;"",PaymentSchedule[[#This Row],[BEGINNING BALANCE]]*(InterestRate/PaymentsPerYear),"")</f>
        <v>0</v>
      </c>
      <c r="J36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3" s="14">
        <f ca="1">IF(PaymentSchedule[[#This Row],[PMT NO]]&lt;&gt;"",SUM(INDEX(PaymentSchedule[INTEREST],1,1):PaymentSchedule[[#This Row],[INTEREST]]),"")</f>
        <v>663572.35170078208</v>
      </c>
    </row>
    <row r="364" spans="2:11" x14ac:dyDescent="0.2">
      <c r="B364" s="10">
        <f ca="1">IF(LoanIsGood,IF(ROW()-ROW(PaymentSchedule[[#Headers],[PMT NO]])&gt;ScheduledNumberOfPayments,"",ROW()-ROW(PaymentSchedule[[#Headers],[PMT NO]])),"")</f>
        <v>348</v>
      </c>
      <c r="C364" s="12">
        <f ca="1">IF(PaymentSchedule[[#This Row],[PMT NO]]&lt;&gt;"",EOMONTH(LoanStartDate,ROW(PaymentSchedule[[#This Row],[PMT NO]])-ROW(PaymentSchedule[[#Headers],[PMT NO]])-2)+DAY(LoanStartDate),"")</f>
        <v>56678</v>
      </c>
      <c r="D36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4" s="14">
        <f ca="1">IF(PaymentSchedule[[#This Row],[PMT NO]]&lt;&gt;"",ScheduledPayment,"")</f>
        <v>3682.6042812198211</v>
      </c>
      <c r="F36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4" s="14">
        <f ca="1">IF(PaymentSchedule[[#This Row],[PMT NO]]&lt;&gt;"",PaymentSchedule[[#This Row],[TOTAL PAYMENT]]-PaymentSchedule[[#This Row],[INTEREST]],"")</f>
        <v>0</v>
      </c>
      <c r="I364" s="14">
        <f ca="1">IF(PaymentSchedule[[#This Row],[PMT NO]]&lt;&gt;"",PaymentSchedule[[#This Row],[BEGINNING BALANCE]]*(InterestRate/PaymentsPerYear),"")</f>
        <v>0</v>
      </c>
      <c r="J36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4" s="14">
        <f ca="1">IF(PaymentSchedule[[#This Row],[PMT NO]]&lt;&gt;"",SUM(INDEX(PaymentSchedule[INTEREST],1,1):PaymentSchedule[[#This Row],[INTEREST]]),"")</f>
        <v>663572.35170078208</v>
      </c>
    </row>
    <row r="365" spans="2:11" x14ac:dyDescent="0.2">
      <c r="B365" s="10">
        <f ca="1">IF(LoanIsGood,IF(ROW()-ROW(PaymentSchedule[[#Headers],[PMT NO]])&gt;ScheduledNumberOfPayments,"",ROW()-ROW(PaymentSchedule[[#Headers],[PMT NO]])),"")</f>
        <v>349</v>
      </c>
      <c r="C365" s="12">
        <f ca="1">IF(PaymentSchedule[[#This Row],[PMT NO]]&lt;&gt;"",EOMONTH(LoanStartDate,ROW(PaymentSchedule[[#This Row],[PMT NO]])-ROW(PaymentSchedule[[#Headers],[PMT NO]])-2)+DAY(LoanStartDate),"")</f>
        <v>56709</v>
      </c>
      <c r="D36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5" s="14">
        <f ca="1">IF(PaymentSchedule[[#This Row],[PMT NO]]&lt;&gt;"",ScheduledPayment,"")</f>
        <v>3682.6042812198211</v>
      </c>
      <c r="F36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5" s="14">
        <f ca="1">IF(PaymentSchedule[[#This Row],[PMT NO]]&lt;&gt;"",PaymentSchedule[[#This Row],[TOTAL PAYMENT]]-PaymentSchedule[[#This Row],[INTEREST]],"")</f>
        <v>0</v>
      </c>
      <c r="I365" s="14">
        <f ca="1">IF(PaymentSchedule[[#This Row],[PMT NO]]&lt;&gt;"",PaymentSchedule[[#This Row],[BEGINNING BALANCE]]*(InterestRate/PaymentsPerYear),"")</f>
        <v>0</v>
      </c>
      <c r="J36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5" s="14">
        <f ca="1">IF(PaymentSchedule[[#This Row],[PMT NO]]&lt;&gt;"",SUM(INDEX(PaymentSchedule[INTEREST],1,1):PaymentSchedule[[#This Row],[INTEREST]]),"")</f>
        <v>663572.35170078208</v>
      </c>
    </row>
    <row r="366" spans="2:11" x14ac:dyDescent="0.2">
      <c r="B366" s="10">
        <f ca="1">IF(LoanIsGood,IF(ROW()-ROW(PaymentSchedule[[#Headers],[PMT NO]])&gt;ScheduledNumberOfPayments,"",ROW()-ROW(PaymentSchedule[[#Headers],[PMT NO]])),"")</f>
        <v>350</v>
      </c>
      <c r="C366" s="12">
        <f ca="1">IF(PaymentSchedule[[#This Row],[PMT NO]]&lt;&gt;"",EOMONTH(LoanStartDate,ROW(PaymentSchedule[[#This Row],[PMT NO]])-ROW(PaymentSchedule[[#Headers],[PMT NO]])-2)+DAY(LoanStartDate),"")</f>
        <v>56739</v>
      </c>
      <c r="D36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6" s="14">
        <f ca="1">IF(PaymentSchedule[[#This Row],[PMT NO]]&lt;&gt;"",ScheduledPayment,"")</f>
        <v>3682.6042812198211</v>
      </c>
      <c r="F36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6" s="14">
        <f ca="1">IF(PaymentSchedule[[#This Row],[PMT NO]]&lt;&gt;"",PaymentSchedule[[#This Row],[TOTAL PAYMENT]]-PaymentSchedule[[#This Row],[INTEREST]],"")</f>
        <v>0</v>
      </c>
      <c r="I366" s="14">
        <f ca="1">IF(PaymentSchedule[[#This Row],[PMT NO]]&lt;&gt;"",PaymentSchedule[[#This Row],[BEGINNING BALANCE]]*(InterestRate/PaymentsPerYear),"")</f>
        <v>0</v>
      </c>
      <c r="J36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6" s="14">
        <f ca="1">IF(PaymentSchedule[[#This Row],[PMT NO]]&lt;&gt;"",SUM(INDEX(PaymentSchedule[INTEREST],1,1):PaymentSchedule[[#This Row],[INTEREST]]),"")</f>
        <v>663572.35170078208</v>
      </c>
    </row>
    <row r="367" spans="2:11" x14ac:dyDescent="0.2">
      <c r="B367" s="10">
        <f ca="1">IF(LoanIsGood,IF(ROW()-ROW(PaymentSchedule[[#Headers],[PMT NO]])&gt;ScheduledNumberOfPayments,"",ROW()-ROW(PaymentSchedule[[#Headers],[PMT NO]])),"")</f>
        <v>351</v>
      </c>
      <c r="C367" s="12">
        <f ca="1">IF(PaymentSchedule[[#This Row],[PMT NO]]&lt;&gt;"",EOMONTH(LoanStartDate,ROW(PaymentSchedule[[#This Row],[PMT NO]])-ROW(PaymentSchedule[[#Headers],[PMT NO]])-2)+DAY(LoanStartDate),"")</f>
        <v>56770</v>
      </c>
      <c r="D367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7" s="14">
        <f ca="1">IF(PaymentSchedule[[#This Row],[PMT NO]]&lt;&gt;"",ScheduledPayment,"")</f>
        <v>3682.6042812198211</v>
      </c>
      <c r="F36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7" s="14">
        <f ca="1">IF(PaymentSchedule[[#This Row],[PMT NO]]&lt;&gt;"",PaymentSchedule[[#This Row],[TOTAL PAYMENT]]-PaymentSchedule[[#This Row],[INTEREST]],"")</f>
        <v>0</v>
      </c>
      <c r="I367" s="14">
        <f ca="1">IF(PaymentSchedule[[#This Row],[PMT NO]]&lt;&gt;"",PaymentSchedule[[#This Row],[BEGINNING BALANCE]]*(InterestRate/PaymentsPerYear),"")</f>
        <v>0</v>
      </c>
      <c r="J36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7" s="14">
        <f ca="1">IF(PaymentSchedule[[#This Row],[PMT NO]]&lt;&gt;"",SUM(INDEX(PaymentSchedule[INTEREST],1,1):PaymentSchedule[[#This Row],[INTEREST]]),"")</f>
        <v>663572.35170078208</v>
      </c>
    </row>
    <row r="368" spans="2:11" x14ac:dyDescent="0.2">
      <c r="B368" s="10">
        <f ca="1">IF(LoanIsGood,IF(ROW()-ROW(PaymentSchedule[[#Headers],[PMT NO]])&gt;ScheduledNumberOfPayments,"",ROW()-ROW(PaymentSchedule[[#Headers],[PMT NO]])),"")</f>
        <v>352</v>
      </c>
      <c r="C368" s="12">
        <f ca="1">IF(PaymentSchedule[[#This Row],[PMT NO]]&lt;&gt;"",EOMONTH(LoanStartDate,ROW(PaymentSchedule[[#This Row],[PMT NO]])-ROW(PaymentSchedule[[#Headers],[PMT NO]])-2)+DAY(LoanStartDate),"")</f>
        <v>56800</v>
      </c>
      <c r="D368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8" s="14">
        <f ca="1">IF(PaymentSchedule[[#This Row],[PMT NO]]&lt;&gt;"",ScheduledPayment,"")</f>
        <v>3682.6042812198211</v>
      </c>
      <c r="F36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8" s="14">
        <f ca="1">IF(PaymentSchedule[[#This Row],[PMT NO]]&lt;&gt;"",PaymentSchedule[[#This Row],[TOTAL PAYMENT]]-PaymentSchedule[[#This Row],[INTEREST]],"")</f>
        <v>0</v>
      </c>
      <c r="I368" s="14">
        <f ca="1">IF(PaymentSchedule[[#This Row],[PMT NO]]&lt;&gt;"",PaymentSchedule[[#This Row],[BEGINNING BALANCE]]*(InterestRate/PaymentsPerYear),"")</f>
        <v>0</v>
      </c>
      <c r="J36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8" s="14">
        <f ca="1">IF(PaymentSchedule[[#This Row],[PMT NO]]&lt;&gt;"",SUM(INDEX(PaymentSchedule[INTEREST],1,1):PaymentSchedule[[#This Row],[INTEREST]]),"")</f>
        <v>663572.35170078208</v>
      </c>
    </row>
    <row r="369" spans="2:11" x14ac:dyDescent="0.2">
      <c r="B369" s="10">
        <f ca="1">IF(LoanIsGood,IF(ROW()-ROW(PaymentSchedule[[#Headers],[PMT NO]])&gt;ScheduledNumberOfPayments,"",ROW()-ROW(PaymentSchedule[[#Headers],[PMT NO]])),"")</f>
        <v>353</v>
      </c>
      <c r="C369" s="12">
        <f ca="1">IF(PaymentSchedule[[#This Row],[PMT NO]]&lt;&gt;"",EOMONTH(LoanStartDate,ROW(PaymentSchedule[[#This Row],[PMT NO]])-ROW(PaymentSchedule[[#Headers],[PMT NO]])-2)+DAY(LoanStartDate),"")</f>
        <v>56831</v>
      </c>
      <c r="D369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9" s="14">
        <f ca="1">IF(PaymentSchedule[[#This Row],[PMT NO]]&lt;&gt;"",ScheduledPayment,"")</f>
        <v>3682.6042812198211</v>
      </c>
      <c r="F36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9" s="14">
        <f ca="1">IF(PaymentSchedule[[#This Row],[PMT NO]]&lt;&gt;"",PaymentSchedule[[#This Row],[TOTAL PAYMENT]]-PaymentSchedule[[#This Row],[INTEREST]],"")</f>
        <v>0</v>
      </c>
      <c r="I369" s="14">
        <f ca="1">IF(PaymentSchedule[[#This Row],[PMT NO]]&lt;&gt;"",PaymentSchedule[[#This Row],[BEGINNING BALANCE]]*(InterestRate/PaymentsPerYear),"")</f>
        <v>0</v>
      </c>
      <c r="J36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9" s="14">
        <f ca="1">IF(PaymentSchedule[[#This Row],[PMT NO]]&lt;&gt;"",SUM(INDEX(PaymentSchedule[INTEREST],1,1):PaymentSchedule[[#This Row],[INTEREST]]),"")</f>
        <v>663572.35170078208</v>
      </c>
    </row>
    <row r="370" spans="2:11" x14ac:dyDescent="0.2">
      <c r="B370" s="10">
        <f ca="1">IF(LoanIsGood,IF(ROW()-ROW(PaymentSchedule[[#Headers],[PMT NO]])&gt;ScheduledNumberOfPayments,"",ROW()-ROW(PaymentSchedule[[#Headers],[PMT NO]])),"")</f>
        <v>354</v>
      </c>
      <c r="C370" s="12">
        <f ca="1">IF(PaymentSchedule[[#This Row],[PMT NO]]&lt;&gt;"",EOMONTH(LoanStartDate,ROW(PaymentSchedule[[#This Row],[PMT NO]])-ROW(PaymentSchedule[[#Headers],[PMT NO]])-2)+DAY(LoanStartDate),"")</f>
        <v>56862</v>
      </c>
      <c r="D370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0" s="14">
        <f ca="1">IF(PaymentSchedule[[#This Row],[PMT NO]]&lt;&gt;"",ScheduledPayment,"")</f>
        <v>3682.6042812198211</v>
      </c>
      <c r="F37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0" s="14">
        <f ca="1">IF(PaymentSchedule[[#This Row],[PMT NO]]&lt;&gt;"",PaymentSchedule[[#This Row],[TOTAL PAYMENT]]-PaymentSchedule[[#This Row],[INTEREST]],"")</f>
        <v>0</v>
      </c>
      <c r="I370" s="14">
        <f ca="1">IF(PaymentSchedule[[#This Row],[PMT NO]]&lt;&gt;"",PaymentSchedule[[#This Row],[BEGINNING BALANCE]]*(InterestRate/PaymentsPerYear),"")</f>
        <v>0</v>
      </c>
      <c r="J37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0" s="14">
        <f ca="1">IF(PaymentSchedule[[#This Row],[PMT NO]]&lt;&gt;"",SUM(INDEX(PaymentSchedule[INTEREST],1,1):PaymentSchedule[[#This Row],[INTEREST]]),"")</f>
        <v>663572.35170078208</v>
      </c>
    </row>
    <row r="371" spans="2:11" x14ac:dyDescent="0.2">
      <c r="B371" s="10">
        <f ca="1">IF(LoanIsGood,IF(ROW()-ROW(PaymentSchedule[[#Headers],[PMT NO]])&gt;ScheduledNumberOfPayments,"",ROW()-ROW(PaymentSchedule[[#Headers],[PMT NO]])),"")</f>
        <v>355</v>
      </c>
      <c r="C371" s="12">
        <f ca="1">IF(PaymentSchedule[[#This Row],[PMT NO]]&lt;&gt;"",EOMONTH(LoanStartDate,ROW(PaymentSchedule[[#This Row],[PMT NO]])-ROW(PaymentSchedule[[#Headers],[PMT NO]])-2)+DAY(LoanStartDate),"")</f>
        <v>56892</v>
      </c>
      <c r="D371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1" s="14">
        <f ca="1">IF(PaymentSchedule[[#This Row],[PMT NO]]&lt;&gt;"",ScheduledPayment,"")</f>
        <v>3682.6042812198211</v>
      </c>
      <c r="F37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1" s="14">
        <f ca="1">IF(PaymentSchedule[[#This Row],[PMT NO]]&lt;&gt;"",PaymentSchedule[[#This Row],[TOTAL PAYMENT]]-PaymentSchedule[[#This Row],[INTEREST]],"")</f>
        <v>0</v>
      </c>
      <c r="I371" s="14">
        <f ca="1">IF(PaymentSchedule[[#This Row],[PMT NO]]&lt;&gt;"",PaymentSchedule[[#This Row],[BEGINNING BALANCE]]*(InterestRate/PaymentsPerYear),"")</f>
        <v>0</v>
      </c>
      <c r="J37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1" s="14">
        <f ca="1">IF(PaymentSchedule[[#This Row],[PMT NO]]&lt;&gt;"",SUM(INDEX(PaymentSchedule[INTEREST],1,1):PaymentSchedule[[#This Row],[INTEREST]]),"")</f>
        <v>663572.35170078208</v>
      </c>
    </row>
    <row r="372" spans="2:11" x14ac:dyDescent="0.2">
      <c r="B372" s="10">
        <f ca="1">IF(LoanIsGood,IF(ROW()-ROW(PaymentSchedule[[#Headers],[PMT NO]])&gt;ScheduledNumberOfPayments,"",ROW()-ROW(PaymentSchedule[[#Headers],[PMT NO]])),"")</f>
        <v>356</v>
      </c>
      <c r="C372" s="12">
        <f ca="1">IF(PaymentSchedule[[#This Row],[PMT NO]]&lt;&gt;"",EOMONTH(LoanStartDate,ROW(PaymentSchedule[[#This Row],[PMT NO]])-ROW(PaymentSchedule[[#Headers],[PMT NO]])-2)+DAY(LoanStartDate),"")</f>
        <v>56923</v>
      </c>
      <c r="D37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2" s="14">
        <f ca="1">IF(PaymentSchedule[[#This Row],[PMT NO]]&lt;&gt;"",ScheduledPayment,"")</f>
        <v>3682.6042812198211</v>
      </c>
      <c r="F37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2" s="14">
        <f ca="1">IF(PaymentSchedule[[#This Row],[PMT NO]]&lt;&gt;"",PaymentSchedule[[#This Row],[TOTAL PAYMENT]]-PaymentSchedule[[#This Row],[INTEREST]],"")</f>
        <v>0</v>
      </c>
      <c r="I372" s="14">
        <f ca="1">IF(PaymentSchedule[[#This Row],[PMT NO]]&lt;&gt;"",PaymentSchedule[[#This Row],[BEGINNING BALANCE]]*(InterestRate/PaymentsPerYear),"")</f>
        <v>0</v>
      </c>
      <c r="J37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2" s="14">
        <f ca="1">IF(PaymentSchedule[[#This Row],[PMT NO]]&lt;&gt;"",SUM(INDEX(PaymentSchedule[INTEREST],1,1):PaymentSchedule[[#This Row],[INTEREST]]),"")</f>
        <v>663572.35170078208</v>
      </c>
    </row>
    <row r="373" spans="2:11" x14ac:dyDescent="0.2">
      <c r="B373" s="10">
        <f ca="1">IF(LoanIsGood,IF(ROW()-ROW(PaymentSchedule[[#Headers],[PMT NO]])&gt;ScheduledNumberOfPayments,"",ROW()-ROW(PaymentSchedule[[#Headers],[PMT NO]])),"")</f>
        <v>357</v>
      </c>
      <c r="C373" s="12">
        <f ca="1">IF(PaymentSchedule[[#This Row],[PMT NO]]&lt;&gt;"",EOMONTH(LoanStartDate,ROW(PaymentSchedule[[#This Row],[PMT NO]])-ROW(PaymentSchedule[[#Headers],[PMT NO]])-2)+DAY(LoanStartDate),"")</f>
        <v>56953</v>
      </c>
      <c r="D37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3" s="14">
        <f ca="1">IF(PaymentSchedule[[#This Row],[PMT NO]]&lt;&gt;"",ScheduledPayment,"")</f>
        <v>3682.6042812198211</v>
      </c>
      <c r="F37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3" s="14">
        <f ca="1">IF(PaymentSchedule[[#This Row],[PMT NO]]&lt;&gt;"",PaymentSchedule[[#This Row],[TOTAL PAYMENT]]-PaymentSchedule[[#This Row],[INTEREST]],"")</f>
        <v>0</v>
      </c>
      <c r="I373" s="14">
        <f ca="1">IF(PaymentSchedule[[#This Row],[PMT NO]]&lt;&gt;"",PaymentSchedule[[#This Row],[BEGINNING BALANCE]]*(InterestRate/PaymentsPerYear),"")</f>
        <v>0</v>
      </c>
      <c r="J37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3" s="14">
        <f ca="1">IF(PaymentSchedule[[#This Row],[PMT NO]]&lt;&gt;"",SUM(INDEX(PaymentSchedule[INTEREST],1,1):PaymentSchedule[[#This Row],[INTEREST]]),"")</f>
        <v>663572.35170078208</v>
      </c>
    </row>
    <row r="374" spans="2:11" x14ac:dyDescent="0.2">
      <c r="B374" s="10">
        <f ca="1">IF(LoanIsGood,IF(ROW()-ROW(PaymentSchedule[[#Headers],[PMT NO]])&gt;ScheduledNumberOfPayments,"",ROW()-ROW(PaymentSchedule[[#Headers],[PMT NO]])),"")</f>
        <v>358</v>
      </c>
      <c r="C374" s="12">
        <f ca="1">IF(PaymentSchedule[[#This Row],[PMT NO]]&lt;&gt;"",EOMONTH(LoanStartDate,ROW(PaymentSchedule[[#This Row],[PMT NO]])-ROW(PaymentSchedule[[#Headers],[PMT NO]])-2)+DAY(LoanStartDate),"")</f>
        <v>56984</v>
      </c>
      <c r="D37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4" s="14">
        <f ca="1">IF(PaymentSchedule[[#This Row],[PMT NO]]&lt;&gt;"",ScheduledPayment,"")</f>
        <v>3682.6042812198211</v>
      </c>
      <c r="F37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4" s="14">
        <f ca="1">IF(PaymentSchedule[[#This Row],[PMT NO]]&lt;&gt;"",PaymentSchedule[[#This Row],[TOTAL PAYMENT]]-PaymentSchedule[[#This Row],[INTEREST]],"")</f>
        <v>0</v>
      </c>
      <c r="I374" s="14">
        <f ca="1">IF(PaymentSchedule[[#This Row],[PMT NO]]&lt;&gt;"",PaymentSchedule[[#This Row],[BEGINNING BALANCE]]*(InterestRate/PaymentsPerYear),"")</f>
        <v>0</v>
      </c>
      <c r="J37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4" s="14">
        <f ca="1">IF(PaymentSchedule[[#This Row],[PMT NO]]&lt;&gt;"",SUM(INDEX(PaymentSchedule[INTEREST],1,1):PaymentSchedule[[#This Row],[INTEREST]]),"")</f>
        <v>663572.35170078208</v>
      </c>
    </row>
    <row r="375" spans="2:11" x14ac:dyDescent="0.2">
      <c r="B375" s="10">
        <f ca="1">IF(LoanIsGood,IF(ROW()-ROW(PaymentSchedule[[#Headers],[PMT NO]])&gt;ScheduledNumberOfPayments,"",ROW()-ROW(PaymentSchedule[[#Headers],[PMT NO]])),"")</f>
        <v>359</v>
      </c>
      <c r="C375" s="12">
        <f ca="1">IF(PaymentSchedule[[#This Row],[PMT NO]]&lt;&gt;"",EOMONTH(LoanStartDate,ROW(PaymentSchedule[[#This Row],[PMT NO]])-ROW(PaymentSchedule[[#Headers],[PMT NO]])-2)+DAY(LoanStartDate),"")</f>
        <v>57015</v>
      </c>
      <c r="D37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5" s="14">
        <f ca="1">IF(PaymentSchedule[[#This Row],[PMT NO]]&lt;&gt;"",ScheduledPayment,"")</f>
        <v>3682.6042812198211</v>
      </c>
      <c r="F37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5" s="14">
        <f ca="1">IF(PaymentSchedule[[#This Row],[PMT NO]]&lt;&gt;"",PaymentSchedule[[#This Row],[TOTAL PAYMENT]]-PaymentSchedule[[#This Row],[INTEREST]],"")</f>
        <v>0</v>
      </c>
      <c r="I375" s="14">
        <f ca="1">IF(PaymentSchedule[[#This Row],[PMT NO]]&lt;&gt;"",PaymentSchedule[[#This Row],[BEGINNING BALANCE]]*(InterestRate/PaymentsPerYear),"")</f>
        <v>0</v>
      </c>
      <c r="J37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5" s="14">
        <f ca="1">IF(PaymentSchedule[[#This Row],[PMT NO]]&lt;&gt;"",SUM(INDEX(PaymentSchedule[INTEREST],1,1):PaymentSchedule[[#This Row],[INTEREST]]),"")</f>
        <v>663572.35170078208</v>
      </c>
    </row>
    <row r="376" spans="2:11" x14ac:dyDescent="0.2">
      <c r="B376" s="10">
        <f ca="1">IF(LoanIsGood,IF(ROW()-ROW(PaymentSchedule[[#Headers],[PMT NO]])&gt;ScheduledNumberOfPayments,"",ROW()-ROW(PaymentSchedule[[#Headers],[PMT NO]])),"")</f>
        <v>360</v>
      </c>
      <c r="C376" s="12">
        <f ca="1">IF(PaymentSchedule[[#This Row],[PMT NO]]&lt;&gt;"",EOMONTH(LoanStartDate,ROW(PaymentSchedule[[#This Row],[PMT NO]])-ROW(PaymentSchedule[[#Headers],[PMT NO]])-2)+DAY(LoanStartDate),"")</f>
        <v>57044</v>
      </c>
      <c r="D37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6" s="14">
        <f ca="1">IF(PaymentSchedule[[#This Row],[PMT NO]]&lt;&gt;"",ScheduledPayment,"")</f>
        <v>3682.6042812198211</v>
      </c>
      <c r="F37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6" s="14">
        <f ca="1">IF(PaymentSchedule[[#This Row],[PMT NO]]&lt;&gt;"",PaymentSchedule[[#This Row],[TOTAL PAYMENT]]-PaymentSchedule[[#This Row],[INTEREST]],"")</f>
        <v>0</v>
      </c>
      <c r="I376" s="14">
        <f ca="1">IF(PaymentSchedule[[#This Row],[PMT NO]]&lt;&gt;"",PaymentSchedule[[#This Row],[BEGINNING BALANCE]]*(InterestRate/PaymentsPerYear),"")</f>
        <v>0</v>
      </c>
      <c r="J37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6" s="14">
        <f ca="1">IF(PaymentSchedule[[#This Row],[PMT NO]]&lt;&gt;"",SUM(INDEX(PaymentSchedule[INTEREST],1,1):PaymentSchedule[[#This Row],[INTEREST]]),"")</f>
        <v>663572.35170078208</v>
      </c>
    </row>
  </sheetData>
  <mergeCells count="12">
    <mergeCell ref="C14:D14"/>
    <mergeCell ref="G8:H8"/>
    <mergeCell ref="G9:H9"/>
    <mergeCell ref="G10:H10"/>
    <mergeCell ref="G11:H11"/>
    <mergeCell ref="G12:H12"/>
    <mergeCell ref="H14:I14"/>
    <mergeCell ref="C8:D8"/>
    <mergeCell ref="C10:D10"/>
    <mergeCell ref="C11:D11"/>
    <mergeCell ref="C12:D12"/>
    <mergeCell ref="G13:H13"/>
  </mergeCells>
  <conditionalFormatting sqref="B17:K376">
    <cfRule type="expression" dxfId="0" priority="1">
      <formula>($B17="")+(($D17=0)*($F17=0))</formula>
    </cfRule>
  </conditionalFormatting>
  <dataValidations count="26">
    <dataValidation allowBlank="1" showInputMessage="1" showErrorMessage="1" prompt="Enter Loan Amount in this cell" sqref="E8" xr:uid="{00000000-0002-0000-0000-000000000000}"/>
    <dataValidation allowBlank="1" showInputMessage="1" showErrorMessage="1" prompt="Enter interest rate to be paid annually in this cell" sqref="E9" xr:uid="{00000000-0002-0000-0000-000001000000}"/>
    <dataValidation allowBlank="1" showInputMessage="1" showErrorMessage="1" prompt="Enter loan period in years in this cell" sqref="E10" xr:uid="{00000000-0002-0000-0000-000002000000}"/>
    <dataValidation allowBlank="1" showInputMessage="1" showErrorMessage="1" prompt="Enter the number of payments to be made in a year in this cell" sqref="E11" xr:uid="{00000000-0002-0000-0000-000003000000}"/>
    <dataValidation allowBlank="1" showInputMessage="1" showErrorMessage="1" prompt="Enter the start date of loan in this cell" sqref="E12" xr:uid="{00000000-0002-0000-0000-000004000000}"/>
    <dataValidation allowBlank="1" showInputMessage="1" showErrorMessage="1" prompt="Enter the amount of extra payment in this cell" sqref="E14" xr:uid="{00000000-0002-0000-0000-000005000000}"/>
    <dataValidation allowBlank="1" showInputMessage="1" showErrorMessage="1" prompt="Automatically calculated total interest" sqref="I13" xr:uid="{00000000-0002-0000-0000-000006000000}"/>
    <dataValidation allowBlank="1" showInputMessage="1" showErrorMessage="1" prompt="Automatically updated scheduled payment amount" sqref="I8" xr:uid="{00000000-0002-0000-0000-000007000000}"/>
    <dataValidation allowBlank="1" showInputMessage="1" showErrorMessage="1" prompt="Automatically updated scheduled number of payments" sqref="I9" xr:uid="{00000000-0002-0000-0000-000008000000}"/>
    <dataValidation allowBlank="1" showInputMessage="1" showErrorMessage="1" prompt="Automatically updated actual number of payments" sqref="I10" xr:uid="{00000000-0002-0000-0000-000009000000}"/>
    <dataValidation allowBlank="1" showInputMessage="1" showErrorMessage="1" prompt="This workbook produces a loan amortization schedule that calculates total interest and total payments &amp; includes the option for extra payments" sqref="A6" xr:uid="{00000000-0002-0000-0000-00000A000000}"/>
    <dataValidation allowBlank="1" showInputMessage="1" showErrorMessage="1" prompt="Enter loan values in cells E3 to E7 and E9. Description of each loan value is in column C. Payment Schedule table starting in cell B11 will automatically update" sqref="C7" xr:uid="{00000000-0002-0000-0000-00000B000000}"/>
    <dataValidation allowBlank="1" showInputMessage="1" showErrorMessage="1" prompt="Loan Summary fields from I3 to I7 are automatically adjusted based on the values entered. Enter the Lender's name in I9" sqref="G7" xr:uid="{00000000-0002-0000-0000-00000C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6" xr:uid="{00000000-0002-0000-0000-00000D000000}"/>
    <dataValidation allowBlank="1" showInputMessage="1" showErrorMessage="1" prompt="Automatically updated total early payments" sqref="I11:I12" xr:uid="{00000000-0002-0000-0000-00000E000000}"/>
    <dataValidation allowBlank="1" showInputMessage="1" showErrorMessage="1" prompt="Payment number is automatically updated in this column" sqref="B16" xr:uid="{00000000-0002-0000-0000-00000F000000}"/>
    <dataValidation allowBlank="1" showInputMessage="1" showErrorMessage="1" prompt="Payment date is automatically updated in this column" sqref="C16" xr:uid="{00000000-0002-0000-0000-000010000000}"/>
    <dataValidation allowBlank="1" showInputMessage="1" showErrorMessage="1" prompt="Beginning balance is automatically updated in this column" sqref="D16" xr:uid="{00000000-0002-0000-0000-000011000000}"/>
    <dataValidation allowBlank="1" showInputMessage="1" showErrorMessage="1" prompt="Scheduled payment is automatically updated in this column" sqref="E16" xr:uid="{00000000-0002-0000-0000-000012000000}"/>
    <dataValidation allowBlank="1" showInputMessage="1" showErrorMessage="1" prompt="Extra payment is automatically updated in this column" sqref="F16" xr:uid="{00000000-0002-0000-0000-000013000000}"/>
    <dataValidation allowBlank="1" showInputMessage="1" showErrorMessage="1" prompt="Total payment is automatically updated in this column" sqref="G16" xr:uid="{00000000-0002-0000-0000-000014000000}"/>
    <dataValidation allowBlank="1" showInputMessage="1" showErrorMessage="1" prompt="Principal is automatically updated in this column" sqref="H16" xr:uid="{00000000-0002-0000-0000-000015000000}"/>
    <dataValidation allowBlank="1" showInputMessage="1" showErrorMessage="1" prompt="Interest is automatically updated in this column" sqref="I16" xr:uid="{00000000-0002-0000-0000-000016000000}"/>
    <dataValidation allowBlank="1" showInputMessage="1" showErrorMessage="1" prompt="Ending balance is automatically updated in this column" sqref="J16" xr:uid="{00000000-0002-0000-0000-000017000000}"/>
    <dataValidation allowBlank="1" showInputMessage="1" showErrorMessage="1" prompt="Cumulative interest is automatically updated in this column" sqref="K16" xr:uid="{00000000-0002-0000-0000-000018000000}"/>
    <dataValidation allowBlank="1" showInputMessage="1" showErrorMessage="1" prompt="Enter the name of the lender in this cell" sqref="H14:I14" xr:uid="{00000000-0002-0000-0000-000019000000}"/>
  </dataValidations>
  <hyperlinks>
    <hyperlink ref="D9" r:id="rId1" display="[SEE CURRENT]" xr:uid="{AE0F5BA1-7A24-411E-A0AE-F1949CB97428}"/>
    <hyperlink ref="I4" r:id="rId2" xr:uid="{F16CFBA0-BC5C-4AAD-81FF-37DB682F3D04}"/>
  </hyperlinks>
  <printOptions horizontalCentered="1"/>
  <pageMargins left="0.4" right="0.4" top="0.4" bottom="0.5" header="0.3" footer="0.3"/>
  <pageSetup scale="79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Excel Amortization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'Excel Amortization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Company>MortgageCalculator.org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Excel Mortgage Calculator With Extra Payments</dc:title>
  <dc:subject>Calculate mortgage payments quickly and easily. Includes extra payments option.</dc:subject>
  <dc:creator>MortgageCalculator.org</dc:creator>
  <cp:keywords>mortgage; home loans; amortization</cp:keywords>
  <dc:description>web-ready Excel template to calculate montly mortgage payments with amortization schedule and extra payments.</dc:description>
  <cp:lastModifiedBy>Kim Douthit 18</cp:lastModifiedBy>
  <cp:revision>1</cp:revision>
  <dcterms:created xsi:type="dcterms:W3CDTF">2016-12-02T10:43:28Z</dcterms:created>
  <dcterms:modified xsi:type="dcterms:W3CDTF">2026-04-05T15:24:27Z</dcterms:modified>
  <cp:category>mortgage;home loans;amortization</cp:category>
  <cp:version>1.0</cp:version>
</cp:coreProperties>
</file>