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F:\CMG Working Documents\Feasibilities\Sample Feasibilities\"/>
    </mc:Choice>
  </mc:AlternateContent>
  <xr:revisionPtr revIDLastSave="0" documentId="8_{C0BE63CF-90A5-44B7-8F7E-C6ED0E0E66B7}" xr6:coauthVersionLast="47" xr6:coauthVersionMax="47" xr10:uidLastSave="{00000000-0000-0000-0000-000000000000}"/>
  <bookViews>
    <workbookView xWindow="-110" yWindow="-110" windowWidth="19420" windowHeight="10420" xr2:uid="{00000000-000D-0000-FFFF-FFFF00000000}"/>
  </bookViews>
  <sheets>
    <sheet name="Construction"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2" l="1"/>
  <c r="H41" i="2" l="1" a="1"/>
  <c r="H41" i="2" s="1"/>
  <c r="D117" i="2" a="1"/>
  <c r="D117" i="2" s="1"/>
  <c r="G14" i="2" l="1"/>
  <c r="A122" i="2" s="1"/>
  <c r="F122" i="2" s="1"/>
  <c r="D131" i="2" s="1"/>
  <c r="D133" i="2"/>
  <c r="D132" i="2"/>
  <c r="H111" i="2"/>
  <c r="F127" i="2" l="1"/>
  <c r="H164" i="2" s="1"/>
  <c r="G53" i="2"/>
  <c r="G52" i="2"/>
  <c r="G45" i="2"/>
  <c r="G46" i="2" s="1"/>
  <c r="H48" i="2" s="1"/>
  <c r="F142" i="2" s="1"/>
  <c r="C146" i="2" s="1"/>
  <c r="G10" i="2"/>
  <c r="H110" i="2" l="1"/>
  <c r="H20" i="2"/>
  <c r="H22" i="2" s="1"/>
  <c r="H162" i="2" l="1"/>
  <c r="A139" i="2" l="1"/>
  <c r="D139" i="2" l="1"/>
  <c r="F139" i="2" s="1"/>
  <c r="A146" i="2" l="1"/>
  <c r="F146" i="2" s="1"/>
  <c r="H112" i="2" l="1"/>
  <c r="G153" i="2" l="1"/>
  <c r="G155" i="2" s="1"/>
  <c r="H157" i="2" s="1"/>
  <c r="H159" i="2" s="1"/>
  <c r="H165" i="2" s="1"/>
  <c r="H163" i="2"/>
  <c r="H167" i="2" l="1"/>
  <c r="H169" i="2"/>
  <c r="H166" i="2"/>
  <c r="H168" i="2" l="1"/>
  <c r="F168" i="2" s="1"/>
  <c r="G29" i="2" s="1" a="1"/>
  <c r="G29" i="2" s="1"/>
  <c r="F16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Grubisa</author>
  </authors>
  <commentList>
    <comment ref="G7" authorId="0" shapeId="0" xr:uid="{124CE4A0-C60B-47D7-958F-69A915B973CC}">
      <text>
        <r>
          <rPr>
            <sz val="9"/>
            <color indexed="81"/>
            <rFont val="Tahoma"/>
            <family val="2"/>
          </rPr>
          <t xml:space="preserve">
</t>
        </r>
        <r>
          <rPr>
            <b/>
            <sz val="9"/>
            <color indexed="81"/>
            <rFont val="Tahoma"/>
            <family val="2"/>
          </rPr>
          <t>Gross Realisation Value (GRV)</t>
        </r>
        <r>
          <rPr>
            <sz val="9"/>
            <color indexed="81"/>
            <rFont val="Tahoma"/>
            <family val="2"/>
          </rPr>
          <t xml:space="preserve">
This figure represents the sale price you would expect to achieve for your completed development including GST</t>
        </r>
      </text>
    </comment>
    <comment ref="F10" authorId="0" shapeId="0" xr:uid="{AB450CF0-8460-4722-B789-FC0B5D3ABD5F}">
      <text>
        <r>
          <rPr>
            <b/>
            <sz val="9"/>
            <color indexed="81"/>
            <rFont val="Tahoma"/>
            <family val="2"/>
          </rPr>
          <t xml:space="preserve">
</t>
        </r>
        <r>
          <rPr>
            <sz val="9"/>
            <color indexed="81"/>
            <rFont val="Tahoma"/>
            <family val="2"/>
          </rPr>
          <t>Enter the agent's sales commission here eg 2%</t>
        </r>
      </text>
    </comment>
    <comment ref="G11" authorId="0" shapeId="0" xr:uid="{9A9892C4-7EA3-4876-8175-862CDEE254F4}">
      <text>
        <r>
          <rPr>
            <sz val="9"/>
            <color indexed="81"/>
            <rFont val="Tahoma"/>
            <family val="2"/>
          </rPr>
          <t xml:space="preserve">
Input the total cost of advertising your property for sale eg internet, newspaper, brochures etc</t>
        </r>
      </text>
    </comment>
    <comment ref="G12" authorId="0" shapeId="0" xr:uid="{A725EF1C-2905-4105-A182-C9FD232FB081}">
      <text>
        <r>
          <rPr>
            <sz val="9"/>
            <color indexed="81"/>
            <rFont val="Tahoma"/>
            <family val="2"/>
          </rPr>
          <t xml:space="preserve">
Input the solicitor's costs associated with selling your property eg conveyancing costs, contract preparation</t>
        </r>
      </text>
    </comment>
    <comment ref="G13" authorId="0" shapeId="0" xr:uid="{9B55890D-4E33-45CC-AB60-08FB6FCDEB55}">
      <text>
        <r>
          <rPr>
            <sz val="9"/>
            <color indexed="81"/>
            <rFont val="Tahoma"/>
            <family val="2"/>
          </rPr>
          <t xml:space="preserve">
Should you require furniture for styling to help sell your property, enter the cost here</t>
        </r>
      </text>
    </comment>
    <comment ref="G14" authorId="0" shapeId="0" xr:uid="{8515BFA5-07EB-4736-B254-0EFE4FCE24D7}">
      <text>
        <r>
          <rPr>
            <b/>
            <sz val="9"/>
            <color indexed="81"/>
            <rFont val="Tahoma"/>
            <family val="2"/>
          </rPr>
          <t xml:space="preserve">
GST Margin Scheme</t>
        </r>
        <r>
          <rPr>
            <sz val="9"/>
            <color indexed="81"/>
            <rFont val="Tahoma"/>
            <family val="2"/>
          </rPr>
          <t xml:space="preserve">
This is a self populating cell and represents the GST component that will be used to deduct from the GRV to give the Net Realisation Value (NRV). The NRV is what most construction lenders use to base their lending on.</t>
        </r>
      </text>
    </comment>
    <comment ref="B15" authorId="0" shapeId="0" xr:uid="{2C4619BB-128D-42F9-8215-506A8C123D12}">
      <text>
        <r>
          <rPr>
            <b/>
            <sz val="9"/>
            <color indexed="81"/>
            <rFont val="Tahoma"/>
            <family val="2"/>
          </rPr>
          <t xml:space="preserve">
Use these boxes to include any other costs associated with selling that do not appear above.</t>
        </r>
        <r>
          <rPr>
            <sz val="9"/>
            <color indexed="81"/>
            <rFont val="Tahoma"/>
            <family val="2"/>
          </rPr>
          <t xml:space="preserve">
They are designed to be edited, so simply type the description of the cost in the cell provided and input the dollar value  alongside in the adjacent cell.</t>
        </r>
      </text>
    </comment>
    <comment ref="H22" authorId="0" shapeId="0" xr:uid="{3E18ECDD-B37C-48C9-BCD1-862E8F315127}">
      <text>
        <r>
          <rPr>
            <b/>
            <sz val="9"/>
            <color indexed="81"/>
            <rFont val="Tahoma"/>
            <family val="2"/>
          </rPr>
          <t xml:space="preserve">
Net Realisation Value:</t>
        </r>
        <r>
          <rPr>
            <sz val="9"/>
            <color indexed="81"/>
            <rFont val="Tahoma"/>
            <family val="2"/>
          </rPr>
          <t xml:space="preserve">
This is the Gross Realisation Value less GST and costs. Funding is usually determined by this figure.</t>
        </r>
      </text>
    </comment>
    <comment ref="G29" authorId="0" shapeId="0" xr:uid="{9D059F1D-7169-45E1-8700-519661038592}">
      <text>
        <r>
          <rPr>
            <sz val="9"/>
            <color indexed="81"/>
            <rFont val="Tahoma"/>
            <family val="2"/>
          </rPr>
          <t xml:space="preserve">
Once the feasibility has been completed, the figure in this cell will only appear if the net profit margin of the project is less than 15%. The figure will appear in red and will indicate what you should be purchasing the property for to make it viable. 
You can adjust the sale price or your costs to make the project come in above 15% net profit, but only do this if you can justify doing so.
</t>
        </r>
      </text>
    </comment>
    <comment ref="G30" authorId="0" shapeId="0" xr:uid="{B9C3E25B-A455-427B-AEEF-9335C8CC52AC}">
      <text>
        <r>
          <rPr>
            <sz val="9"/>
            <color indexed="81"/>
            <rFont val="Tahoma"/>
            <family val="2"/>
          </rPr>
          <t xml:space="preserve">
Only input a figure here where there is an existing mortgage amount attached to a property that is also being used in addition to the property you are purchasingl. 
For example, this is only required if you are doing say a joint venture with a neighbour who is adding their property to the development proposal or if you already own a property that you are intending to combine with the property you are purchasing for this project. This figure will have an impact on your final construction feasibility outcome. </t>
        </r>
      </text>
    </comment>
    <comment ref="G32" authorId="0" shapeId="0" xr:uid="{5D3AF44B-FBDD-4C4C-8DB6-5B32C479A16D}">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and the website will provide a stamp duty amount for you to enter into this cell.</t>
        </r>
      </text>
    </comment>
    <comment ref="G33" authorId="0" shapeId="0" xr:uid="{419DBD0D-EBAA-471F-89AC-D016355E3696}">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and the website will provide the transfer and registration fees for you to enter into this cell.</t>
        </r>
      </text>
    </comment>
    <comment ref="G34" authorId="0" shapeId="0" xr:uid="{3A1DE91E-311B-4040-91A3-C1824AF28D4A}">
      <text>
        <r>
          <rPr>
            <sz val="9"/>
            <color indexed="81"/>
            <rFont val="Tahoma"/>
            <family val="2"/>
          </rPr>
          <t xml:space="preserve">
Input the solicitor's costs associated with purchasing your property eg conveyancing costs, contract preparation, JV agreement etc</t>
        </r>
      </text>
    </comment>
    <comment ref="G36" authorId="0" shapeId="0" xr:uid="{37D99C9B-4D29-40D2-B956-AF01B941F2D9}">
      <text>
        <r>
          <rPr>
            <sz val="9"/>
            <color indexed="81"/>
            <rFont val="Tahoma"/>
            <family val="2"/>
          </rPr>
          <t xml:space="preserve">
Only input a figure here when you are the existing owner of the property being developed and there is a mortgage on the property.</t>
        </r>
      </text>
    </comment>
    <comment ref="C37" authorId="0" shapeId="0" xr:uid="{38DDD974-860E-4517-A7EB-354FDA93BCCF}">
      <text>
        <r>
          <rPr>
            <sz val="9"/>
            <color indexed="81"/>
            <rFont val="Tahoma"/>
            <family val="2"/>
          </rPr>
          <t xml:space="preserve">
Use these boxes to include any other costs associated with the purchase that do not appear above.
They are designed to be edited, so simply type the description of the cost in the cell provided and input the dollar value alongside in the adjacent cell.</t>
        </r>
      </text>
    </comment>
    <comment ref="D45" authorId="0" shapeId="0" xr:uid="{C515B67B-3686-4343-B276-B4AD40E88272}">
      <text>
        <r>
          <rPr>
            <b/>
            <sz val="9"/>
            <color indexed="81"/>
            <rFont val="Tahoma"/>
            <family val="2"/>
          </rPr>
          <t xml:space="preserve">
Fixed Price Building Contract</t>
        </r>
        <r>
          <rPr>
            <sz val="9"/>
            <color indexed="81"/>
            <rFont val="Tahoma"/>
            <family val="2"/>
          </rPr>
          <t xml:space="preserve">
Input the cost of construction for your development here. This figure is based on a fixed price building contract</t>
        </r>
      </text>
    </comment>
    <comment ref="F46" authorId="0" shapeId="0" xr:uid="{85CC451C-05BD-4BD9-8E3D-B28E6CC06B6C}">
      <text>
        <r>
          <rPr>
            <sz val="9"/>
            <color indexed="81"/>
            <rFont val="Tahoma"/>
            <family val="2"/>
          </rPr>
          <t xml:space="preserve">
The contingency percentage is designed to give you a buffer in your costings for unforseen issues such as delays due to weather, increases in material costs, availability of trades etc It is recommended to use 10%, but you can vary this number should you wish to do so.</t>
        </r>
      </text>
    </comment>
    <comment ref="E52" authorId="0" shapeId="0" xr:uid="{CFAC9015-DB9A-4777-B7AB-FC792573842A}">
      <text>
        <r>
          <rPr>
            <sz val="9"/>
            <color indexed="81"/>
            <rFont val="Tahoma"/>
            <family val="2"/>
          </rPr>
          <t xml:space="preserve">
Depending on the duration of your project in the construction stage, you will need to work out the number of times you will need to make utility payments during this period</t>
        </r>
      </text>
    </comment>
    <comment ref="F52" authorId="0" shapeId="0" xr:uid="{FB06656B-B3D9-425E-803D-01ECEF541C42}">
      <text>
        <r>
          <rPr>
            <sz val="9"/>
            <color indexed="81"/>
            <rFont val="Tahoma"/>
            <family val="2"/>
          </rPr>
          <t xml:space="preserve">
Depending on how long your project will take during the construction stage, work out the dollar amounts for the utility payments. You can combine several bills together for ease of costing.</t>
        </r>
      </text>
    </comment>
    <comment ref="E53" authorId="0" shapeId="0" xr:uid="{03DF17B0-8403-48C4-8300-D5F8E38D3BBA}">
      <text>
        <r>
          <rPr>
            <sz val="9"/>
            <color indexed="81"/>
            <rFont val="Tahoma"/>
            <family val="2"/>
          </rPr>
          <t xml:space="preserve">
Depending on the duration of your project in the construction stage, you will need to work out the number of times you will need to make rates payments during this period.</t>
        </r>
      </text>
    </comment>
    <comment ref="F53" authorId="0" shapeId="0" xr:uid="{D9E1A9B4-A8AD-45A5-9F41-CEE8F271879C}">
      <text>
        <r>
          <rPr>
            <sz val="9"/>
            <color indexed="81"/>
            <rFont val="Tahoma"/>
            <family val="2"/>
          </rPr>
          <t xml:space="preserve">
Depending on how long your project will take during the construction stage, work out the dollar amounts for rate payments for each payment period.</t>
        </r>
      </text>
    </comment>
    <comment ref="D117" authorId="0" shapeId="0" xr:uid="{B3980F3B-E1D1-40CA-A13D-A24C633F0DE5}">
      <text>
        <r>
          <rPr>
            <sz val="9"/>
            <color indexed="81"/>
            <rFont val="Tahoma"/>
            <family val="2"/>
          </rPr>
          <t xml:space="preserve">
Input the amount of money you are personally investing into the project, in this cell</t>
        </r>
      </text>
    </comment>
    <comment ref="D118" authorId="0" shapeId="0" xr:uid="{155355D4-E393-4586-88DA-87CA841DF591}">
      <text>
        <r>
          <rPr>
            <sz val="9"/>
            <color indexed="81"/>
            <rFont val="Tahoma"/>
            <family val="2"/>
          </rPr>
          <t xml:space="preserve">
Input the number of days it will take for you to complete your project </t>
        </r>
      </text>
    </comment>
    <comment ref="F122" authorId="0" shapeId="0" xr:uid="{96182B3E-92EC-4F82-ACC5-F3737588D1EF}">
      <text>
        <r>
          <rPr>
            <b/>
            <sz val="9"/>
            <color indexed="81"/>
            <rFont val="Tahoma"/>
            <family val="2"/>
          </rPr>
          <t xml:space="preserve">
Total (Gross) Loan Amount</t>
        </r>
        <r>
          <rPr>
            <sz val="9"/>
            <color indexed="81"/>
            <rFont val="Tahoma"/>
            <family val="2"/>
          </rPr>
          <t xml:space="preserve">
This figure represents the total (Gross) loan amount the lender is prepared to offer for your project, based on the Loan to Value Ratio (LVR) of the Net Realisation Value (NRV). This is the figure interest and fees are charged against.</t>
        </r>
      </text>
    </comment>
    <comment ref="F127" authorId="0" shapeId="0" xr:uid="{30AA60C3-D83F-4ADA-8BFB-A76D7EB5A94C}">
      <text>
        <r>
          <rPr>
            <b/>
            <sz val="9"/>
            <color indexed="81"/>
            <rFont val="Tahoma"/>
            <family val="2"/>
          </rPr>
          <t xml:space="preserve">
Lender fees and Interest:</t>
        </r>
        <r>
          <rPr>
            <sz val="9"/>
            <color indexed="81"/>
            <rFont val="Tahoma"/>
            <family val="2"/>
          </rPr>
          <t xml:space="preserve">
For this feasibility we have used 11.5% p.a. interest fully drawn down for the term of the loan. The lender fees used are 2.5% of the total (Gross) loan amount.</t>
        </r>
      </text>
    </comment>
    <comment ref="F139" authorId="0" shapeId="0" xr:uid="{7B1159F4-576D-4A92-9DD5-ADB344B4B4ED}">
      <text>
        <r>
          <rPr>
            <b/>
            <sz val="9"/>
            <color indexed="81"/>
            <rFont val="Tahoma"/>
            <family val="2"/>
          </rPr>
          <t xml:space="preserve">
Net Loan Amount:</t>
        </r>
        <r>
          <rPr>
            <sz val="9"/>
            <color indexed="81"/>
            <rFont val="Tahoma"/>
            <family val="2"/>
          </rPr>
          <t xml:space="preserve">
These are the funds that will be available to you for your development. It represents the dollar value once lender fees and interest have been deducted from the Total (Gross) Loan Amount.</t>
        </r>
      </text>
    </comment>
    <comment ref="F142" authorId="0" shapeId="0" xr:uid="{3FA0EBE5-894F-4F82-95AD-48317A98F4E9}">
      <text>
        <r>
          <rPr>
            <b/>
            <sz val="9"/>
            <color indexed="81"/>
            <rFont val="Tahoma"/>
            <family val="2"/>
          </rPr>
          <t xml:space="preserve">
Fixed Price Building Contract:</t>
        </r>
        <r>
          <rPr>
            <sz val="9"/>
            <color indexed="81"/>
            <rFont val="Tahoma"/>
            <family val="2"/>
          </rPr>
          <t xml:space="preserve">
This figure will automatically fill and represents the contract building price for your development.</t>
        </r>
      </text>
    </comment>
    <comment ref="F146" authorId="0" shapeId="0" xr:uid="{9C21E059-D12E-4262-A632-CD96F725882E}">
      <text>
        <r>
          <rPr>
            <b/>
            <sz val="9"/>
            <color indexed="81"/>
            <rFont val="Tahoma"/>
            <family val="2"/>
          </rPr>
          <t xml:space="preserve">
Surplus funds:</t>
        </r>
        <r>
          <rPr>
            <sz val="9"/>
            <color indexed="81"/>
            <rFont val="Tahoma"/>
            <family val="2"/>
          </rPr>
          <t xml:space="preserve">
This figure will automatically populate. It represents the amount of money leftover once lender fees, interest and building costs have been deducted from the Total (Gross) Loan Amount.</t>
        </r>
      </text>
    </comment>
    <comment ref="G153" authorId="0" shapeId="0" xr:uid="{28D92B89-6147-4399-8379-F41CD2A39C3F}">
      <text>
        <r>
          <rPr>
            <b/>
            <sz val="9"/>
            <color indexed="81"/>
            <rFont val="Tahoma"/>
            <family val="2"/>
          </rPr>
          <t xml:space="preserve">
Shortfall in funding</t>
        </r>
        <r>
          <rPr>
            <sz val="9"/>
            <color indexed="81"/>
            <rFont val="Tahoma"/>
            <family val="2"/>
          </rPr>
          <t xml:space="preserve">
This figure represents the shortfall in funding for your construction/ project. You will need to finance this portion yourself possibly through the use of additional security property, money partners, your own savings, family and friends etc
</t>
        </r>
      </text>
    </comment>
    <comment ref="G154" authorId="0" shapeId="0" xr:uid="{9BDECD3E-DFBB-48FB-97C7-0E05EF013F1A}">
      <text>
        <r>
          <rPr>
            <sz val="9"/>
            <color indexed="81"/>
            <rFont val="Tahoma"/>
            <family val="2"/>
          </rPr>
          <t xml:space="preserve">
</t>
        </r>
        <r>
          <rPr>
            <b/>
            <sz val="9"/>
            <color indexed="81"/>
            <rFont val="Tahoma"/>
            <family val="2"/>
          </rPr>
          <t>Money Partner Interest Rate</t>
        </r>
        <r>
          <rPr>
            <sz val="9"/>
            <color indexed="81"/>
            <rFont val="Tahoma"/>
            <family val="2"/>
          </rPr>
          <t xml:space="preserve">
This figure is used as a guide so that we can work out your Net Profit for the project at the construction stage. You can change this figure if you have a different arrangement with your investor</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<sst xmlns="http://schemas.openxmlformats.org/spreadsheetml/2006/main" count="142" uniqueCount="133">
  <si>
    <t>Property Address</t>
  </si>
  <si>
    <t>RESALE REVENUE</t>
  </si>
  <si>
    <t>Less: Cost of Sale</t>
  </si>
  <si>
    <t>Agent's commission</t>
  </si>
  <si>
    <t>Advertising</t>
  </si>
  <si>
    <t>Conveyancing costs (sale)</t>
  </si>
  <si>
    <t>Styling</t>
  </si>
  <si>
    <t>Total Estimated Cost of Sale</t>
  </si>
  <si>
    <t>Property Purchase Costs</t>
  </si>
  <si>
    <r>
      <rPr>
        <sz val="11"/>
        <color theme="1"/>
        <rFont val="Calibri"/>
        <family val="2"/>
      </rPr>
      <t>Stamp Duty (</t>
    </r>
    <r>
      <rPr>
        <u/>
        <sz val="11"/>
        <color theme="1"/>
        <rFont val="Calibri"/>
        <family val="2"/>
      </rPr>
      <t>use online calculator</t>
    </r>
    <r>
      <rPr>
        <sz val="11"/>
        <color theme="1"/>
        <rFont val="Calibri"/>
        <family val="2"/>
      </rPr>
      <t>)</t>
    </r>
  </si>
  <si>
    <t>Holding &amp; Other Costs</t>
  </si>
  <si>
    <t>No. of Payments</t>
  </si>
  <si>
    <t>Utilities (Electricity/ Gas/ Water)</t>
  </si>
  <si>
    <t>Council Rates</t>
  </si>
  <si>
    <t>Insurance</t>
  </si>
  <si>
    <t>Accounting</t>
  </si>
  <si>
    <t>Estimated Holding Costs</t>
  </si>
  <si>
    <t>Your Contribution</t>
  </si>
  <si>
    <t>Project Duartion (days)</t>
  </si>
  <si>
    <t>Daily interest</t>
  </si>
  <si>
    <t>Total</t>
  </si>
  <si>
    <t>Additional Shortfall Finance</t>
  </si>
  <si>
    <t>Funding required</t>
  </si>
  <si>
    <r>
      <rPr>
        <sz val="11"/>
        <color theme="1"/>
        <rFont val="Calibri"/>
        <family val="2"/>
      </rPr>
      <t>Interest rate</t>
    </r>
    <r>
      <rPr>
        <sz val="10"/>
        <color theme="1"/>
        <rFont val="Calibri"/>
        <family val="2"/>
      </rPr>
      <t xml:space="preserve"> (Recommend using 15% to factor in contingencies)</t>
    </r>
  </si>
  <si>
    <t xml:space="preserve">Minimum Net Profit Required for this project should be </t>
  </si>
  <si>
    <r>
      <rPr>
        <b/>
        <sz val="9"/>
        <color theme="1"/>
        <rFont val="Calibri"/>
        <family val="2"/>
      </rPr>
      <t>Note:</t>
    </r>
    <r>
      <rPr>
        <sz val="9"/>
        <color theme="1"/>
        <rFont val="Calibri"/>
        <family val="2"/>
      </rPr>
      <t xml:space="preserve"> This feasability is designed to be used as a rough guide for working out the net profit margin on your property deal. It </t>
    </r>
  </si>
  <si>
    <t xml:space="preserve">should not be considered to be an approval for finance. It can be used to form part of an application for private lender </t>
  </si>
  <si>
    <t xml:space="preserve">finance, &amp; should this be a consideration, we recommend using an accredited mortgage broker who can assist you to find a </t>
  </si>
  <si>
    <t>finance option that best suits your specific situation, needs and requirements.</t>
  </si>
  <si>
    <t>GST Margin scheme</t>
  </si>
  <si>
    <t>PURCHASE PRICE/ HOLDING  AND CONSTRUCTION COSTS</t>
  </si>
  <si>
    <t>Other Purchase Costs</t>
  </si>
  <si>
    <t>Construction Costs</t>
  </si>
  <si>
    <t>Construction Budget</t>
  </si>
  <si>
    <t>(Incl GST)</t>
  </si>
  <si>
    <t>(Excl GST)</t>
  </si>
  <si>
    <t>Contingency (recommend using 10%)</t>
  </si>
  <si>
    <t>Total Purchase Price/ Holding &amp; Construction Costs</t>
  </si>
  <si>
    <t>Funding The Deal - Acquisition/Construction</t>
  </si>
  <si>
    <t>Gross loan amount - Based on NRV (excl GST)</t>
  </si>
  <si>
    <t>x</t>
  </si>
  <si>
    <t>=</t>
  </si>
  <si>
    <t>NRV (excl GST)</t>
  </si>
  <si>
    <t>Lender finance LVR</t>
  </si>
  <si>
    <t>Total Lender fees &amp; interest</t>
  </si>
  <si>
    <t>Surplus funds to Borrower</t>
  </si>
  <si>
    <t>-</t>
  </si>
  <si>
    <t>Gross loan amount</t>
  </si>
  <si>
    <t>Funding for construction (based on excl GST quote)</t>
  </si>
  <si>
    <t>Funding for land component</t>
  </si>
  <si>
    <t>Construction + contingency</t>
  </si>
  <si>
    <t>Net surplus funds</t>
  </si>
  <si>
    <t>Design &amp; Architectural costs</t>
  </si>
  <si>
    <t>Architectural design</t>
  </si>
  <si>
    <t>Professional and Consultant fees</t>
  </si>
  <si>
    <t>Project Manager</t>
  </si>
  <si>
    <t>Environmental assessment report</t>
  </si>
  <si>
    <t>Transfer &amp; Registration Fee</t>
  </si>
  <si>
    <t>Buying Solicitor Legal Fees (inc gst &amp; disbursement)</t>
  </si>
  <si>
    <t>Building &amp; Pest Inspection Report (at Purchasing)</t>
  </si>
  <si>
    <t>https://stampduty.calculatorsaustralia.com.au/</t>
  </si>
  <si>
    <t>Land Tax</t>
  </si>
  <si>
    <t>Landscape Plan</t>
  </si>
  <si>
    <t xml:space="preserve">Engineering Plan: Earthworks / Cut &amp; Fill </t>
  </si>
  <si>
    <t xml:space="preserve">Engineering Plan: Stormwater, Civil, Sewerage and Water </t>
  </si>
  <si>
    <t>Trees Cut &amp; land prep for development</t>
  </si>
  <si>
    <t>Town Planner</t>
  </si>
  <si>
    <t>Engineering Structural</t>
  </si>
  <si>
    <t>Certifier</t>
  </si>
  <si>
    <t>Engineering Civil</t>
  </si>
  <si>
    <t>Engineering Electrical</t>
  </si>
  <si>
    <t>Stormwater</t>
  </si>
  <si>
    <t>Telecommunications</t>
  </si>
  <si>
    <t>Electricity</t>
  </si>
  <si>
    <t>Surveyor's Fee for plan ceiling and subdivision (Final Survey Plan)</t>
  </si>
  <si>
    <t>Building Application</t>
  </si>
  <si>
    <t>Development Application</t>
  </si>
  <si>
    <t>Other</t>
  </si>
  <si>
    <t xml:space="preserve">Civil Designs &amp; Certifications (Civil works required by Council) </t>
  </si>
  <si>
    <t>Plumbing Approval &amp; Inspections</t>
  </si>
  <si>
    <t>Water Designs &amp; Certifications</t>
  </si>
  <si>
    <t>Sewer Designs &amp; Certifications</t>
  </si>
  <si>
    <t>Quantity Surveyor</t>
  </si>
  <si>
    <t>Council Contributions</t>
  </si>
  <si>
    <t>Council DA Lodgement fee</t>
  </si>
  <si>
    <t xml:space="preserve">Water Infrastructure Contributions Notice </t>
  </si>
  <si>
    <t xml:space="preserve">Plan Ceiling fee </t>
  </si>
  <si>
    <t>If Net Profit is less than 15%, then required purchase price should be</t>
  </si>
  <si>
    <t>Total Property Purchase Costs</t>
  </si>
  <si>
    <t>Total  Construction Costs</t>
  </si>
  <si>
    <t>Total Acquisition Interest Costs</t>
  </si>
  <si>
    <t>Total Net Resale Value</t>
  </si>
  <si>
    <t>Total Costs Incl Finance Costs</t>
  </si>
  <si>
    <t>Projected Net Profit (RoC)</t>
  </si>
  <si>
    <t>DEAL FEASIBILITY - CONSTRUCTION</t>
  </si>
  <si>
    <t>Sale Price - Gross Realisation Value (GRV)</t>
  </si>
  <si>
    <t>Total Net Resale Revenue (NRV)</t>
  </si>
  <si>
    <t>Existing Loan Amount if you own the property</t>
  </si>
  <si>
    <t>Property Purchase Price / Market Value</t>
  </si>
  <si>
    <t>Total Project Costs (Excl Finance Costs)</t>
  </si>
  <si>
    <t>Total Finance Costs Private Lender</t>
  </si>
  <si>
    <t>Gross Profit (GRoC)</t>
  </si>
  <si>
    <t>Mortgage if using an existing property</t>
  </si>
  <si>
    <t>Existing Mortgage</t>
  </si>
  <si>
    <t>Residual Funds</t>
  </si>
  <si>
    <t xml:space="preserve">   incl contingency</t>
  </si>
  <si>
    <t xml:space="preserve">   Net surplus funds</t>
  </si>
  <si>
    <t>Lender fees / interest</t>
  </si>
  <si>
    <t xml:space="preserve">Private funder fees and interest for project </t>
  </si>
  <si>
    <t>p.a.</t>
  </si>
  <si>
    <t>Based on lender fees of</t>
  </si>
  <si>
    <t>Principal</t>
  </si>
  <si>
    <t>Years</t>
  </si>
  <si>
    <t>Months</t>
  </si>
  <si>
    <t>No of compounding periods / year</t>
  </si>
  <si>
    <r>
      <t>(</t>
    </r>
    <r>
      <rPr>
        <b/>
        <sz val="9"/>
        <color theme="1"/>
        <rFont val="Calibri"/>
        <family val="2"/>
      </rPr>
      <t>Note</t>
    </r>
    <r>
      <rPr>
        <sz val="9"/>
        <color theme="1"/>
        <rFont val="Calibri"/>
        <family val="2"/>
      </rPr>
      <t>: This is an indicative rate based on market averages)</t>
    </r>
  </si>
  <si>
    <r>
      <t>(</t>
    </r>
    <r>
      <rPr>
        <b/>
        <sz val="9"/>
        <color theme="1"/>
        <rFont val="Calibri"/>
        <family val="2"/>
      </rPr>
      <t>Note</t>
    </r>
    <r>
      <rPr>
        <sz val="9"/>
        <color theme="1"/>
        <rFont val="Calibri"/>
        <family val="2"/>
      </rPr>
      <t>: This is based on a month being a compound period)</t>
    </r>
  </si>
  <si>
    <t>Total Shortfall Finance Costs</t>
  </si>
  <si>
    <t>Legal - Title searches</t>
  </si>
  <si>
    <t>Legal - Documents prep easements, covenants</t>
  </si>
  <si>
    <t>Public notices</t>
  </si>
  <si>
    <t>contingency</t>
  </si>
  <si>
    <t>Upfront Borrower costs</t>
  </si>
  <si>
    <t>Can vary based on Lender &amp; Project - Approximately $10,000 - $15,000</t>
  </si>
  <si>
    <t>Includes:</t>
  </si>
  <si>
    <t>Broker assessment fee</t>
  </si>
  <si>
    <t>Lender application fee</t>
  </si>
  <si>
    <t>Valuation fee</t>
  </si>
  <si>
    <t>QS fee</t>
  </si>
  <si>
    <t>Lender assessment fee</t>
  </si>
  <si>
    <r>
      <rPr>
        <b/>
        <sz val="9"/>
        <color theme="1"/>
        <rFont val="Calibri"/>
        <family val="2"/>
      </rPr>
      <t>Note:</t>
    </r>
    <r>
      <rPr>
        <sz val="9"/>
        <color theme="1"/>
        <rFont val="Calibri"/>
        <family val="2"/>
      </rPr>
      <t xml:space="preserve"> This is an indicative rate based on typically incurred market costs</t>
    </r>
  </si>
  <si>
    <t>Financial manager fee</t>
  </si>
  <si>
    <t>Based on a market rate plus line fees of 1.5%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</si>
</sst>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44" formatCode="_-&quot;$&quot;* #,##0.00_-;\-&quot;$&quot;* #,##0.00_-;_-&quot;$&quot;* &quot;-&quot;??_-;_-@_-"/>
    <numFmt numFmtId="164" formatCode="_-&quot;$&quot;* #,##0.00_-;\-&quot;$&quot;* #,##0.00_-;_-&quot;$&quot;* &quot;-&quot;??_-;_-@"/>
    <numFmt numFmtId="165" formatCode="&quot;$&quot;#,##0.00"/>
    <numFmt numFmtId="166" formatCode="0.0%"/>
    <numFmt numFmtId="167" formatCode="_-&quot;$&quot;* #,##0_-;\-&quot;$&quot;* #,##0_-;_-&quot;$&quot;* &quot;-&quot;??_-;_-@_-"/>
  </numFmts>
  <fonts count="29">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11"/>
      <name val="Calibri"/>
      <family val="2"/>
    </font>
    <font>
      <b/>
      <sz val="11"/>
      <color theme="1"/>
      <name val="Calibri"/>
      <family val="2"/>
    </font>
    <font>
      <sz val="11"/>
      <color theme="1"/>
      <name val="Calibri"/>
      <family val="2"/>
    </font>
    <font>
      <b/>
      <sz val="10"/>
      <color rgb="FFFF0000"/>
      <name val="Calibri"/>
      <family val="2"/>
    </font>
    <font>
      <sz val="11"/>
      <color rgb="FFFF0000"/>
      <name val="Calibri"/>
      <family val="2"/>
    </font>
    <font>
      <sz val="8"/>
      <color theme="1"/>
      <name val="Calibri"/>
      <family val="2"/>
    </font>
    <font>
      <b/>
      <sz val="11"/>
      <color theme="1"/>
      <name val="Calibri"/>
      <family val="2"/>
      <scheme val="minor"/>
    </font>
    <font>
      <sz val="9"/>
      <color theme="1"/>
      <name val="Calibri"/>
      <family val="2"/>
    </font>
    <font>
      <u/>
      <sz val="11"/>
      <color theme="1"/>
      <name val="Calibri"/>
      <family val="2"/>
    </font>
    <font>
      <b/>
      <sz val="9"/>
      <color theme="1"/>
      <name val="Calibri"/>
      <family val="2"/>
    </font>
    <font>
      <b/>
      <sz val="11"/>
      <color rgb="FFFF0000"/>
      <name val="Calibri"/>
      <family val="2"/>
    </font>
    <font>
      <b/>
      <sz val="11"/>
      <color rgb="FF548135"/>
      <name val="Calibri"/>
      <family val="2"/>
    </font>
    <font>
      <sz val="11"/>
      <color theme="1"/>
      <name val="Calibri"/>
      <family val="2"/>
      <scheme val="minor"/>
    </font>
    <font>
      <sz val="11"/>
      <color theme="9" tint="-0.249977111117893"/>
      <name val="Calibri"/>
      <family val="2"/>
    </font>
    <font>
      <sz val="10"/>
      <name val="Arial"/>
      <family val="2"/>
    </font>
    <font>
      <sz val="10"/>
      <color theme="1"/>
      <name val="Arial"/>
      <family val="2"/>
    </font>
    <font>
      <b/>
      <sz val="10"/>
      <color theme="1"/>
      <name val="Arial"/>
      <family val="2"/>
    </font>
    <font>
      <sz val="9"/>
      <color indexed="81"/>
      <name val="Tahoma"/>
      <family val="2"/>
    </font>
    <font>
      <b/>
      <sz val="9"/>
      <color indexed="81"/>
      <name val="Tahoma"/>
      <family val="2"/>
    </font>
    <font>
      <sz val="11"/>
      <color theme="1"/>
      <name val="Calibri"/>
      <family val="2"/>
      <scheme val="minor"/>
    </font>
    <font>
      <b/>
      <sz val="11"/>
      <name val="Calibri"/>
      <family val="2"/>
    </font>
    <font>
      <sz val="10"/>
      <name val="Calibri"/>
      <family val="2"/>
    </font>
    <font>
      <u/>
      <sz val="11"/>
      <color theme="10"/>
      <name val="Calibri"/>
      <family val="2"/>
      <scheme val="minor"/>
    </font>
  </fonts>
  <fills count="26">
    <fill>
      <patternFill patternType="none"/>
    </fill>
    <fill>
      <patternFill patternType="gray125"/>
    </fill>
    <fill>
      <patternFill patternType="solid">
        <fgColor rgb="FFF2F2F2"/>
        <bgColor rgb="FFF2F2F2"/>
      </patternFill>
    </fill>
    <fill>
      <patternFill patternType="solid">
        <fgColor rgb="FFD8D8D8"/>
        <bgColor rgb="FFD8D8D8"/>
      </patternFill>
    </fill>
    <fill>
      <patternFill patternType="solid">
        <fgColor rgb="FFE2EFD9"/>
        <bgColor rgb="FFE2EFD9"/>
      </patternFill>
    </fill>
    <fill>
      <patternFill patternType="solid">
        <fgColor rgb="FFC5E0B3"/>
        <bgColor rgb="FFC5E0B3"/>
      </patternFill>
    </fill>
    <fill>
      <patternFill patternType="solid">
        <fgColor rgb="FFA8D08D"/>
        <bgColor rgb="FFA8D08D"/>
      </patternFill>
    </fill>
    <fill>
      <patternFill patternType="solid">
        <fgColor rgb="FFFBE4D5"/>
        <bgColor rgb="FFFBE4D5"/>
      </patternFill>
    </fill>
    <fill>
      <patternFill patternType="solid">
        <fgColor theme="5"/>
        <bgColor theme="5"/>
      </patternFill>
    </fill>
    <fill>
      <patternFill patternType="solid">
        <fgColor rgb="FFFFFF00"/>
        <bgColor rgb="FFFFFF00"/>
      </patternFill>
    </fill>
    <fill>
      <patternFill patternType="solid">
        <fgColor theme="0"/>
        <bgColor theme="0"/>
      </patternFill>
    </fill>
    <fill>
      <patternFill patternType="solid">
        <fgColor rgb="FFF4B083"/>
        <bgColor rgb="FFF4B083"/>
      </patternFill>
    </fill>
    <fill>
      <patternFill patternType="solid">
        <fgColor theme="5" tint="0.39997558519241921"/>
        <bgColor indexed="64"/>
      </patternFill>
    </fill>
    <fill>
      <patternFill patternType="solid">
        <fgColor theme="9" tint="0.79998168889431442"/>
        <bgColor indexed="64"/>
      </patternFill>
    </fill>
    <fill>
      <patternFill patternType="solid">
        <fgColor theme="9" tint="0.79998168889431442"/>
        <bgColor rgb="FFE2EFD9"/>
      </patternFill>
    </fill>
    <fill>
      <patternFill patternType="solid">
        <fgColor theme="9" tint="0.79998168889431442"/>
        <bgColor rgb="FFC5E0B3"/>
      </patternFill>
    </fill>
    <fill>
      <patternFill patternType="solid">
        <fgColor theme="0" tint="-0.149998474074526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5" tint="0.39997558519241921"/>
        <bgColor rgb="FFF4B083"/>
      </patternFill>
    </fill>
    <fill>
      <patternFill patternType="solid">
        <fgColor rgb="FFECA2F8"/>
        <bgColor rgb="FFE2EFD9"/>
      </patternFill>
    </fill>
    <fill>
      <patternFill patternType="solid">
        <fgColor theme="5" tint="0.79998168889431442"/>
        <bgColor indexed="64"/>
      </patternFill>
    </fill>
    <fill>
      <patternFill patternType="solid">
        <fgColor theme="5" tint="-0.249977111117893"/>
        <bgColor rgb="FFF4B083"/>
      </patternFill>
    </fill>
    <fill>
      <patternFill patternType="solid">
        <fgColor theme="5" tint="-0.249977111117893"/>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bottom style="thin">
        <color rgb="FF000000"/>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medium">
        <color rgb="FF000000"/>
      </right>
      <top/>
      <bottom style="medium">
        <color rgb="FF000000"/>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bottom style="medium">
        <color rgb="FF000000"/>
      </bottom>
      <diagonal/>
    </border>
    <border>
      <left/>
      <right style="medium">
        <color indexed="64"/>
      </right>
      <top style="medium">
        <color indexed="64"/>
      </top>
      <bottom style="medium">
        <color indexed="64"/>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theme="1"/>
      </left>
      <right style="thin">
        <color theme="1"/>
      </right>
      <top style="thin">
        <color theme="1"/>
      </top>
      <bottom style="thin">
        <color theme="1"/>
      </bottom>
      <diagonal/>
    </border>
  </borders>
  <cellStyleXfs count="6">
    <xf numFmtId="0" fontId="0" fillId="0" borderId="0"/>
    <xf numFmtId="44" fontId="18" fillId="0" borderId="0" applyFont="0" applyFill="0" applyBorder="0" applyAlignment="0" applyProtection="0"/>
    <xf numFmtId="0" fontId="20" fillId="0" borderId="8"/>
    <xf numFmtId="9" fontId="1" fillId="0" borderId="8" applyFont="0" applyFill="0" applyBorder="0" applyAlignment="0" applyProtection="0"/>
    <xf numFmtId="9" fontId="25" fillId="0" borderId="0" applyFont="0" applyFill="0" applyBorder="0" applyAlignment="0" applyProtection="0"/>
    <xf numFmtId="0" fontId="28" fillId="0" borderId="0" applyNumberFormat="0" applyFill="0" applyBorder="0" applyAlignment="0" applyProtection="0"/>
  </cellStyleXfs>
  <cellXfs count="243">
    <xf numFmtId="0" fontId="0" fillId="0" borderId="0" xfId="0"/>
    <xf numFmtId="0" fontId="5" fillId="0" borderId="0" xfId="0" applyFont="1"/>
    <xf numFmtId="0" fontId="4" fillId="0" borderId="0" xfId="0" applyFont="1"/>
    <xf numFmtId="0" fontId="5" fillId="2" borderId="5" xfId="0" applyFont="1" applyFill="1" applyBorder="1"/>
    <xf numFmtId="0" fontId="5" fillId="2" borderId="6" xfId="0" applyFont="1" applyFill="1" applyBorder="1"/>
    <xf numFmtId="0" fontId="4" fillId="2" borderId="5" xfId="0" applyFont="1" applyFill="1" applyBorder="1"/>
    <xf numFmtId="164" fontId="5" fillId="0" borderId="7" xfId="0" applyNumberFormat="1" applyFont="1" applyBorder="1"/>
    <xf numFmtId="164" fontId="5" fillId="2" borderId="10" xfId="0" applyNumberFormat="1" applyFont="1" applyFill="1" applyBorder="1"/>
    <xf numFmtId="0" fontId="5" fillId="2" borderId="11" xfId="0" applyFont="1" applyFill="1" applyBorder="1"/>
    <xf numFmtId="0" fontId="5" fillId="2" borderId="12" xfId="0" applyFont="1" applyFill="1" applyBorder="1"/>
    <xf numFmtId="0" fontId="5" fillId="2" borderId="13" xfId="0" applyFont="1" applyFill="1" applyBorder="1"/>
    <xf numFmtId="164" fontId="8" fillId="0" borderId="7" xfId="0" applyNumberFormat="1" applyFont="1" applyBorder="1"/>
    <xf numFmtId="0" fontId="8" fillId="0" borderId="7" xfId="0" applyFont="1" applyBorder="1"/>
    <xf numFmtId="164" fontId="8" fillId="0" borderId="0" xfId="0" applyNumberFormat="1" applyFont="1"/>
    <xf numFmtId="9" fontId="8" fillId="0" borderId="0" xfId="0" applyNumberFormat="1" applyFont="1"/>
    <xf numFmtId="0" fontId="8" fillId="0" borderId="0" xfId="0" applyFont="1" applyAlignment="1">
      <alignment horizontal="left"/>
    </xf>
    <xf numFmtId="0" fontId="5" fillId="2" borderId="8" xfId="0" applyFont="1" applyFill="1" applyBorder="1"/>
    <xf numFmtId="166" fontId="5" fillId="0" borderId="7" xfId="0" applyNumberFormat="1" applyFont="1" applyBorder="1"/>
    <xf numFmtId="164" fontId="5" fillId="2" borderId="8" xfId="0" applyNumberFormat="1" applyFont="1" applyFill="1" applyBorder="1"/>
    <xf numFmtId="0" fontId="5" fillId="3" borderId="20" xfId="0" applyFont="1" applyFill="1" applyBorder="1"/>
    <xf numFmtId="0" fontId="5" fillId="3" borderId="16" xfId="0" applyFont="1" applyFill="1" applyBorder="1"/>
    <xf numFmtId="164" fontId="4" fillId="3" borderId="15" xfId="0" applyNumberFormat="1" applyFont="1" applyFill="1" applyBorder="1"/>
    <xf numFmtId="0" fontId="8" fillId="4" borderId="8" xfId="0" applyFont="1" applyFill="1" applyBorder="1"/>
    <xf numFmtId="0" fontId="8" fillId="5" borderId="8" xfId="0" applyFont="1" applyFill="1" applyBorder="1"/>
    <xf numFmtId="164" fontId="16" fillId="4" borderId="8" xfId="0" applyNumberFormat="1" applyFont="1" applyFill="1" applyBorder="1"/>
    <xf numFmtId="164" fontId="8" fillId="10" borderId="7" xfId="0" applyNumberFormat="1" applyFont="1" applyFill="1" applyBorder="1"/>
    <xf numFmtId="164" fontId="8" fillId="4" borderId="7" xfId="0" applyNumberFormat="1" applyFont="1" applyFill="1" applyBorder="1"/>
    <xf numFmtId="0" fontId="11" fillId="5" borderId="8" xfId="0" applyFont="1" applyFill="1" applyBorder="1"/>
    <xf numFmtId="164" fontId="8" fillId="4" borderId="8" xfId="0" applyNumberFormat="1" applyFont="1" applyFill="1" applyBorder="1"/>
    <xf numFmtId="0" fontId="8" fillId="7" borderId="21" xfId="0" applyFont="1" applyFill="1" applyBorder="1"/>
    <xf numFmtId="0" fontId="8" fillId="7" borderId="22" xfId="0" applyFont="1" applyFill="1" applyBorder="1"/>
    <xf numFmtId="0" fontId="8" fillId="7" borderId="23" xfId="0" applyFont="1" applyFill="1" applyBorder="1"/>
    <xf numFmtId="0" fontId="8" fillId="7" borderId="24" xfId="0" applyFont="1" applyFill="1" applyBorder="1"/>
    <xf numFmtId="0" fontId="8" fillId="7" borderId="8" xfId="0" applyFont="1" applyFill="1" applyBorder="1"/>
    <xf numFmtId="0" fontId="8" fillId="7" borderId="25" xfId="0" applyFont="1" applyFill="1" applyBorder="1"/>
    <xf numFmtId="0" fontId="7" fillId="11" borderId="24" xfId="0" applyFont="1" applyFill="1" applyBorder="1" applyAlignment="1">
      <alignment horizontal="left"/>
    </xf>
    <xf numFmtId="0" fontId="8" fillId="11" borderId="8" xfId="0" applyFont="1" applyFill="1" applyBorder="1"/>
    <xf numFmtId="0" fontId="8" fillId="11" borderId="25" xfId="0" applyFont="1" applyFill="1" applyBorder="1"/>
    <xf numFmtId="0" fontId="8" fillId="11" borderId="24" xfId="0" applyFont="1" applyFill="1" applyBorder="1"/>
    <xf numFmtId="165" fontId="8" fillId="11" borderId="24" xfId="0" applyNumberFormat="1" applyFont="1" applyFill="1" applyBorder="1" applyAlignment="1">
      <alignment horizontal="center"/>
    </xf>
    <xf numFmtId="0" fontId="8" fillId="11" borderId="8" xfId="0" applyFont="1" applyFill="1" applyBorder="1" applyAlignment="1">
      <alignment horizontal="center"/>
    </xf>
    <xf numFmtId="10" fontId="8" fillId="11" borderId="8" xfId="0" applyNumberFormat="1" applyFont="1" applyFill="1" applyBorder="1" applyAlignment="1">
      <alignment horizontal="center"/>
    </xf>
    <xf numFmtId="165" fontId="7" fillId="11" borderId="7" xfId="0" applyNumberFormat="1" applyFont="1" applyFill="1" applyBorder="1" applyAlignment="1">
      <alignment horizontal="center"/>
    </xf>
    <xf numFmtId="0" fontId="8" fillId="11" borderId="24" xfId="0" applyFont="1" applyFill="1" applyBorder="1" applyAlignment="1">
      <alignment horizontal="center"/>
    </xf>
    <xf numFmtId="0" fontId="7" fillId="11" borderId="8" xfId="0" applyFont="1" applyFill="1" applyBorder="1" applyAlignment="1">
      <alignment horizontal="left"/>
    </xf>
    <xf numFmtId="165" fontId="7" fillId="11" borderId="25" xfId="0" applyNumberFormat="1" applyFont="1" applyFill="1" applyBorder="1"/>
    <xf numFmtId="165" fontId="17" fillId="11" borderId="8" xfId="0" applyNumberFormat="1" applyFont="1" applyFill="1" applyBorder="1" applyAlignment="1">
      <alignment horizontal="right"/>
    </xf>
    <xf numFmtId="0" fontId="8" fillId="11" borderId="8" xfId="0" applyFont="1" applyFill="1" applyBorder="1" applyAlignment="1">
      <alignment horizontal="left"/>
    </xf>
    <xf numFmtId="0" fontId="7" fillId="11" borderId="8" xfId="0" applyFont="1" applyFill="1" applyBorder="1" applyAlignment="1">
      <alignment horizontal="center"/>
    </xf>
    <xf numFmtId="165" fontId="17" fillId="11" borderId="7" xfId="0" applyNumberFormat="1" applyFont="1" applyFill="1" applyBorder="1" applyAlignment="1">
      <alignment horizontal="center"/>
    </xf>
    <xf numFmtId="0" fontId="8" fillId="11" borderId="24" xfId="0" applyFont="1" applyFill="1" applyBorder="1" applyAlignment="1">
      <alignment horizontal="left"/>
    </xf>
    <xf numFmtId="10" fontId="7" fillId="11" borderId="8" xfId="0" applyNumberFormat="1" applyFont="1" applyFill="1" applyBorder="1" applyAlignment="1">
      <alignment horizontal="center"/>
    </xf>
    <xf numFmtId="6" fontId="5" fillId="11" borderId="24" xfId="0" applyNumberFormat="1" applyFont="1" applyFill="1" applyBorder="1" applyAlignment="1">
      <alignment horizontal="center"/>
    </xf>
    <xf numFmtId="6" fontId="8" fillId="11" borderId="24" xfId="0" applyNumberFormat="1" applyFont="1" applyFill="1" applyBorder="1"/>
    <xf numFmtId="6" fontId="8" fillId="11" borderId="8" xfId="0" applyNumberFormat="1" applyFont="1" applyFill="1" applyBorder="1" applyAlignment="1">
      <alignment horizontal="center"/>
    </xf>
    <xf numFmtId="6" fontId="0" fillId="12" borderId="25" xfId="0" applyNumberFormat="1" applyFill="1" applyBorder="1" applyAlignment="1">
      <alignment horizontal="center"/>
    </xf>
    <xf numFmtId="6" fontId="8" fillId="11" borderId="24" xfId="0" applyNumberFormat="1" applyFont="1" applyFill="1" applyBorder="1" applyAlignment="1">
      <alignment horizontal="center"/>
    </xf>
    <xf numFmtId="0" fontId="8" fillId="11" borderId="25" xfId="0" applyFont="1" applyFill="1" applyBorder="1" applyAlignment="1">
      <alignment horizontal="center"/>
    </xf>
    <xf numFmtId="0" fontId="0" fillId="12" borderId="8" xfId="0" applyFill="1" applyBorder="1"/>
    <xf numFmtId="6" fontId="7" fillId="11" borderId="24" xfId="0" applyNumberFormat="1" applyFont="1" applyFill="1" applyBorder="1" applyAlignment="1">
      <alignment horizontal="center"/>
    </xf>
    <xf numFmtId="0" fontId="7" fillId="7" borderId="24" xfId="0" applyFont="1" applyFill="1" applyBorder="1"/>
    <xf numFmtId="164" fontId="8" fillId="7" borderId="8" xfId="0" applyNumberFormat="1" applyFont="1" applyFill="1" applyBorder="1"/>
    <xf numFmtId="164" fontId="8" fillId="7" borderId="29" xfId="0" applyNumberFormat="1" applyFont="1" applyFill="1" applyBorder="1"/>
    <xf numFmtId="0" fontId="7" fillId="7" borderId="21" xfId="0" applyFont="1" applyFill="1" applyBorder="1"/>
    <xf numFmtId="164" fontId="8" fillId="7" borderId="23" xfId="0" applyNumberFormat="1" applyFont="1" applyFill="1" applyBorder="1"/>
    <xf numFmtId="165" fontId="10" fillId="11" borderId="8" xfId="0" applyNumberFormat="1" applyFont="1" applyFill="1" applyBorder="1" applyAlignment="1">
      <alignment horizontal="left"/>
    </xf>
    <xf numFmtId="165" fontId="19" fillId="11" borderId="24" xfId="0" applyNumberFormat="1" applyFont="1" applyFill="1" applyBorder="1" applyAlignment="1">
      <alignment horizontal="center"/>
    </xf>
    <xf numFmtId="0" fontId="8" fillId="13" borderId="8" xfId="0" applyFont="1" applyFill="1" applyBorder="1"/>
    <xf numFmtId="164" fontId="8" fillId="13" borderId="8" xfId="0" applyNumberFormat="1" applyFont="1" applyFill="1" applyBorder="1"/>
    <xf numFmtId="164" fontId="8" fillId="0" borderId="34" xfId="0" applyNumberFormat="1" applyFont="1" applyBorder="1"/>
    <xf numFmtId="0" fontId="0" fillId="0" borderId="31" xfId="0" applyBorder="1"/>
    <xf numFmtId="164" fontId="8" fillId="0" borderId="31" xfId="0" applyNumberFormat="1" applyFont="1" applyBorder="1"/>
    <xf numFmtId="0" fontId="8" fillId="14" borderId="8" xfId="0" applyFont="1" applyFill="1" applyBorder="1"/>
    <xf numFmtId="0" fontId="11" fillId="15" borderId="8" xfId="0" applyFont="1" applyFill="1" applyBorder="1"/>
    <xf numFmtId="0" fontId="8" fillId="8" borderId="32" xfId="0" applyFont="1" applyFill="1" applyBorder="1"/>
    <xf numFmtId="0" fontId="8" fillId="8" borderId="33" xfId="0" applyFont="1" applyFill="1" applyBorder="1"/>
    <xf numFmtId="165" fontId="7" fillId="8" borderId="36" xfId="0" applyNumberFormat="1" applyFont="1" applyFill="1" applyBorder="1"/>
    <xf numFmtId="0" fontId="8" fillId="0" borderId="8" xfId="0" applyFont="1" applyBorder="1"/>
    <xf numFmtId="0" fontId="7" fillId="0" borderId="8" xfId="0" applyFont="1" applyBorder="1" applyAlignment="1">
      <alignment horizontal="right"/>
    </xf>
    <xf numFmtId="165" fontId="7" fillId="0" borderId="8" xfId="0" applyNumberFormat="1" applyFont="1" applyBorder="1"/>
    <xf numFmtId="0" fontId="8" fillId="6" borderId="11" xfId="0" applyFont="1" applyFill="1" applyBorder="1"/>
    <xf numFmtId="0" fontId="8" fillId="6" borderId="12" xfId="0" applyFont="1" applyFill="1" applyBorder="1"/>
    <xf numFmtId="164" fontId="7" fillId="6" borderId="37" xfId="0" applyNumberFormat="1" applyFont="1" applyFill="1" applyBorder="1"/>
    <xf numFmtId="0" fontId="8" fillId="4" borderId="24" xfId="0" applyFont="1" applyFill="1" applyBorder="1"/>
    <xf numFmtId="0" fontId="8" fillId="4" borderId="25" xfId="0" applyFont="1" applyFill="1" applyBorder="1"/>
    <xf numFmtId="0" fontId="7" fillId="5" borderId="24" xfId="0" applyFont="1" applyFill="1" applyBorder="1"/>
    <xf numFmtId="0" fontId="8" fillId="5" borderId="25" xfId="0" applyFont="1" applyFill="1" applyBorder="1"/>
    <xf numFmtId="0" fontId="7" fillId="4" borderId="24" xfId="0" applyFont="1" applyFill="1" applyBorder="1"/>
    <xf numFmtId="0" fontId="9" fillId="4" borderId="24" xfId="0" applyFont="1" applyFill="1" applyBorder="1"/>
    <xf numFmtId="0" fontId="6" fillId="13" borderId="25" xfId="0" applyFont="1" applyFill="1" applyBorder="1"/>
    <xf numFmtId="0" fontId="20" fillId="13" borderId="24" xfId="2" applyFill="1" applyBorder="1"/>
    <xf numFmtId="0" fontId="6" fillId="13" borderId="24" xfId="2" applyFont="1" applyFill="1" applyBorder="1"/>
    <xf numFmtId="164" fontId="8" fillId="4" borderId="26" xfId="0" applyNumberFormat="1" applyFont="1" applyFill="1" applyBorder="1"/>
    <xf numFmtId="0" fontId="0" fillId="13" borderId="8" xfId="0" applyFill="1" applyBorder="1"/>
    <xf numFmtId="0" fontId="21" fillId="13" borderId="24" xfId="2" applyFont="1" applyFill="1" applyBorder="1"/>
    <xf numFmtId="0" fontId="22" fillId="13" borderId="24" xfId="2" applyFont="1" applyFill="1" applyBorder="1"/>
    <xf numFmtId="0" fontId="2" fillId="13" borderId="24" xfId="2" applyFont="1" applyFill="1" applyBorder="1"/>
    <xf numFmtId="0" fontId="2" fillId="13" borderId="8" xfId="2" applyFont="1" applyFill="1" applyAlignment="1">
      <alignment wrapText="1"/>
    </xf>
    <xf numFmtId="0" fontId="12" fillId="13" borderId="24" xfId="0" applyFont="1" applyFill="1" applyBorder="1"/>
    <xf numFmtId="0" fontId="0" fillId="13" borderId="25" xfId="0" applyFill="1" applyBorder="1"/>
    <xf numFmtId="0" fontId="2" fillId="13" borderId="24" xfId="0" applyFont="1" applyFill="1" applyBorder="1"/>
    <xf numFmtId="164" fontId="5" fillId="2" borderId="8" xfId="2" applyNumberFormat="1" applyFont="1" applyFill="1"/>
    <xf numFmtId="6" fontId="8" fillId="0" borderId="7" xfId="2" applyNumberFormat="1" applyFont="1" applyBorder="1" applyAlignment="1">
      <alignment horizontal="center"/>
    </xf>
    <xf numFmtId="9" fontId="0" fillId="0" borderId="31" xfId="3" applyFont="1" applyFill="1" applyBorder="1"/>
    <xf numFmtId="9" fontId="8" fillId="0" borderId="7" xfId="2" applyNumberFormat="1" applyFont="1" applyBorder="1"/>
    <xf numFmtId="165" fontId="0" fillId="0" borderId="0" xfId="0" applyNumberFormat="1"/>
    <xf numFmtId="165" fontId="7" fillId="0" borderId="19" xfId="0" applyNumberFormat="1" applyFont="1" applyBorder="1"/>
    <xf numFmtId="0" fontId="8" fillId="0" borderId="32" xfId="0" applyFont="1" applyBorder="1"/>
    <xf numFmtId="0" fontId="7" fillId="0" borderId="33" xfId="0" applyFont="1" applyBorder="1" applyAlignment="1">
      <alignment horizontal="right"/>
    </xf>
    <xf numFmtId="0" fontId="6" fillId="0" borderId="33" xfId="0" applyFont="1" applyBorder="1"/>
    <xf numFmtId="0" fontId="26" fillId="0" borderId="33" xfId="0" applyFont="1" applyBorder="1" applyAlignment="1">
      <alignment horizontal="right"/>
    </xf>
    <xf numFmtId="9" fontId="26" fillId="0" borderId="44" xfId="4" applyFont="1" applyFill="1" applyBorder="1" applyAlignment="1">
      <alignment horizontal="center"/>
    </xf>
    <xf numFmtId="0" fontId="0" fillId="0" borderId="33" xfId="0" applyBorder="1"/>
    <xf numFmtId="9" fontId="0" fillId="0" borderId="0" xfId="4" applyFont="1" applyAlignment="1">
      <alignment horizontal="center"/>
    </xf>
    <xf numFmtId="165" fontId="8" fillId="0" borderId="37" xfId="0" applyNumberFormat="1" applyFont="1" applyBorder="1"/>
    <xf numFmtId="0" fontId="5" fillId="16" borderId="17" xfId="0" applyFont="1" applyFill="1" applyBorder="1"/>
    <xf numFmtId="0" fontId="8" fillId="16" borderId="18" xfId="0" applyFont="1" applyFill="1" applyBorder="1"/>
    <xf numFmtId="165" fontId="0" fillId="0" borderId="45" xfId="0" applyNumberFormat="1" applyBorder="1"/>
    <xf numFmtId="9" fontId="8" fillId="0" borderId="46" xfId="0" applyNumberFormat="1" applyFont="1" applyBorder="1" applyAlignment="1">
      <alignment horizontal="center"/>
    </xf>
    <xf numFmtId="165" fontId="0" fillId="0" borderId="47" xfId="0" applyNumberFormat="1" applyBorder="1"/>
    <xf numFmtId="165" fontId="0" fillId="0" borderId="23" xfId="0" applyNumberFormat="1" applyBorder="1"/>
    <xf numFmtId="0" fontId="8" fillId="19" borderId="21" xfId="0" applyFont="1" applyFill="1" applyBorder="1"/>
    <xf numFmtId="0" fontId="8" fillId="9" borderId="27" xfId="0" applyFont="1" applyFill="1" applyBorder="1" applyAlignment="1">
      <alignment horizontal="right"/>
    </xf>
    <xf numFmtId="0" fontId="8" fillId="9" borderId="28" xfId="0" applyFont="1" applyFill="1" applyBorder="1" applyAlignment="1">
      <alignment horizontal="right"/>
    </xf>
    <xf numFmtId="166" fontId="7" fillId="9" borderId="49" xfId="0" applyNumberFormat="1" applyFont="1" applyFill="1" applyBorder="1" applyAlignment="1">
      <alignment horizontal="center"/>
    </xf>
    <xf numFmtId="165" fontId="0" fillId="20" borderId="38" xfId="0" applyNumberFormat="1" applyFill="1" applyBorder="1"/>
    <xf numFmtId="165" fontId="16" fillId="11" borderId="25" xfId="0" applyNumberFormat="1" applyFont="1" applyFill="1" applyBorder="1" applyAlignment="1">
      <alignment horizontal="center"/>
    </xf>
    <xf numFmtId="0" fontId="6" fillId="12" borderId="8" xfId="0" applyFont="1" applyFill="1" applyBorder="1"/>
    <xf numFmtId="0" fontId="7" fillId="21" borderId="8" xfId="0" applyFont="1" applyFill="1" applyBorder="1" applyAlignment="1">
      <alignment horizontal="left"/>
    </xf>
    <xf numFmtId="0" fontId="0" fillId="12" borderId="25" xfId="0" applyFill="1" applyBorder="1"/>
    <xf numFmtId="0" fontId="0" fillId="0" borderId="8" xfId="0" applyBorder="1"/>
    <xf numFmtId="165" fontId="0" fillId="0" borderId="8" xfId="0" applyNumberFormat="1" applyBorder="1"/>
    <xf numFmtId="0" fontId="0" fillId="12" borderId="8" xfId="0" applyFill="1" applyBorder="1" applyAlignment="1">
      <alignment horizontal="center"/>
    </xf>
    <xf numFmtId="0" fontId="5" fillId="4" borderId="24" xfId="0" applyFont="1" applyFill="1" applyBorder="1"/>
    <xf numFmtId="164" fontId="8" fillId="4" borderId="38" xfId="0" applyNumberFormat="1" applyFont="1" applyFill="1" applyBorder="1"/>
    <xf numFmtId="165" fontId="16" fillId="11" borderId="31" xfId="0" applyNumberFormat="1" applyFont="1" applyFill="1" applyBorder="1" applyAlignment="1">
      <alignment horizontal="center"/>
    </xf>
    <xf numFmtId="0" fontId="0" fillId="12" borderId="0" xfId="0" applyFill="1"/>
    <xf numFmtId="0" fontId="0" fillId="23" borderId="8" xfId="0" applyFill="1" applyBorder="1"/>
    <xf numFmtId="165" fontId="16" fillId="11" borderId="8" xfId="0" applyNumberFormat="1" applyFont="1" applyFill="1" applyBorder="1" applyAlignment="1">
      <alignment horizontal="center"/>
    </xf>
    <xf numFmtId="0" fontId="0" fillId="25" borderId="8" xfId="0" applyFill="1" applyBorder="1"/>
    <xf numFmtId="0" fontId="0" fillId="25" borderId="25" xfId="0" applyFill="1" applyBorder="1"/>
    <xf numFmtId="0" fontId="7" fillId="24" borderId="8" xfId="0" applyFont="1" applyFill="1" applyBorder="1"/>
    <xf numFmtId="0" fontId="8" fillId="24" borderId="8" xfId="0" applyFont="1" applyFill="1" applyBorder="1"/>
    <xf numFmtId="0" fontId="8" fillId="24" borderId="25" xfId="0" applyFont="1" applyFill="1" applyBorder="1"/>
    <xf numFmtId="10" fontId="6" fillId="12" borderId="31" xfId="2" applyNumberFormat="1" applyFont="1" applyFill="1" applyBorder="1" applyAlignment="1">
      <alignment horizontal="center"/>
    </xf>
    <xf numFmtId="0" fontId="6" fillId="12" borderId="8" xfId="2" applyFont="1" applyFill="1"/>
    <xf numFmtId="0" fontId="13" fillId="21" borderId="8" xfId="2" applyFont="1" applyFill="1" applyAlignment="1">
      <alignment horizontal="left"/>
    </xf>
    <xf numFmtId="0" fontId="8" fillId="11" borderId="24" xfId="2" applyFont="1" applyFill="1" applyBorder="1" applyAlignment="1">
      <alignment horizontal="left"/>
    </xf>
    <xf numFmtId="0" fontId="8" fillId="11" borderId="8" xfId="2" applyFont="1" applyFill="1" applyAlignment="1">
      <alignment horizontal="left"/>
    </xf>
    <xf numFmtId="0" fontId="6" fillId="12" borderId="31" xfId="2" applyFont="1" applyFill="1" applyBorder="1" applyAlignment="1">
      <alignment horizontal="center"/>
    </xf>
    <xf numFmtId="0" fontId="7" fillId="21" borderId="8" xfId="2" applyFont="1" applyFill="1" applyAlignment="1">
      <alignment horizontal="left"/>
    </xf>
    <xf numFmtId="165" fontId="6" fillId="12" borderId="31" xfId="1" applyNumberFormat="1" applyFont="1" applyFill="1" applyBorder="1" applyAlignment="1">
      <alignment horizontal="center"/>
    </xf>
    <xf numFmtId="1" fontId="6" fillId="12" borderId="31" xfId="2" applyNumberFormat="1" applyFont="1" applyFill="1" applyBorder="1" applyAlignment="1">
      <alignment horizontal="center"/>
    </xf>
    <xf numFmtId="0" fontId="7" fillId="15" borderId="24" xfId="0" applyFont="1" applyFill="1" applyBorder="1"/>
    <xf numFmtId="0" fontId="8" fillId="15" borderId="8" xfId="0" applyFont="1" applyFill="1" applyBorder="1"/>
    <xf numFmtId="0" fontId="8" fillId="15" borderId="25" xfId="0" applyFont="1" applyFill="1" applyBorder="1"/>
    <xf numFmtId="165" fontId="8" fillId="13" borderId="8" xfId="1" applyNumberFormat="1" applyFont="1" applyFill="1" applyBorder="1"/>
    <xf numFmtId="165" fontId="8" fillId="0" borderId="50" xfId="1" applyNumberFormat="1" applyFont="1" applyBorder="1"/>
    <xf numFmtId="167" fontId="8" fillId="13" borderId="50" xfId="0" applyNumberFormat="1" applyFont="1" applyFill="1" applyBorder="1"/>
    <xf numFmtId="44" fontId="8" fillId="13" borderId="8" xfId="0" applyNumberFormat="1" applyFont="1" applyFill="1" applyBorder="1"/>
    <xf numFmtId="166" fontId="6" fillId="12" borderId="31" xfId="2" applyNumberFormat="1" applyFont="1" applyFill="1" applyBorder="1" applyAlignment="1">
      <alignment horizontal="center"/>
    </xf>
    <xf numFmtId="164" fontId="8" fillId="23" borderId="7" xfId="2" applyNumberFormat="1" applyFont="1" applyFill="1" applyBorder="1"/>
    <xf numFmtId="0" fontId="7" fillId="4" borderId="24" xfId="0" applyFont="1" applyFill="1" applyBorder="1" applyAlignment="1">
      <alignment horizontal="left"/>
    </xf>
    <xf numFmtId="0" fontId="7" fillId="4" borderId="8" xfId="0" applyFont="1" applyFill="1" applyBorder="1" applyAlignment="1">
      <alignment horizontal="left"/>
    </xf>
    <xf numFmtId="0" fontId="13" fillId="4" borderId="24" xfId="0" applyFont="1" applyFill="1" applyBorder="1" applyAlignment="1">
      <alignment horizontal="left"/>
    </xf>
    <xf numFmtId="0" fontId="13" fillId="4" borderId="8" xfId="0" applyFont="1" applyFill="1" applyBorder="1" applyAlignment="1">
      <alignment horizontal="left"/>
    </xf>
    <xf numFmtId="0" fontId="7" fillId="4" borderId="8" xfId="0" applyFont="1" applyFill="1" applyBorder="1" applyAlignment="1">
      <alignment horizontal="right"/>
    </xf>
    <xf numFmtId="0" fontId="6" fillId="0" borderId="8" xfId="0" applyFont="1" applyBorder="1"/>
    <xf numFmtId="0" fontId="6" fillId="13" borderId="24" xfId="2" applyFont="1" applyFill="1" applyBorder="1" applyAlignment="1">
      <alignment horizontal="left" wrapText="1"/>
    </xf>
    <xf numFmtId="0" fontId="6" fillId="13" borderId="8" xfId="2" applyFont="1" applyFill="1" applyAlignment="1">
      <alignment horizontal="left" wrapText="1"/>
    </xf>
    <xf numFmtId="0" fontId="6" fillId="13" borderId="9" xfId="2" applyFont="1" applyFill="1" applyBorder="1" applyAlignment="1">
      <alignment horizontal="left" wrapText="1"/>
    </xf>
    <xf numFmtId="0" fontId="28" fillId="4" borderId="8" xfId="5" applyFill="1" applyBorder="1" applyAlignment="1">
      <alignment horizontal="left"/>
    </xf>
    <xf numFmtId="0" fontId="28" fillId="4" borderId="9" xfId="5" applyFill="1" applyBorder="1" applyAlignment="1">
      <alignment horizontal="left"/>
    </xf>
    <xf numFmtId="0" fontId="7" fillId="4" borderId="24" xfId="0" applyFont="1" applyFill="1" applyBorder="1" applyAlignment="1">
      <alignment horizontal="right"/>
    </xf>
    <xf numFmtId="0" fontId="7" fillId="4" borderId="9" xfId="0" applyFont="1" applyFill="1" applyBorder="1" applyAlignment="1">
      <alignment horizontal="right"/>
    </xf>
    <xf numFmtId="0" fontId="8" fillId="0" borderId="31" xfId="0" applyFont="1" applyBorder="1" applyAlignment="1">
      <alignment horizontal="center"/>
    </xf>
    <xf numFmtId="0" fontId="8" fillId="0" borderId="39" xfId="0" applyFont="1" applyBorder="1" applyAlignment="1">
      <alignment horizontal="center"/>
    </xf>
    <xf numFmtId="0" fontId="8" fillId="0" borderId="40" xfId="0" applyFont="1" applyBorder="1" applyAlignment="1">
      <alignment horizontal="center"/>
    </xf>
    <xf numFmtId="0" fontId="8" fillId="0" borderId="41" xfId="0" applyFont="1" applyBorder="1" applyAlignment="1">
      <alignment horizontal="center"/>
    </xf>
    <xf numFmtId="0" fontId="5" fillId="0" borderId="1" xfId="0" applyFont="1" applyBorder="1" applyAlignment="1">
      <alignment horizontal="center"/>
    </xf>
    <xf numFmtId="0" fontId="6" fillId="0" borderId="2" xfId="0" applyFont="1" applyBorder="1"/>
    <xf numFmtId="0" fontId="6" fillId="0" borderId="3" xfId="0" applyFont="1" applyBorder="1"/>
    <xf numFmtId="0" fontId="4" fillId="2" borderId="8" xfId="0" applyFont="1" applyFill="1" applyBorder="1" applyAlignment="1">
      <alignment horizontal="right"/>
    </xf>
    <xf numFmtId="0" fontId="6" fillId="0" borderId="9" xfId="0" applyFont="1" applyBorder="1"/>
    <xf numFmtId="0" fontId="4" fillId="3" borderId="16" xfId="0" applyFont="1" applyFill="1" applyBorder="1" applyAlignment="1">
      <alignment horizontal="right"/>
    </xf>
    <xf numFmtId="0" fontId="6" fillId="0" borderId="16" xfId="0" applyFont="1" applyBorder="1"/>
    <xf numFmtId="0" fontId="6" fillId="0" borderId="14" xfId="0" applyFont="1" applyBorder="1"/>
    <xf numFmtId="0" fontId="7" fillId="4" borderId="21" xfId="0" applyFont="1" applyFill="1" applyBorder="1" applyAlignment="1">
      <alignment horizontal="center"/>
    </xf>
    <xf numFmtId="0" fontId="6" fillId="0" borderId="22" xfId="0" applyFont="1" applyBorder="1"/>
    <xf numFmtId="0" fontId="6" fillId="0" borderId="23" xfId="0" applyFont="1" applyBorder="1"/>
    <xf numFmtId="0" fontId="4" fillId="0" borderId="0" xfId="0" applyFont="1" applyAlignment="1">
      <alignment horizontal="center"/>
    </xf>
    <xf numFmtId="0" fontId="0" fillId="0" borderId="0" xfId="0"/>
    <xf numFmtId="0" fontId="4" fillId="2" borderId="17" xfId="0" applyFont="1" applyFill="1" applyBorder="1" applyAlignment="1">
      <alignment horizontal="center"/>
    </xf>
    <xf numFmtId="0" fontId="6" fillId="0" borderId="18" xfId="0" applyFont="1" applyBorder="1"/>
    <xf numFmtId="0" fontId="6" fillId="0" borderId="4" xfId="0" applyFont="1" applyBorder="1"/>
    <xf numFmtId="0" fontId="5" fillId="0" borderId="2" xfId="0" applyFont="1" applyBorder="1" applyAlignment="1">
      <alignment horizontal="center"/>
    </xf>
    <xf numFmtId="0" fontId="5" fillId="0" borderId="3" xfId="0" applyFont="1" applyBorder="1" applyAlignment="1">
      <alignment horizontal="center"/>
    </xf>
    <xf numFmtId="0" fontId="4" fillId="2" borderId="5" xfId="0" applyFont="1" applyFill="1" applyBorder="1" applyAlignment="1">
      <alignment horizontal="right"/>
    </xf>
    <xf numFmtId="0" fontId="4" fillId="2" borderId="9" xfId="0" applyFont="1" applyFill="1" applyBorder="1" applyAlignment="1">
      <alignment horizontal="right"/>
    </xf>
    <xf numFmtId="0" fontId="13" fillId="0" borderId="0" xfId="0" applyFont="1" applyAlignment="1">
      <alignment horizontal="left"/>
    </xf>
    <xf numFmtId="0" fontId="7" fillId="11" borderId="24" xfId="0" applyFont="1" applyFill="1" applyBorder="1" applyAlignment="1">
      <alignment horizontal="left"/>
    </xf>
    <xf numFmtId="6" fontId="7" fillId="11" borderId="24" xfId="0" applyNumberFormat="1" applyFont="1" applyFill="1" applyBorder="1" applyAlignment="1">
      <alignment horizontal="left"/>
    </xf>
    <xf numFmtId="165" fontId="8" fillId="11" borderId="8" xfId="0" applyNumberFormat="1" applyFont="1" applyFill="1" applyBorder="1" applyAlignment="1">
      <alignment horizontal="center"/>
    </xf>
    <xf numFmtId="0" fontId="8" fillId="11" borderId="8" xfId="0" applyFont="1" applyFill="1" applyBorder="1" applyAlignment="1">
      <alignment horizontal="center"/>
    </xf>
    <xf numFmtId="0" fontId="7" fillId="7" borderId="27" xfId="0" applyFont="1" applyFill="1" applyBorder="1" applyAlignment="1">
      <alignment horizontal="right"/>
    </xf>
    <xf numFmtId="0" fontId="7" fillId="7" borderId="28" xfId="0" applyFont="1" applyFill="1" applyBorder="1" applyAlignment="1">
      <alignment horizontal="right"/>
    </xf>
    <xf numFmtId="0" fontId="7" fillId="7" borderId="30" xfId="0" applyFont="1" applyFill="1" applyBorder="1" applyAlignment="1">
      <alignment horizontal="right"/>
    </xf>
    <xf numFmtId="0" fontId="7" fillId="8" borderId="33" xfId="0" applyFont="1" applyFill="1" applyBorder="1" applyAlignment="1">
      <alignment horizontal="right"/>
    </xf>
    <xf numFmtId="0" fontId="7" fillId="8" borderId="35" xfId="0" applyFont="1" applyFill="1" applyBorder="1" applyAlignment="1">
      <alignment horizontal="right"/>
    </xf>
    <xf numFmtId="0" fontId="7" fillId="9" borderId="28" xfId="0" applyFont="1" applyFill="1" applyBorder="1" applyAlignment="1">
      <alignment horizontal="right"/>
    </xf>
    <xf numFmtId="0" fontId="6" fillId="0" borderId="30" xfId="0" applyFont="1" applyBorder="1" applyAlignment="1">
      <alignment horizontal="right"/>
    </xf>
    <xf numFmtId="0" fontId="5" fillId="0" borderId="11" xfId="0" applyFont="1" applyBorder="1" applyAlignment="1">
      <alignment horizontal="right"/>
    </xf>
    <xf numFmtId="0" fontId="6" fillId="0" borderId="12" xfId="0" applyFont="1" applyBorder="1" applyAlignment="1">
      <alignment horizontal="right"/>
    </xf>
    <xf numFmtId="0" fontId="6" fillId="0" borderId="43" xfId="0" applyFont="1" applyBorder="1" applyAlignment="1">
      <alignment horizontal="right"/>
    </xf>
    <xf numFmtId="0" fontId="7" fillId="16" borderId="18" xfId="0" applyFont="1" applyFill="1" applyBorder="1" applyAlignment="1">
      <alignment horizontal="right"/>
    </xf>
    <xf numFmtId="0" fontId="6" fillId="16" borderId="18" xfId="0" applyFont="1" applyFill="1" applyBorder="1"/>
    <xf numFmtId="0" fontId="6" fillId="16" borderId="42" xfId="0" applyFont="1" applyFill="1" applyBorder="1"/>
    <xf numFmtId="0" fontId="7" fillId="18" borderId="32" xfId="0" applyFont="1" applyFill="1" applyBorder="1" applyAlignment="1">
      <alignment horizontal="right"/>
    </xf>
    <xf numFmtId="0" fontId="7" fillId="18" borderId="33" xfId="0" applyFont="1" applyFill="1" applyBorder="1" applyAlignment="1">
      <alignment horizontal="right"/>
    </xf>
    <xf numFmtId="0" fontId="7" fillId="18" borderId="35" xfId="0" applyFont="1" applyFill="1" applyBorder="1" applyAlignment="1">
      <alignment horizontal="right"/>
    </xf>
    <xf numFmtId="0" fontId="7" fillId="19" borderId="22" xfId="0" applyFont="1" applyFill="1" applyBorder="1" applyAlignment="1">
      <alignment horizontal="right"/>
    </xf>
    <xf numFmtId="0" fontId="6" fillId="19" borderId="22" xfId="0" applyFont="1" applyFill="1" applyBorder="1"/>
    <xf numFmtId="0" fontId="6" fillId="19" borderId="48" xfId="0" applyFont="1" applyFill="1" applyBorder="1"/>
    <xf numFmtId="0" fontId="7" fillId="17" borderId="32" xfId="2" applyFont="1" applyFill="1" applyBorder="1" applyAlignment="1">
      <alignment horizontal="right"/>
    </xf>
    <xf numFmtId="0" fontId="7" fillId="17" borderId="33" xfId="2" applyFont="1" applyFill="1" applyBorder="1" applyAlignment="1">
      <alignment horizontal="right"/>
    </xf>
    <xf numFmtId="0" fontId="7" fillId="17" borderId="35" xfId="2" applyFont="1" applyFill="1" applyBorder="1" applyAlignment="1">
      <alignment horizontal="right"/>
    </xf>
    <xf numFmtId="0" fontId="2" fillId="13" borderId="24" xfId="2" applyFont="1" applyFill="1" applyBorder="1" applyAlignment="1">
      <alignment horizontal="left" wrapText="1"/>
    </xf>
    <xf numFmtId="0" fontId="2" fillId="13" borderId="8" xfId="2" applyFont="1" applyFill="1" applyAlignment="1">
      <alignment horizontal="left" wrapText="1"/>
    </xf>
    <xf numFmtId="0" fontId="3" fillId="0" borderId="8" xfId="0" applyFont="1" applyBorder="1" applyAlignment="1">
      <alignment horizontal="center"/>
    </xf>
    <xf numFmtId="0" fontId="5" fillId="11" borderId="8" xfId="0" applyFont="1" applyFill="1" applyBorder="1" applyAlignment="1">
      <alignment horizontal="center"/>
    </xf>
    <xf numFmtId="0" fontId="27" fillId="0" borderId="8" xfId="0" applyFont="1" applyBorder="1" applyAlignment="1">
      <alignment horizontal="center"/>
    </xf>
    <xf numFmtId="0" fontId="7" fillId="7" borderId="24" xfId="0" applyFont="1" applyFill="1" applyBorder="1" applyAlignment="1">
      <alignment horizontal="center"/>
    </xf>
    <xf numFmtId="0" fontId="6" fillId="0" borderId="25" xfId="0" applyFont="1" applyBorder="1"/>
    <xf numFmtId="0" fontId="7" fillId="24" borderId="24" xfId="0" applyFont="1" applyFill="1" applyBorder="1" applyAlignment="1">
      <alignment horizontal="left"/>
    </xf>
    <xf numFmtId="0" fontId="6" fillId="25" borderId="8" xfId="0" applyFont="1" applyFill="1" applyBorder="1"/>
    <xf numFmtId="0" fontId="7" fillId="6" borderId="12" xfId="0" applyFont="1" applyFill="1" applyBorder="1" applyAlignment="1">
      <alignment horizontal="right"/>
    </xf>
    <xf numFmtId="0" fontId="7" fillId="22" borderId="32" xfId="0" applyFont="1" applyFill="1" applyBorder="1" applyAlignment="1">
      <alignment horizontal="right"/>
    </xf>
    <xf numFmtId="0" fontId="7" fillId="22" borderId="33" xfId="0" applyFont="1" applyFill="1" applyBorder="1" applyAlignment="1">
      <alignment horizontal="right"/>
    </xf>
    <xf numFmtId="0" fontId="7" fillId="22" borderId="47" xfId="0" applyFont="1" applyFill="1" applyBorder="1" applyAlignment="1">
      <alignment horizontal="right"/>
    </xf>
    <xf numFmtId="0" fontId="5" fillId="11" borderId="24" xfId="2" applyFont="1" applyFill="1" applyBorder="1" applyAlignment="1">
      <alignment horizontal="left"/>
    </xf>
    <xf numFmtId="0" fontId="5" fillId="11" borderId="8" xfId="2" applyFont="1" applyFill="1" applyAlignment="1">
      <alignment horizontal="left"/>
    </xf>
    <xf numFmtId="0" fontId="8" fillId="11" borderId="24" xfId="2" applyFont="1" applyFill="1" applyBorder="1" applyAlignment="1">
      <alignment horizontal="left"/>
    </xf>
    <xf numFmtId="0" fontId="8" fillId="11" borderId="8" xfId="2" applyFont="1" applyFill="1" applyAlignment="1">
      <alignment horizontal="left"/>
    </xf>
  </cellXfs>
  <cellStyles count="6">
    <cellStyle name="Currency" xfId="1" builtinId="4"/>
    <cellStyle name="Hyperlink" xfId="5" builtinId="8"/>
    <cellStyle name="Normal" xfId="0" builtinId="0"/>
    <cellStyle name="Normal 2" xfId="2" xr:uid="{30A6D2F4-16CE-4EA4-9801-63E80D726896}"/>
    <cellStyle name="Percent" xfId="4" builtinId="5"/>
    <cellStyle name="Percent 2" xfId="3" xr:uid="{24F72DC9-C64E-4743-AAC7-2920BD1C8543}"/>
  </cellStyles>
  <dxfs count="0"/>
  <tableStyles count="0" defaultTableStyle="TableStyleMedium2" defaultPivotStyle="PivotStyleLight16"/>
  <colors>
    <mruColors>
      <color rgb="FFECA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tampduty.calculatorsaustralia.com.au/"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78FB8-FDB5-425F-9E38-2868B34D4F50}">
  <dimension ref="A1:P175"/>
  <sheetViews>
    <sheetView tabSelected="1" zoomScale="70" zoomScaleNormal="70" workbookViewId="0">
      <selection activeCell="G80" sqref="G80"/>
    </sheetView>
  </sheetViews>
  <sheetFormatPr defaultRowHeight="14.5"/>
  <cols>
    <col min="1" max="1" width="15.1796875" customWidth="1"/>
    <col min="3" max="3" width="13.453125" customWidth="1"/>
    <col min="4" max="4" width="16.6328125" bestFit="1" customWidth="1"/>
    <col min="5" max="5" width="10.54296875" bestFit="1" customWidth="1"/>
    <col min="6" max="6" width="13.54296875" bestFit="1" customWidth="1"/>
    <col min="7" max="7" width="15.6328125" bestFit="1" customWidth="1"/>
    <col min="8" max="8" width="14.6328125" bestFit="1" customWidth="1"/>
    <col min="9" max="9" width="12.1796875" bestFit="1" customWidth="1"/>
    <col min="10" max="10" width="43.08984375" bestFit="1" customWidth="1"/>
  </cols>
  <sheetData>
    <row r="1" spans="1:8">
      <c r="A1" s="190" t="s">
        <v>94</v>
      </c>
      <c r="B1" s="191"/>
      <c r="C1" s="191"/>
      <c r="D1" s="191"/>
      <c r="E1" s="191"/>
      <c r="F1" s="191"/>
      <c r="G1" s="191"/>
      <c r="H1" s="191"/>
    </row>
    <row r="2" spans="1:8">
      <c r="A2" s="1"/>
      <c r="B2" s="1"/>
      <c r="C2" s="1"/>
      <c r="D2" s="1"/>
      <c r="E2" s="1"/>
      <c r="F2" s="1"/>
      <c r="G2" s="1"/>
      <c r="H2" s="1"/>
    </row>
    <row r="3" spans="1:8">
      <c r="A3" s="2" t="s">
        <v>0</v>
      </c>
      <c r="B3" s="1"/>
      <c r="C3" s="179"/>
      <c r="D3" s="180"/>
      <c r="E3" s="180"/>
      <c r="F3" s="180"/>
      <c r="G3" s="180"/>
      <c r="H3" s="181"/>
    </row>
    <row r="4" spans="1:8" ht="15" thickBot="1">
      <c r="A4" s="1"/>
      <c r="B4" s="1"/>
      <c r="C4" s="1"/>
      <c r="D4" s="1"/>
      <c r="E4" s="1"/>
      <c r="F4" s="1"/>
      <c r="G4" s="1"/>
      <c r="H4" s="1"/>
    </row>
    <row r="5" spans="1:8">
      <c r="A5" s="192" t="s">
        <v>1</v>
      </c>
      <c r="B5" s="193"/>
      <c r="C5" s="193"/>
      <c r="D5" s="193"/>
      <c r="E5" s="193"/>
      <c r="F5" s="193"/>
      <c r="G5" s="193"/>
      <c r="H5" s="194"/>
    </row>
    <row r="6" spans="1:8">
      <c r="A6" s="3"/>
      <c r="B6" s="16"/>
      <c r="C6" s="16"/>
      <c r="D6" s="16"/>
      <c r="E6" s="16"/>
      <c r="F6" s="16"/>
      <c r="G6" s="16"/>
      <c r="H6" s="4"/>
    </row>
    <row r="7" spans="1:8">
      <c r="A7" s="197" t="s">
        <v>95</v>
      </c>
      <c r="B7" s="182"/>
      <c r="C7" s="182"/>
      <c r="D7" s="182"/>
      <c r="E7" s="182"/>
      <c r="F7" s="198"/>
      <c r="G7" s="6">
        <v>3000000</v>
      </c>
      <c r="H7" s="4"/>
    </row>
    <row r="8" spans="1:8">
      <c r="A8" s="3"/>
      <c r="B8" s="16"/>
      <c r="C8" s="16"/>
      <c r="D8" s="16"/>
      <c r="E8" s="16"/>
      <c r="F8" s="16"/>
      <c r="G8" s="16"/>
      <c r="H8" s="4"/>
    </row>
    <row r="9" spans="1:8">
      <c r="A9" s="5" t="s">
        <v>2</v>
      </c>
      <c r="B9" s="16"/>
      <c r="C9" s="16"/>
      <c r="D9" s="16"/>
      <c r="E9" s="16"/>
      <c r="F9" s="16"/>
      <c r="G9" s="16"/>
      <c r="H9" s="4"/>
    </row>
    <row r="10" spans="1:8">
      <c r="A10" s="3"/>
      <c r="B10" s="16" t="s">
        <v>3</v>
      </c>
      <c r="C10" s="16"/>
      <c r="D10" s="16"/>
      <c r="E10" s="16"/>
      <c r="F10" s="17">
        <v>0.02</v>
      </c>
      <c r="G10" s="18">
        <f>IFERROR(SUM(G7*F10),0)</f>
        <v>60000</v>
      </c>
      <c r="H10" s="4"/>
    </row>
    <row r="11" spans="1:8">
      <c r="A11" s="3"/>
      <c r="B11" s="16" t="s">
        <v>4</v>
      </c>
      <c r="C11" s="16"/>
      <c r="D11" s="16"/>
      <c r="E11" s="16"/>
      <c r="F11" s="16"/>
      <c r="G11" s="6">
        <v>5000</v>
      </c>
      <c r="H11" s="4"/>
    </row>
    <row r="12" spans="1:8">
      <c r="A12" s="3"/>
      <c r="B12" s="16" t="s">
        <v>5</v>
      </c>
      <c r="C12" s="16"/>
      <c r="D12" s="16"/>
      <c r="E12" s="16"/>
      <c r="F12" s="16"/>
      <c r="G12" s="6">
        <v>2000</v>
      </c>
      <c r="H12" s="4"/>
    </row>
    <row r="13" spans="1:8">
      <c r="A13" s="3"/>
      <c r="B13" s="16" t="s">
        <v>6</v>
      </c>
      <c r="C13" s="16"/>
      <c r="D13" s="16"/>
      <c r="E13" s="16"/>
      <c r="F13" s="16"/>
      <c r="G13" s="6">
        <v>7000</v>
      </c>
      <c r="H13" s="4"/>
    </row>
    <row r="14" spans="1:8">
      <c r="A14" s="3"/>
      <c r="B14" s="16" t="s">
        <v>29</v>
      </c>
      <c r="C14" s="16"/>
      <c r="D14" s="16"/>
      <c r="E14" s="16"/>
      <c r="F14" s="16"/>
      <c r="G14" s="101">
        <f>(G7-G31)/11</f>
        <v>200000</v>
      </c>
      <c r="H14" s="4"/>
    </row>
    <row r="15" spans="1:8">
      <c r="A15" s="3"/>
      <c r="B15" s="179"/>
      <c r="C15" s="195"/>
      <c r="D15" s="195"/>
      <c r="E15" s="196"/>
      <c r="F15" s="16"/>
      <c r="G15" s="6"/>
      <c r="H15" s="4"/>
    </row>
    <row r="16" spans="1:8">
      <c r="A16" s="3"/>
      <c r="B16" s="179"/>
      <c r="C16" s="180"/>
      <c r="D16" s="180"/>
      <c r="E16" s="181"/>
      <c r="F16" s="16"/>
      <c r="G16" s="6"/>
      <c r="H16" s="4"/>
    </row>
    <row r="17" spans="1:8">
      <c r="A17" s="3"/>
      <c r="B17" s="179"/>
      <c r="C17" s="180"/>
      <c r="D17" s="180"/>
      <c r="E17" s="181"/>
      <c r="F17" s="16"/>
      <c r="G17" s="6"/>
      <c r="H17" s="4"/>
    </row>
    <row r="18" spans="1:8">
      <c r="A18" s="3"/>
      <c r="B18" s="179"/>
      <c r="C18" s="180"/>
      <c r="D18" s="180"/>
      <c r="E18" s="181"/>
      <c r="F18" s="16"/>
      <c r="G18" s="6"/>
      <c r="H18" s="4"/>
    </row>
    <row r="19" spans="1:8">
      <c r="A19" s="3"/>
      <c r="B19" s="16"/>
      <c r="C19" s="16"/>
      <c r="D19" s="16"/>
      <c r="E19" s="16"/>
      <c r="F19" s="16"/>
      <c r="G19" s="16"/>
      <c r="H19" s="4"/>
    </row>
    <row r="20" spans="1:8">
      <c r="A20" s="3"/>
      <c r="B20" s="16"/>
      <c r="C20" s="16"/>
      <c r="D20" s="16"/>
      <c r="E20" s="182" t="s">
        <v>7</v>
      </c>
      <c r="F20" s="167"/>
      <c r="G20" s="183"/>
      <c r="H20" s="7">
        <f>SUM(G10:G18)</f>
        <v>274000</v>
      </c>
    </row>
    <row r="21" spans="1:8" ht="15" thickBot="1">
      <c r="A21" s="8"/>
      <c r="B21" s="9"/>
      <c r="C21" s="9"/>
      <c r="D21" s="9"/>
      <c r="E21" s="9"/>
      <c r="F21" s="9"/>
      <c r="G21" s="9"/>
      <c r="H21" s="10"/>
    </row>
    <row r="22" spans="1:8" ht="15" thickBot="1">
      <c r="A22" s="19"/>
      <c r="B22" s="20"/>
      <c r="C22" s="20"/>
      <c r="D22" s="20"/>
      <c r="E22" s="184" t="s">
        <v>96</v>
      </c>
      <c r="F22" s="185"/>
      <c r="G22" s="186"/>
      <c r="H22" s="21">
        <f>SUM(G7-H20)</f>
        <v>2726000</v>
      </c>
    </row>
    <row r="23" spans="1:8" ht="15" thickBot="1"/>
    <row r="24" spans="1:8">
      <c r="A24" s="187" t="s">
        <v>30</v>
      </c>
      <c r="B24" s="188"/>
      <c r="C24" s="188"/>
      <c r="D24" s="188"/>
      <c r="E24" s="188"/>
      <c r="F24" s="188"/>
      <c r="G24" s="188"/>
      <c r="H24" s="189"/>
    </row>
    <row r="25" spans="1:8">
      <c r="A25" s="83"/>
      <c r="B25" s="22"/>
      <c r="C25" s="22"/>
      <c r="D25" s="22"/>
      <c r="E25" s="22"/>
      <c r="F25" s="22"/>
      <c r="G25" s="22"/>
      <c r="H25" s="84"/>
    </row>
    <row r="26" spans="1:8">
      <c r="A26" s="85" t="s">
        <v>8</v>
      </c>
      <c r="B26" s="23"/>
      <c r="C26" s="23"/>
      <c r="D26" s="23"/>
      <c r="E26" s="23"/>
      <c r="F26" s="23"/>
      <c r="G26" s="23"/>
      <c r="H26" s="86"/>
    </row>
    <row r="27" spans="1:8" ht="6" customHeight="1">
      <c r="A27" s="153"/>
      <c r="B27" s="154"/>
      <c r="C27" s="154"/>
      <c r="D27" s="154"/>
      <c r="E27" s="154"/>
      <c r="F27" s="154"/>
      <c r="G27" s="154"/>
      <c r="H27" s="155"/>
    </row>
    <row r="28" spans="1:8" ht="6" customHeight="1">
      <c r="A28" s="153"/>
      <c r="B28" s="154"/>
      <c r="C28" s="154"/>
      <c r="D28" s="154"/>
      <c r="E28" s="154"/>
      <c r="F28" s="154"/>
      <c r="G28" s="154"/>
      <c r="H28" s="155"/>
    </row>
    <row r="29" spans="1:8">
      <c r="A29" s="88" t="s">
        <v>87</v>
      </c>
      <c r="B29" s="22"/>
      <c r="C29" s="22"/>
      <c r="D29" s="22"/>
      <c r="E29" s="22"/>
      <c r="F29" s="22"/>
      <c r="G29" s="24" cm="1">
        <f t="array" ref="G29">IFERROR(_xlfn.IFS(F168&lt;15%,G31-(H169-H168)),0)</f>
        <v>0</v>
      </c>
      <c r="H29" s="84"/>
    </row>
    <row r="30" spans="1:8">
      <c r="A30" s="133" t="s">
        <v>102</v>
      </c>
      <c r="B30" s="22"/>
      <c r="C30" s="22"/>
      <c r="D30" s="22"/>
      <c r="E30" s="22"/>
      <c r="F30" s="22"/>
      <c r="G30" s="11"/>
      <c r="H30" s="84"/>
    </row>
    <row r="31" spans="1:8">
      <c r="A31" s="83" t="s">
        <v>98</v>
      </c>
      <c r="B31" s="22"/>
      <c r="C31" s="22"/>
      <c r="D31" s="22"/>
      <c r="E31" s="22"/>
      <c r="F31" s="22"/>
      <c r="G31" s="11">
        <v>800000</v>
      </c>
      <c r="H31" s="84"/>
    </row>
    <row r="32" spans="1:8">
      <c r="A32" s="83" t="s">
        <v>9</v>
      </c>
      <c r="B32" s="22"/>
      <c r="C32" s="22"/>
      <c r="D32" s="171" t="s">
        <v>60</v>
      </c>
      <c r="E32" s="171"/>
      <c r="F32" s="172"/>
      <c r="G32" s="11">
        <v>30763</v>
      </c>
      <c r="H32" s="89"/>
    </row>
    <row r="33" spans="1:8">
      <c r="A33" s="90" t="s">
        <v>57</v>
      </c>
      <c r="B33" s="72"/>
      <c r="C33" s="72"/>
      <c r="D33" s="72"/>
      <c r="E33" s="72"/>
      <c r="F33" s="72"/>
      <c r="G33" s="11"/>
      <c r="H33" s="84"/>
    </row>
    <row r="34" spans="1:8">
      <c r="A34" s="91" t="s">
        <v>58</v>
      </c>
      <c r="B34" s="72"/>
      <c r="C34" s="72"/>
      <c r="D34" s="72"/>
      <c r="E34" s="72"/>
      <c r="F34" s="72"/>
      <c r="G34" s="11">
        <v>2000</v>
      </c>
      <c r="H34" s="84"/>
    </row>
    <row r="35" spans="1:8">
      <c r="A35" s="168" t="s">
        <v>59</v>
      </c>
      <c r="B35" s="169"/>
      <c r="C35" s="169"/>
      <c r="D35" s="169"/>
      <c r="E35" s="169"/>
      <c r="F35" s="170"/>
      <c r="G35" s="25"/>
      <c r="H35" s="84"/>
    </row>
    <row r="36" spans="1:8">
      <c r="A36" s="83" t="s">
        <v>97</v>
      </c>
      <c r="B36" s="22"/>
      <c r="C36" s="22"/>
      <c r="D36" s="22"/>
      <c r="E36" s="22"/>
      <c r="F36" s="22"/>
      <c r="G36" s="11"/>
      <c r="H36" s="84"/>
    </row>
    <row r="37" spans="1:8">
      <c r="A37" s="83" t="s">
        <v>31</v>
      </c>
      <c r="B37" s="22"/>
      <c r="C37" s="175"/>
      <c r="D37" s="175"/>
      <c r="E37" s="175"/>
      <c r="F37" s="93"/>
      <c r="G37" s="25"/>
      <c r="H37" s="84"/>
    </row>
    <row r="38" spans="1:8">
      <c r="A38" s="83" t="s">
        <v>31</v>
      </c>
      <c r="B38" s="22"/>
      <c r="C38" s="176"/>
      <c r="D38" s="177"/>
      <c r="E38" s="178"/>
      <c r="F38" s="22"/>
      <c r="G38" s="25"/>
      <c r="H38" s="84"/>
    </row>
    <row r="39" spans="1:8">
      <c r="A39" s="83" t="s">
        <v>31</v>
      </c>
      <c r="B39" s="22"/>
      <c r="C39" s="176"/>
      <c r="D39" s="177"/>
      <c r="E39" s="178"/>
      <c r="F39" s="22"/>
      <c r="G39" s="25"/>
      <c r="H39" s="84"/>
    </row>
    <row r="40" spans="1:8">
      <c r="A40" s="83"/>
      <c r="B40" s="22"/>
      <c r="C40" s="22"/>
      <c r="D40" s="22"/>
      <c r="E40" s="22"/>
      <c r="F40" s="22"/>
      <c r="G40" s="22"/>
      <c r="H40" s="84"/>
    </row>
    <row r="41" spans="1:8">
      <c r="A41" s="173" t="s">
        <v>88</v>
      </c>
      <c r="B41" s="166"/>
      <c r="C41" s="166"/>
      <c r="D41" s="166"/>
      <c r="E41" s="166"/>
      <c r="F41" s="166"/>
      <c r="G41" s="174"/>
      <c r="H41" s="92" cm="1">
        <f t="array" ref="H41">IFERROR(_xlfn.IFS(G30 &gt; 0, SUM(G32:G39), G30 = 0, SUM(G31:G39)), 0)</f>
        <v>832763</v>
      </c>
    </row>
    <row r="42" spans="1:8">
      <c r="A42" s="83"/>
      <c r="B42" s="22"/>
      <c r="C42" s="22"/>
      <c r="D42" s="22"/>
      <c r="E42" s="22"/>
      <c r="F42" s="22"/>
      <c r="G42" s="22"/>
      <c r="H42" s="84"/>
    </row>
    <row r="43" spans="1:8">
      <c r="A43" s="85" t="s">
        <v>32</v>
      </c>
      <c r="B43" s="23"/>
      <c r="C43" s="23"/>
      <c r="D43" s="23"/>
      <c r="E43" s="23"/>
      <c r="F43" s="23"/>
      <c r="G43" s="23"/>
      <c r="H43" s="86"/>
    </row>
    <row r="44" spans="1:8">
      <c r="A44" s="83"/>
      <c r="B44" s="22"/>
      <c r="C44" s="22"/>
      <c r="D44" s="22"/>
      <c r="E44" s="22"/>
      <c r="F44" s="22"/>
      <c r="G44" s="22"/>
      <c r="H44" s="84"/>
    </row>
    <row r="45" spans="1:8">
      <c r="A45" s="83" t="s">
        <v>33</v>
      </c>
      <c r="B45" s="22"/>
      <c r="C45" s="22"/>
      <c r="D45" s="102">
        <v>1200000</v>
      </c>
      <c r="E45" s="22" t="s">
        <v>34</v>
      </c>
      <c r="F45" s="22"/>
      <c r="G45" s="26">
        <f>SUM(D45/1.1)</f>
        <v>1090909.0909090908</v>
      </c>
      <c r="H45" s="84" t="s">
        <v>35</v>
      </c>
    </row>
    <row r="46" spans="1:8">
      <c r="A46" s="83" t="s">
        <v>36</v>
      </c>
      <c r="B46" s="22"/>
      <c r="C46" s="22"/>
      <c r="D46" s="22"/>
      <c r="E46" s="22"/>
      <c r="F46" s="103">
        <v>0.1</v>
      </c>
      <c r="G46" s="26">
        <f>IFERROR(SUM(G45*F46),0)</f>
        <v>109090.90909090909</v>
      </c>
      <c r="H46" s="84"/>
    </row>
    <row r="47" spans="1:8">
      <c r="A47" s="83"/>
      <c r="B47" s="22"/>
      <c r="C47" s="22"/>
      <c r="D47" s="22"/>
      <c r="E47" s="22"/>
      <c r="F47" s="22"/>
      <c r="G47" s="22"/>
      <c r="H47" s="84"/>
    </row>
    <row r="48" spans="1:8">
      <c r="A48" s="83"/>
      <c r="B48" s="22"/>
      <c r="C48" s="22"/>
      <c r="D48" s="166" t="s">
        <v>89</v>
      </c>
      <c r="E48" s="167"/>
      <c r="F48" s="167"/>
      <c r="G48" s="167"/>
      <c r="H48" s="92">
        <f>SUM(G45:G46)</f>
        <v>1200000</v>
      </c>
    </row>
    <row r="49" spans="1:8">
      <c r="A49" s="83"/>
      <c r="B49" s="22"/>
      <c r="C49" s="22"/>
      <c r="D49" s="22"/>
      <c r="E49" s="22"/>
      <c r="F49" s="22"/>
      <c r="G49" s="22"/>
      <c r="H49" s="84"/>
    </row>
    <row r="50" spans="1:8">
      <c r="A50" s="85" t="s">
        <v>10</v>
      </c>
      <c r="B50" s="23"/>
      <c r="C50" s="23"/>
      <c r="D50" s="23"/>
      <c r="E50" s="27"/>
      <c r="F50" s="23"/>
      <c r="G50" s="23"/>
      <c r="H50" s="86"/>
    </row>
    <row r="51" spans="1:8">
      <c r="A51" s="83"/>
      <c r="B51" s="22"/>
      <c r="C51" s="22"/>
      <c r="D51" s="22"/>
      <c r="E51" s="73" t="s">
        <v>11</v>
      </c>
      <c r="F51" s="22"/>
      <c r="G51" s="22"/>
      <c r="H51" s="84"/>
    </row>
    <row r="52" spans="1:8">
      <c r="A52" s="83" t="s">
        <v>12</v>
      </c>
      <c r="B52" s="22"/>
      <c r="C52" s="22"/>
      <c r="D52" s="22"/>
      <c r="E52" s="12">
        <v>2</v>
      </c>
      <c r="F52" s="11">
        <v>450</v>
      </c>
      <c r="G52" s="28">
        <f>SUM(F52*E52)</f>
        <v>900</v>
      </c>
      <c r="H52" s="84"/>
    </row>
    <row r="53" spans="1:8">
      <c r="A53" s="83" t="s">
        <v>13</v>
      </c>
      <c r="B53" s="22"/>
      <c r="C53" s="22"/>
      <c r="D53" s="22"/>
      <c r="E53" s="12">
        <v>1</v>
      </c>
      <c r="F53" s="11">
        <v>800</v>
      </c>
      <c r="G53" s="28">
        <f>SUM(F53*E53)</f>
        <v>800</v>
      </c>
      <c r="H53" s="84"/>
    </row>
    <row r="54" spans="1:8">
      <c r="A54" s="83" t="s">
        <v>61</v>
      </c>
      <c r="B54" s="22"/>
      <c r="C54" s="22"/>
      <c r="D54" s="22"/>
      <c r="E54" s="67"/>
      <c r="F54" s="93"/>
      <c r="G54" s="157"/>
      <c r="H54" s="84"/>
    </row>
    <row r="55" spans="1:8">
      <c r="A55" s="83"/>
      <c r="B55" s="22"/>
      <c r="C55" s="22"/>
      <c r="D55" s="22"/>
      <c r="E55" s="67"/>
      <c r="F55" s="93"/>
      <c r="G55" s="156"/>
      <c r="H55" s="84"/>
    </row>
    <row r="56" spans="1:8">
      <c r="A56" s="162" t="s">
        <v>122</v>
      </c>
      <c r="B56" s="163"/>
      <c r="C56" s="22"/>
      <c r="D56" s="22"/>
      <c r="E56" s="22"/>
      <c r="F56" s="22"/>
      <c r="G56" s="158">
        <f>IF(G31&gt;0,10000,"")</f>
        <v>10000</v>
      </c>
      <c r="H56" s="84"/>
    </row>
    <row r="57" spans="1:8">
      <c r="A57" s="83" t="s">
        <v>123</v>
      </c>
      <c r="B57" s="22"/>
      <c r="C57" s="22"/>
      <c r="D57" s="22"/>
      <c r="E57" s="22"/>
      <c r="F57" s="22"/>
      <c r="G57" s="159"/>
      <c r="H57" s="84"/>
    </row>
    <row r="58" spans="1:8">
      <c r="A58" s="83" t="s">
        <v>124</v>
      </c>
      <c r="B58" s="22"/>
      <c r="C58" s="22"/>
      <c r="D58" s="22"/>
      <c r="E58" s="22"/>
      <c r="F58" s="22"/>
      <c r="G58" s="159"/>
      <c r="H58" s="84"/>
    </row>
    <row r="59" spans="1:8">
      <c r="A59" s="83" t="s">
        <v>125</v>
      </c>
      <c r="B59" s="22"/>
      <c r="C59" s="22"/>
      <c r="D59" s="22"/>
      <c r="E59" s="22"/>
      <c r="F59" s="22"/>
      <c r="G59" s="159"/>
      <c r="H59" s="84"/>
    </row>
    <row r="60" spans="1:8">
      <c r="A60" s="83" t="s">
        <v>126</v>
      </c>
      <c r="B60" s="22"/>
      <c r="C60" s="22"/>
      <c r="D60" s="22"/>
      <c r="E60" s="22"/>
      <c r="F60" s="22"/>
      <c r="G60" s="159"/>
      <c r="H60" s="84"/>
    </row>
    <row r="61" spans="1:8">
      <c r="A61" s="83" t="s">
        <v>127</v>
      </c>
      <c r="B61" s="22"/>
      <c r="C61" s="22"/>
      <c r="D61" s="22"/>
      <c r="E61" s="22"/>
      <c r="F61" s="22"/>
      <c r="G61" s="159"/>
      <c r="H61" s="84"/>
    </row>
    <row r="62" spans="1:8">
      <c r="A62" s="83" t="s">
        <v>128</v>
      </c>
      <c r="B62" s="22"/>
      <c r="C62" s="22"/>
      <c r="D62" s="22"/>
      <c r="E62" s="22"/>
      <c r="F62" s="22"/>
      <c r="G62" s="159"/>
      <c r="H62" s="84"/>
    </row>
    <row r="63" spans="1:8">
      <c r="A63" s="83" t="s">
        <v>129</v>
      </c>
      <c r="B63" s="22"/>
      <c r="C63" s="22"/>
      <c r="D63" s="22"/>
      <c r="E63" s="22"/>
      <c r="F63" s="22"/>
      <c r="G63" s="159"/>
      <c r="H63" s="84"/>
    </row>
    <row r="64" spans="1:8">
      <c r="A64" s="164" t="s">
        <v>130</v>
      </c>
      <c r="B64" s="165"/>
      <c r="C64" s="165"/>
      <c r="D64" s="165"/>
      <c r="E64" s="165"/>
      <c r="F64" s="22"/>
      <c r="G64" s="159"/>
      <c r="H64" s="84"/>
    </row>
    <row r="65" spans="1:8">
      <c r="A65" s="83"/>
      <c r="B65" s="22"/>
      <c r="C65" s="22"/>
      <c r="D65" s="22"/>
      <c r="E65" s="67"/>
      <c r="F65" s="68"/>
      <c r="G65" s="68"/>
      <c r="H65" s="84"/>
    </row>
    <row r="66" spans="1:8">
      <c r="A66" s="87" t="s">
        <v>52</v>
      </c>
      <c r="B66" s="22"/>
      <c r="C66" s="22"/>
      <c r="D66" s="22"/>
      <c r="E66" s="67"/>
      <c r="F66" s="68"/>
      <c r="G66" s="68"/>
      <c r="H66" s="84"/>
    </row>
    <row r="67" spans="1:8" ht="6.5" customHeight="1">
      <c r="A67" s="87"/>
      <c r="B67" s="22"/>
      <c r="C67" s="22"/>
      <c r="D67" s="22"/>
      <c r="E67" s="67"/>
      <c r="F67" s="68"/>
      <c r="G67" s="68"/>
      <c r="H67" s="84"/>
    </row>
    <row r="68" spans="1:8">
      <c r="A68" s="87" t="s">
        <v>76</v>
      </c>
      <c r="B68" s="22"/>
      <c r="C68" s="22"/>
      <c r="D68" s="22"/>
      <c r="E68" s="67"/>
      <c r="F68" s="68"/>
      <c r="G68" s="68"/>
      <c r="H68" s="84"/>
    </row>
    <row r="69" spans="1:8">
      <c r="A69" s="83" t="s">
        <v>53</v>
      </c>
      <c r="B69" s="22"/>
      <c r="C69" s="22"/>
      <c r="D69" s="22"/>
      <c r="E69" s="67"/>
      <c r="F69" s="68"/>
      <c r="G69" s="71">
        <v>20000</v>
      </c>
      <c r="H69" s="84"/>
    </row>
    <row r="70" spans="1:8">
      <c r="A70" s="83" t="s">
        <v>66</v>
      </c>
      <c r="B70" s="22"/>
      <c r="C70" s="22"/>
      <c r="D70" s="22"/>
      <c r="E70" s="67"/>
      <c r="F70" s="68"/>
      <c r="G70" s="71">
        <v>5000</v>
      </c>
      <c r="H70" s="84"/>
    </row>
    <row r="71" spans="1:8">
      <c r="A71" s="94" t="s">
        <v>82</v>
      </c>
      <c r="B71" s="22"/>
      <c r="C71" s="22"/>
      <c r="D71" s="22"/>
      <c r="E71" s="67"/>
      <c r="F71" s="68"/>
      <c r="G71" s="71">
        <v>4000</v>
      </c>
      <c r="H71" s="84"/>
    </row>
    <row r="72" spans="1:8">
      <c r="A72" s="94" t="s">
        <v>62</v>
      </c>
      <c r="B72" s="22"/>
      <c r="C72" s="22"/>
      <c r="D72" s="22"/>
      <c r="E72" s="67"/>
      <c r="F72" s="68"/>
      <c r="G72" s="71">
        <v>4000</v>
      </c>
      <c r="H72" s="84"/>
    </row>
    <row r="73" spans="1:8">
      <c r="A73" s="94" t="s">
        <v>63</v>
      </c>
      <c r="B73" s="22"/>
      <c r="C73" s="22"/>
      <c r="D73" s="22"/>
      <c r="E73" s="67"/>
      <c r="F73" s="68"/>
      <c r="G73" s="71"/>
      <c r="H73" s="84"/>
    </row>
    <row r="74" spans="1:8">
      <c r="A74" s="94" t="s">
        <v>64</v>
      </c>
      <c r="B74" s="22"/>
      <c r="C74" s="22"/>
      <c r="D74" s="22"/>
      <c r="E74" s="67"/>
      <c r="F74" s="68"/>
      <c r="G74" s="71"/>
      <c r="H74" s="84"/>
    </row>
    <row r="75" spans="1:8">
      <c r="A75" s="94" t="s">
        <v>65</v>
      </c>
      <c r="B75" s="22"/>
      <c r="C75" s="22"/>
      <c r="D75" s="22"/>
      <c r="E75" s="67"/>
      <c r="F75" s="68"/>
      <c r="G75" s="71"/>
      <c r="H75" s="84"/>
    </row>
    <row r="76" spans="1:8">
      <c r="A76" s="94" t="s">
        <v>84</v>
      </c>
      <c r="B76" s="22"/>
      <c r="C76" s="22"/>
      <c r="D76" s="22"/>
      <c r="E76" s="67"/>
      <c r="F76" s="68"/>
      <c r="G76" s="71">
        <v>2000</v>
      </c>
      <c r="H76" s="84"/>
    </row>
    <row r="77" spans="1:8">
      <c r="A77" s="94" t="s">
        <v>83</v>
      </c>
      <c r="B77" s="22"/>
      <c r="C77" s="22"/>
      <c r="D77" s="22"/>
      <c r="E77" s="67"/>
      <c r="F77" s="68"/>
      <c r="G77" s="71">
        <v>3000</v>
      </c>
      <c r="H77" s="84"/>
    </row>
    <row r="78" spans="1:8">
      <c r="A78" s="90" t="s">
        <v>85</v>
      </c>
      <c r="B78" s="22"/>
      <c r="C78" s="22"/>
      <c r="D78" s="22"/>
      <c r="E78" s="67"/>
      <c r="F78" s="68"/>
      <c r="G78" s="71">
        <v>5000</v>
      </c>
      <c r="H78" s="84"/>
    </row>
    <row r="79" spans="1:8">
      <c r="A79" s="90" t="s">
        <v>86</v>
      </c>
      <c r="B79" s="22"/>
      <c r="C79" s="22"/>
      <c r="D79" s="22"/>
      <c r="E79" s="67"/>
      <c r="F79" s="68"/>
      <c r="G79" s="71">
        <v>2000</v>
      </c>
      <c r="H79" s="84"/>
    </row>
    <row r="80" spans="1:8">
      <c r="A80" s="94" t="s">
        <v>118</v>
      </c>
      <c r="B80" s="22"/>
      <c r="C80" s="22"/>
      <c r="D80" s="22"/>
      <c r="E80" s="67"/>
      <c r="F80" s="68"/>
      <c r="G80" s="71"/>
      <c r="H80" s="84"/>
    </row>
    <row r="81" spans="1:8">
      <c r="A81" s="94" t="s">
        <v>119</v>
      </c>
      <c r="B81" s="22"/>
      <c r="C81" s="22"/>
      <c r="D81" s="22"/>
      <c r="E81" s="67"/>
      <c r="F81" s="68"/>
      <c r="G81" s="71"/>
      <c r="H81" s="84"/>
    </row>
    <row r="82" spans="1:8">
      <c r="A82" s="94" t="s">
        <v>120</v>
      </c>
      <c r="B82" s="22"/>
      <c r="C82" s="22"/>
      <c r="D82" s="22"/>
      <c r="E82" s="67"/>
      <c r="F82" s="68"/>
      <c r="G82" s="71"/>
      <c r="H82" s="84"/>
    </row>
    <row r="83" spans="1:8">
      <c r="A83" s="94" t="s">
        <v>77</v>
      </c>
      <c r="B83" s="22"/>
      <c r="C83" s="22"/>
      <c r="D83" s="22"/>
      <c r="E83" s="67"/>
      <c r="F83" s="68"/>
      <c r="G83" s="71"/>
      <c r="H83" s="84"/>
    </row>
    <row r="84" spans="1:8">
      <c r="A84" s="94"/>
      <c r="B84" s="22"/>
      <c r="C84" s="22"/>
      <c r="D84" s="22"/>
      <c r="E84" s="67"/>
      <c r="F84" s="68"/>
      <c r="G84" s="93"/>
      <c r="H84" s="84"/>
    </row>
    <row r="85" spans="1:8">
      <c r="A85" s="95" t="s">
        <v>75</v>
      </c>
      <c r="B85" s="22"/>
      <c r="C85" s="22"/>
      <c r="D85" s="22"/>
      <c r="E85" s="67"/>
      <c r="F85" s="68"/>
      <c r="G85" s="68"/>
      <c r="H85" s="84"/>
    </row>
    <row r="86" spans="1:8" ht="14.5" customHeight="1">
      <c r="A86" s="226" t="s">
        <v>78</v>
      </c>
      <c r="B86" s="227"/>
      <c r="C86" s="227"/>
      <c r="D86" s="227"/>
      <c r="E86" s="227"/>
      <c r="F86" s="68"/>
      <c r="G86" s="71"/>
      <c r="H86" s="84"/>
    </row>
    <row r="87" spans="1:8">
      <c r="A87" s="226" t="s">
        <v>80</v>
      </c>
      <c r="B87" s="227"/>
      <c r="C87" s="227"/>
      <c r="D87" s="227"/>
      <c r="E87" s="67"/>
      <c r="F87" s="68"/>
      <c r="G87" s="71"/>
      <c r="H87" s="84"/>
    </row>
    <row r="88" spans="1:8">
      <c r="A88" s="226" t="s">
        <v>81</v>
      </c>
      <c r="B88" s="227"/>
      <c r="C88" s="227"/>
      <c r="D88" s="227"/>
      <c r="E88" s="67"/>
      <c r="F88" s="68"/>
      <c r="G88" s="71"/>
      <c r="H88" s="84"/>
    </row>
    <row r="89" spans="1:8" ht="14.5" customHeight="1">
      <c r="A89" s="96" t="s">
        <v>79</v>
      </c>
      <c r="B89" s="93"/>
      <c r="C89" s="93"/>
      <c r="D89" s="93"/>
      <c r="E89" s="67"/>
      <c r="F89" s="68"/>
      <c r="G89" s="71"/>
      <c r="H89" s="84"/>
    </row>
    <row r="90" spans="1:8">
      <c r="A90" s="96" t="s">
        <v>68</v>
      </c>
      <c r="B90" s="97"/>
      <c r="C90" s="97"/>
      <c r="D90" s="97"/>
      <c r="E90" s="67"/>
      <c r="F90" s="68"/>
      <c r="G90" s="71"/>
      <c r="H90" s="84"/>
    </row>
    <row r="91" spans="1:8">
      <c r="A91" s="96" t="s">
        <v>67</v>
      </c>
      <c r="B91" s="22"/>
      <c r="C91" s="22"/>
      <c r="D91" s="22"/>
      <c r="E91" s="67"/>
      <c r="F91" s="68"/>
      <c r="G91" s="71"/>
      <c r="H91" s="84"/>
    </row>
    <row r="92" spans="1:8">
      <c r="A92" s="96" t="s">
        <v>69</v>
      </c>
      <c r="B92" s="22"/>
      <c r="C92" s="22"/>
      <c r="D92" s="22"/>
      <c r="E92" s="67"/>
      <c r="F92" s="68"/>
      <c r="G92" s="71"/>
      <c r="H92" s="84"/>
    </row>
    <row r="93" spans="1:8">
      <c r="A93" s="96" t="s">
        <v>70</v>
      </c>
      <c r="B93" s="22"/>
      <c r="C93" s="22"/>
      <c r="D93" s="22"/>
      <c r="E93" s="67"/>
      <c r="F93" s="68"/>
      <c r="G93" s="71"/>
      <c r="H93" s="84"/>
    </row>
    <row r="94" spans="1:8">
      <c r="A94" s="96" t="s">
        <v>71</v>
      </c>
      <c r="B94" s="22"/>
      <c r="C94" s="22"/>
      <c r="D94" s="22"/>
      <c r="E94" s="67"/>
      <c r="F94" s="68"/>
      <c r="G94" s="71"/>
      <c r="H94" s="84"/>
    </row>
    <row r="95" spans="1:8">
      <c r="A95" s="96" t="s">
        <v>72</v>
      </c>
      <c r="B95" s="22"/>
      <c r="C95" s="22"/>
      <c r="D95" s="22"/>
      <c r="E95" s="67"/>
      <c r="F95" s="68"/>
      <c r="G95" s="71"/>
      <c r="H95" s="84"/>
    </row>
    <row r="96" spans="1:8">
      <c r="A96" s="96" t="s">
        <v>73</v>
      </c>
      <c r="B96" s="22"/>
      <c r="C96" s="22"/>
      <c r="D96" s="22"/>
      <c r="E96" s="67"/>
      <c r="F96" s="68"/>
      <c r="G96" s="71"/>
      <c r="H96" s="84"/>
    </row>
    <row r="97" spans="1:8">
      <c r="A97" s="96" t="s">
        <v>74</v>
      </c>
      <c r="B97" s="22"/>
      <c r="C97" s="22"/>
      <c r="D97" s="22"/>
      <c r="E97" s="67"/>
      <c r="F97" s="68"/>
      <c r="G97" s="71"/>
      <c r="H97" s="84"/>
    </row>
    <row r="98" spans="1:8">
      <c r="A98" s="94" t="s">
        <v>121</v>
      </c>
      <c r="B98" s="22"/>
      <c r="C98" s="22"/>
      <c r="D98" s="22"/>
      <c r="E98" s="67"/>
      <c r="F98" s="68"/>
      <c r="G98" s="71"/>
      <c r="H98" s="84"/>
    </row>
    <row r="99" spans="1:8">
      <c r="A99" s="94" t="s">
        <v>77</v>
      </c>
      <c r="B99" s="22"/>
      <c r="C99" s="22"/>
      <c r="D99" s="22"/>
      <c r="E99" s="67"/>
      <c r="F99" s="68"/>
      <c r="G99" s="71"/>
      <c r="H99" s="84"/>
    </row>
    <row r="100" spans="1:8">
      <c r="A100" s="94" t="s">
        <v>77</v>
      </c>
      <c r="B100" s="22"/>
      <c r="C100" s="22"/>
      <c r="D100" s="22"/>
      <c r="E100" s="67"/>
      <c r="F100" s="68"/>
      <c r="G100" s="71"/>
      <c r="H100" s="84"/>
    </row>
    <row r="101" spans="1:8">
      <c r="A101" s="94" t="s">
        <v>77</v>
      </c>
      <c r="B101" s="22"/>
      <c r="C101" s="22"/>
      <c r="D101" s="22"/>
      <c r="E101" s="67"/>
      <c r="F101" s="68"/>
      <c r="G101" s="71"/>
      <c r="H101" s="84"/>
    </row>
    <row r="102" spans="1:8">
      <c r="A102" s="96"/>
      <c r="B102" s="22"/>
      <c r="C102" s="22"/>
      <c r="D102" s="22"/>
      <c r="E102" s="67"/>
      <c r="F102" s="68"/>
      <c r="G102" s="68"/>
      <c r="H102" s="84"/>
    </row>
    <row r="103" spans="1:8">
      <c r="A103" s="98" t="s">
        <v>54</v>
      </c>
      <c r="B103" s="93"/>
      <c r="C103" s="93"/>
      <c r="D103" s="93"/>
      <c r="E103" s="93"/>
      <c r="F103" s="93"/>
      <c r="G103" s="70"/>
      <c r="H103" s="99"/>
    </row>
    <row r="104" spans="1:8">
      <c r="A104" s="100" t="s">
        <v>55</v>
      </c>
      <c r="B104" s="93"/>
      <c r="C104" s="93"/>
      <c r="D104" s="93"/>
      <c r="E104" s="93"/>
      <c r="F104" s="93"/>
      <c r="G104" s="70"/>
      <c r="H104" s="99"/>
    </row>
    <row r="105" spans="1:8">
      <c r="A105" s="100" t="s">
        <v>56</v>
      </c>
      <c r="B105" s="93"/>
      <c r="C105" s="93"/>
      <c r="D105" s="93"/>
      <c r="E105" s="93"/>
      <c r="F105" s="93"/>
      <c r="G105" s="70"/>
      <c r="H105" s="99"/>
    </row>
    <row r="106" spans="1:8">
      <c r="A106" s="83" t="s">
        <v>131</v>
      </c>
      <c r="B106" s="22"/>
      <c r="C106" s="22"/>
      <c r="D106" s="22"/>
      <c r="E106" s="22"/>
      <c r="F106" s="22"/>
      <c r="G106" s="69"/>
      <c r="H106" s="84"/>
    </row>
    <row r="107" spans="1:8">
      <c r="A107" s="83" t="s">
        <v>14</v>
      </c>
      <c r="B107" s="22"/>
      <c r="C107" s="22"/>
      <c r="D107" s="22"/>
      <c r="E107" s="22"/>
      <c r="F107" s="22"/>
      <c r="G107" s="25"/>
      <c r="H107" s="84"/>
    </row>
    <row r="108" spans="1:8">
      <c r="A108" s="83" t="s">
        <v>15</v>
      </c>
      <c r="B108" s="22"/>
      <c r="C108" s="22"/>
      <c r="D108" s="22"/>
      <c r="E108" s="22"/>
      <c r="F108" s="22"/>
      <c r="G108" s="25"/>
      <c r="H108" s="84"/>
    </row>
    <row r="109" spans="1:8">
      <c r="A109" s="83"/>
      <c r="B109" s="22"/>
      <c r="C109" s="22"/>
      <c r="D109" s="22"/>
      <c r="E109" s="22"/>
      <c r="F109" s="22"/>
      <c r="G109" s="22"/>
      <c r="H109" s="84"/>
    </row>
    <row r="110" spans="1:8" ht="15" thickBot="1">
      <c r="A110" s="173" t="s">
        <v>16</v>
      </c>
      <c r="B110" s="166"/>
      <c r="C110" s="166"/>
      <c r="D110" s="166"/>
      <c r="E110" s="166"/>
      <c r="F110" s="166"/>
      <c r="G110" s="174"/>
      <c r="H110" s="92">
        <f>SUM(G52:G108)</f>
        <v>56700</v>
      </c>
    </row>
    <row r="111" spans="1:8" ht="15" thickBot="1">
      <c r="A111" s="236" t="s">
        <v>103</v>
      </c>
      <c r="B111" s="237"/>
      <c r="C111" s="237"/>
      <c r="D111" s="237"/>
      <c r="E111" s="237"/>
      <c r="F111" s="237"/>
      <c r="G111" s="238"/>
      <c r="H111" s="134">
        <f>G30</f>
        <v>0</v>
      </c>
    </row>
    <row r="112" spans="1:8" ht="15" thickBot="1">
      <c r="A112" s="80"/>
      <c r="B112" s="81"/>
      <c r="C112" s="81"/>
      <c r="D112" s="235" t="s">
        <v>37</v>
      </c>
      <c r="E112" s="212"/>
      <c r="F112" s="212"/>
      <c r="G112" s="212"/>
      <c r="H112" s="82">
        <f>SUM(H41+H48+H110+H111)</f>
        <v>2089463</v>
      </c>
    </row>
    <row r="113" spans="1:16" ht="15" thickBot="1"/>
    <row r="114" spans="1:16">
      <c r="A114" s="29"/>
      <c r="B114" s="30"/>
      <c r="C114" s="30"/>
      <c r="D114" s="30"/>
      <c r="E114" s="30"/>
      <c r="F114" s="30"/>
      <c r="G114" s="30"/>
      <c r="H114" s="31"/>
      <c r="I114" s="130"/>
    </row>
    <row r="115" spans="1:16">
      <c r="A115" s="231" t="s">
        <v>38</v>
      </c>
      <c r="B115" s="167"/>
      <c r="C115" s="167"/>
      <c r="D115" s="167"/>
      <c r="E115" s="167"/>
      <c r="F115" s="167"/>
      <c r="G115" s="167"/>
      <c r="H115" s="232"/>
      <c r="I115" s="130"/>
    </row>
    <row r="116" spans="1:16">
      <c r="A116" s="32"/>
      <c r="B116" s="33"/>
      <c r="C116" s="33"/>
      <c r="D116" s="33"/>
      <c r="E116" s="33"/>
      <c r="F116" s="33"/>
      <c r="G116" s="33"/>
      <c r="H116" s="34"/>
      <c r="I116" s="130"/>
    </row>
    <row r="117" spans="1:16">
      <c r="A117" s="32" t="s">
        <v>17</v>
      </c>
      <c r="B117" s="33"/>
      <c r="C117" s="33"/>
      <c r="D117" s="11" cm="1">
        <f t="array" ref="D117">IFERROR(_xlfn.IFS(G30&gt;0,(G31-G30),G30=0,0),0)</f>
        <v>0</v>
      </c>
      <c r="E117" s="33"/>
      <c r="F117" s="33"/>
      <c r="G117" s="137"/>
      <c r="H117" s="34"/>
      <c r="I117" s="228"/>
      <c r="J117" s="228"/>
      <c r="K117" s="228"/>
      <c r="L117" s="228"/>
      <c r="M117" s="228"/>
      <c r="N117" s="228"/>
      <c r="O117" s="228"/>
      <c r="P117" s="228"/>
    </row>
    <row r="118" spans="1:16">
      <c r="A118" s="32" t="s">
        <v>18</v>
      </c>
      <c r="B118" s="33"/>
      <c r="C118" s="33"/>
      <c r="D118" s="12">
        <v>280</v>
      </c>
      <c r="E118" s="33"/>
      <c r="F118" s="33"/>
      <c r="G118" s="137"/>
      <c r="H118" s="34"/>
      <c r="I118" s="130"/>
    </row>
    <row r="119" spans="1:16">
      <c r="A119" s="32"/>
      <c r="B119" s="33"/>
      <c r="C119" s="33"/>
      <c r="D119" s="33"/>
      <c r="E119" s="33"/>
      <c r="F119" s="33"/>
      <c r="G119" s="33"/>
      <c r="H119" s="34"/>
      <c r="I119" s="130"/>
    </row>
    <row r="120" spans="1:16">
      <c r="A120" s="233" t="s">
        <v>39</v>
      </c>
      <c r="B120" s="234"/>
      <c r="C120" s="234"/>
      <c r="D120" s="234"/>
      <c r="E120" s="141"/>
      <c r="F120" s="141"/>
      <c r="G120" s="142"/>
      <c r="H120" s="143"/>
      <c r="I120" s="130"/>
    </row>
    <row r="121" spans="1:16">
      <c r="A121" s="38"/>
      <c r="B121" s="36"/>
      <c r="C121" s="36"/>
      <c r="D121" s="36"/>
      <c r="E121" s="36"/>
      <c r="F121" s="36"/>
      <c r="G121" s="36"/>
      <c r="H121" s="37"/>
      <c r="I121" s="130"/>
    </row>
    <row r="122" spans="1:16">
      <c r="A122" s="39">
        <f>G7-G14</f>
        <v>2800000</v>
      </c>
      <c r="B122" s="40" t="s">
        <v>40</v>
      </c>
      <c r="C122" s="36"/>
      <c r="D122" s="41">
        <v>0.65</v>
      </c>
      <c r="E122" s="40" t="s">
        <v>41</v>
      </c>
      <c r="F122" s="42">
        <f>SUM(A122*D122)</f>
        <v>1820000</v>
      </c>
      <c r="G122" s="36"/>
      <c r="H122" s="37"/>
      <c r="I122" s="130"/>
    </row>
    <row r="123" spans="1:16">
      <c r="A123" s="43" t="s">
        <v>42</v>
      </c>
      <c r="B123" s="36"/>
      <c r="C123" s="36"/>
      <c r="D123" s="36" t="s">
        <v>43</v>
      </c>
      <c r="E123" s="36"/>
      <c r="F123" s="36"/>
      <c r="G123" s="36"/>
      <c r="H123" s="37"/>
      <c r="I123" s="130"/>
    </row>
    <row r="124" spans="1:16">
      <c r="A124" s="43"/>
      <c r="B124" s="36"/>
      <c r="C124" s="36"/>
      <c r="D124" s="36"/>
      <c r="E124" s="36"/>
      <c r="F124" s="36"/>
      <c r="G124" s="36"/>
      <c r="H124" s="37"/>
      <c r="I124" s="130"/>
    </row>
    <row r="125" spans="1:16">
      <c r="A125" s="233" t="s">
        <v>108</v>
      </c>
      <c r="B125" s="234"/>
      <c r="C125" s="234"/>
      <c r="D125" s="234"/>
      <c r="E125" s="234"/>
      <c r="F125" s="139"/>
      <c r="G125" s="139"/>
      <c r="H125" s="140"/>
      <c r="I125" s="130"/>
    </row>
    <row r="126" spans="1:16">
      <c r="A126" s="35"/>
      <c r="B126" s="127"/>
      <c r="C126" s="127"/>
      <c r="D126" s="127"/>
      <c r="E126" s="127"/>
      <c r="F126" s="128"/>
      <c r="G126" s="127"/>
      <c r="H126" s="126"/>
      <c r="I126" s="130"/>
    </row>
    <row r="127" spans="1:16">
      <c r="A127" s="200" t="s">
        <v>44</v>
      </c>
      <c r="B127" s="167"/>
      <c r="C127" s="58"/>
      <c r="D127" s="136"/>
      <c r="E127" s="127"/>
      <c r="F127" s="135">
        <f>((F122*(1+(D129/D134))^(D134*D132))-F122)+(F122*D130)</f>
        <v>227079.23451922275</v>
      </c>
      <c r="G127" s="127"/>
      <c r="H127" s="129"/>
      <c r="I127" s="130"/>
    </row>
    <row r="128" spans="1:16">
      <c r="A128" s="35"/>
      <c r="B128" s="127"/>
      <c r="C128" s="58"/>
      <c r="D128" s="136"/>
      <c r="E128" s="127"/>
      <c r="F128" s="138"/>
      <c r="G128" s="127"/>
      <c r="H128" s="129"/>
      <c r="I128" s="130"/>
    </row>
    <row r="129" spans="1:9">
      <c r="A129" s="239" t="s">
        <v>132</v>
      </c>
      <c r="B129" s="240"/>
      <c r="C129" s="240"/>
      <c r="D129" s="144">
        <v>0.115</v>
      </c>
      <c r="E129" s="145" t="s">
        <v>109</v>
      </c>
      <c r="F129" s="146" t="s">
        <v>115</v>
      </c>
      <c r="G129" s="145"/>
      <c r="H129" s="129"/>
      <c r="I129" s="130"/>
    </row>
    <row r="130" spans="1:9">
      <c r="A130" s="241" t="s">
        <v>110</v>
      </c>
      <c r="B130" s="242"/>
      <c r="C130" s="145"/>
      <c r="D130" s="160">
        <v>3.3000000000000002E-2</v>
      </c>
      <c r="E130" s="145"/>
      <c r="F130" s="146" t="s">
        <v>115</v>
      </c>
      <c r="G130" s="145"/>
      <c r="H130" s="129"/>
      <c r="I130" s="130"/>
    </row>
    <row r="131" spans="1:9">
      <c r="A131" s="147" t="s">
        <v>111</v>
      </c>
      <c r="B131" s="148"/>
      <c r="C131" s="145"/>
      <c r="D131" s="151">
        <f>F122</f>
        <v>1820000</v>
      </c>
      <c r="E131" s="145"/>
      <c r="F131" s="150"/>
      <c r="G131" s="145"/>
      <c r="H131" s="129"/>
      <c r="I131" s="130"/>
    </row>
    <row r="132" spans="1:9">
      <c r="A132" s="147" t="s">
        <v>112</v>
      </c>
      <c r="B132" s="148"/>
      <c r="C132" s="145"/>
      <c r="D132" s="152">
        <f>D118/365</f>
        <v>0.76712328767123283</v>
      </c>
      <c r="E132" s="145"/>
      <c r="F132" s="150"/>
      <c r="G132" s="145"/>
      <c r="H132" s="129"/>
      <c r="I132" s="130"/>
    </row>
    <row r="133" spans="1:9">
      <c r="A133" s="147" t="s">
        <v>113</v>
      </c>
      <c r="B133" s="148"/>
      <c r="C133" s="145"/>
      <c r="D133" s="149">
        <f>D118/30.4166667</f>
        <v>9.2054794419665971</v>
      </c>
      <c r="E133" s="145"/>
      <c r="F133" s="150"/>
      <c r="G133" s="145"/>
      <c r="H133" s="129"/>
      <c r="I133" s="130"/>
    </row>
    <row r="134" spans="1:9">
      <c r="A134" s="147" t="s">
        <v>114</v>
      </c>
      <c r="B134" s="148"/>
      <c r="C134" s="145"/>
      <c r="D134" s="149">
        <v>12</v>
      </c>
      <c r="E134" s="145"/>
      <c r="F134" s="146" t="s">
        <v>116</v>
      </c>
      <c r="G134" s="145"/>
      <c r="H134" s="129"/>
      <c r="I134" s="130"/>
    </row>
    <row r="135" spans="1:9">
      <c r="A135" s="35"/>
      <c r="B135" s="127"/>
      <c r="C135" s="58"/>
      <c r="D135" s="136"/>
      <c r="E135" s="127"/>
      <c r="F135" s="138"/>
      <c r="G135" s="127"/>
      <c r="H135" s="129"/>
      <c r="I135" s="130"/>
    </row>
    <row r="136" spans="1:9">
      <c r="A136" s="35"/>
      <c r="B136" s="127"/>
      <c r="C136" s="58"/>
      <c r="D136" s="136"/>
      <c r="E136" s="127"/>
      <c r="F136" s="138"/>
      <c r="G136" s="127"/>
      <c r="H136" s="129"/>
      <c r="I136" s="130"/>
    </row>
    <row r="137" spans="1:9">
      <c r="A137" s="35" t="s">
        <v>45</v>
      </c>
      <c r="B137" s="44"/>
      <c r="C137" s="44"/>
      <c r="D137" s="44"/>
      <c r="E137" s="44"/>
      <c r="F137" s="36"/>
      <c r="G137" s="44"/>
      <c r="H137" s="45"/>
      <c r="I137" s="130"/>
    </row>
    <row r="138" spans="1:9">
      <c r="A138" s="35"/>
      <c r="B138" s="44"/>
      <c r="C138" s="44"/>
      <c r="D138" s="44"/>
      <c r="E138" s="44"/>
      <c r="F138" s="46"/>
      <c r="G138" s="44"/>
      <c r="H138" s="45"/>
      <c r="I138" s="130"/>
    </row>
    <row r="139" spans="1:9">
      <c r="A139" s="39">
        <f>F122</f>
        <v>1820000</v>
      </c>
      <c r="B139" s="48" t="s">
        <v>46</v>
      </c>
      <c r="C139" s="47"/>
      <c r="D139" s="65">
        <f>F127</f>
        <v>227079.23451922275</v>
      </c>
      <c r="E139" s="48" t="s">
        <v>41</v>
      </c>
      <c r="F139" s="49">
        <f>SUM(A139-D139)</f>
        <v>1592920.7654807772</v>
      </c>
      <c r="G139" s="47" t="s">
        <v>106</v>
      </c>
      <c r="H139" s="45"/>
      <c r="I139" s="130"/>
    </row>
    <row r="140" spans="1:9">
      <c r="A140" s="50" t="s">
        <v>47</v>
      </c>
      <c r="B140" s="47"/>
      <c r="C140" s="229" t="s">
        <v>107</v>
      </c>
      <c r="D140" s="230"/>
      <c r="E140" s="44"/>
      <c r="F140" s="44"/>
      <c r="G140" s="44"/>
      <c r="H140" s="45"/>
      <c r="I140" s="130"/>
    </row>
    <row r="141" spans="1:9">
      <c r="A141" s="38"/>
      <c r="B141" s="36"/>
      <c r="C141" s="36"/>
      <c r="D141" s="36"/>
      <c r="E141" s="36"/>
      <c r="F141" s="36"/>
      <c r="G141" s="36"/>
      <c r="H141" s="37"/>
      <c r="I141" s="130"/>
    </row>
    <row r="142" spans="1:9">
      <c r="A142" s="200" t="s">
        <v>48</v>
      </c>
      <c r="B142" s="167"/>
      <c r="C142" s="167"/>
      <c r="D142" s="167"/>
      <c r="E142" s="51"/>
      <c r="F142" s="42">
        <f>H48</f>
        <v>1200000</v>
      </c>
      <c r="G142" s="36" t="s">
        <v>105</v>
      </c>
      <c r="H142" s="37"/>
      <c r="I142" s="131"/>
    </row>
    <row r="143" spans="1:9">
      <c r="A143" s="52"/>
      <c r="B143" s="36"/>
      <c r="C143" s="36"/>
      <c r="D143" s="36"/>
      <c r="E143" s="36"/>
      <c r="F143" s="36"/>
      <c r="G143" s="36"/>
      <c r="H143" s="37"/>
      <c r="I143" s="130"/>
    </row>
    <row r="144" spans="1:9">
      <c r="A144" s="201" t="s">
        <v>49</v>
      </c>
      <c r="B144" s="167"/>
      <c r="C144" s="36"/>
      <c r="D144" s="36"/>
      <c r="E144" s="36"/>
      <c r="F144" s="36"/>
      <c r="G144" s="36"/>
      <c r="H144" s="37"/>
      <c r="I144" s="130"/>
    </row>
    <row r="145" spans="1:9" ht="6.5" customHeight="1">
      <c r="A145" s="53"/>
      <c r="B145" s="36"/>
      <c r="C145" s="36"/>
      <c r="D145" s="36"/>
      <c r="E145" s="36"/>
      <c r="F145" s="36"/>
      <c r="G145" s="36"/>
      <c r="H145" s="37"/>
      <c r="I145" s="130"/>
    </row>
    <row r="146" spans="1:9">
      <c r="A146" s="66">
        <f>F139</f>
        <v>1592920.7654807772</v>
      </c>
      <c r="B146" s="48" t="s">
        <v>46</v>
      </c>
      <c r="C146" s="202">
        <f>F142</f>
        <v>1200000</v>
      </c>
      <c r="D146" s="167"/>
      <c r="E146" s="40" t="s">
        <v>41</v>
      </c>
      <c r="F146" s="42">
        <f>SUM(A146-C146)</f>
        <v>392920.76548077725</v>
      </c>
      <c r="G146" s="54" t="s">
        <v>104</v>
      </c>
      <c r="H146" s="55"/>
      <c r="I146" s="130"/>
    </row>
    <row r="147" spans="1:9">
      <c r="A147" s="56" t="s">
        <v>51</v>
      </c>
      <c r="B147" s="203" t="s">
        <v>50</v>
      </c>
      <c r="C147" s="167"/>
      <c r="D147" s="167"/>
      <c r="E147" s="167"/>
      <c r="F147" s="36"/>
      <c r="G147" s="132"/>
      <c r="H147" s="57"/>
      <c r="I147" s="130"/>
    </row>
    <row r="148" spans="1:9">
      <c r="A148" s="56"/>
      <c r="B148" s="40"/>
      <c r="C148" s="40"/>
      <c r="D148" s="40"/>
      <c r="E148" s="40"/>
      <c r="F148" s="36"/>
      <c r="G148" s="40"/>
      <c r="H148" s="57"/>
      <c r="I148" s="130"/>
    </row>
    <row r="149" spans="1:9">
      <c r="A149" s="59"/>
      <c r="B149" s="40"/>
      <c r="C149" s="40"/>
      <c r="D149" s="40"/>
      <c r="E149" s="58"/>
      <c r="F149" s="36"/>
      <c r="G149" s="58"/>
      <c r="H149" s="37"/>
      <c r="I149" s="130"/>
    </row>
    <row r="150" spans="1:9" ht="6.5" customHeight="1">
      <c r="A150" s="32"/>
      <c r="B150" s="33"/>
      <c r="C150" s="33"/>
      <c r="D150" s="33"/>
      <c r="E150" s="33"/>
      <c r="F150" s="33"/>
      <c r="G150" s="33"/>
      <c r="H150" s="34"/>
      <c r="I150" s="130"/>
    </row>
    <row r="151" spans="1:9">
      <c r="A151" s="32"/>
      <c r="B151" s="33"/>
      <c r="C151" s="33"/>
      <c r="D151" s="33"/>
      <c r="E151" s="33"/>
      <c r="F151" s="33"/>
      <c r="G151" s="33"/>
      <c r="H151" s="34"/>
      <c r="I151" s="130"/>
    </row>
    <row r="152" spans="1:9">
      <c r="A152" s="60" t="s">
        <v>21</v>
      </c>
      <c r="B152" s="33"/>
      <c r="C152" s="33"/>
      <c r="D152" s="33"/>
      <c r="E152" s="33"/>
      <c r="F152" s="33"/>
      <c r="G152" s="33"/>
      <c r="H152" s="34"/>
      <c r="I152" s="130"/>
    </row>
    <row r="153" spans="1:9">
      <c r="A153" s="32" t="s">
        <v>22</v>
      </c>
      <c r="B153" s="33"/>
      <c r="C153" s="33"/>
      <c r="D153" s="33"/>
      <c r="E153" s="33"/>
      <c r="F153" s="33"/>
      <c r="G153" s="161">
        <f>H112-D117-F139</f>
        <v>496542.23451922275</v>
      </c>
      <c r="H153" s="34"/>
      <c r="I153" s="130"/>
    </row>
    <row r="154" spans="1:9">
      <c r="A154" s="32" t="s">
        <v>23</v>
      </c>
      <c r="B154" s="33"/>
      <c r="C154" s="33"/>
      <c r="D154" s="33"/>
      <c r="E154" s="33"/>
      <c r="F154" s="33"/>
      <c r="G154" s="104">
        <v>0.15</v>
      </c>
      <c r="H154" s="34"/>
      <c r="I154" s="130"/>
    </row>
    <row r="155" spans="1:9">
      <c r="A155" s="32" t="s">
        <v>19</v>
      </c>
      <c r="B155" s="33"/>
      <c r="C155" s="33"/>
      <c r="D155" s="33"/>
      <c r="E155" s="33"/>
      <c r="F155" s="33"/>
      <c r="G155" s="61">
        <f>SUM(G153*G154)/365</f>
        <v>204.05845254214631</v>
      </c>
      <c r="H155" s="34"/>
      <c r="I155" s="130"/>
    </row>
    <row r="156" spans="1:9">
      <c r="A156" s="32"/>
      <c r="B156" s="33"/>
      <c r="C156" s="33"/>
      <c r="D156" s="33"/>
      <c r="E156" s="33"/>
      <c r="F156" s="33"/>
      <c r="G156" s="33"/>
      <c r="H156" s="34"/>
      <c r="I156" s="130"/>
    </row>
    <row r="157" spans="1:9" ht="15" thickBot="1">
      <c r="A157" s="204" t="s">
        <v>20</v>
      </c>
      <c r="B157" s="205"/>
      <c r="C157" s="205"/>
      <c r="D157" s="205"/>
      <c r="E157" s="205"/>
      <c r="F157" s="205"/>
      <c r="G157" s="206"/>
      <c r="H157" s="62">
        <f>SUM(G155*D118)</f>
        <v>57136.366711800969</v>
      </c>
      <c r="I157" s="130"/>
    </row>
    <row r="158" spans="1:9" ht="15" thickBot="1">
      <c r="A158" s="63"/>
      <c r="B158" s="30"/>
      <c r="C158" s="30"/>
      <c r="D158" s="30"/>
      <c r="E158" s="30"/>
      <c r="F158" s="30"/>
      <c r="G158" s="30"/>
      <c r="H158" s="64"/>
    </row>
    <row r="159" spans="1:9" ht="15" thickBot="1">
      <c r="A159" s="74"/>
      <c r="B159" s="75"/>
      <c r="C159" s="75"/>
      <c r="D159" s="207" t="s">
        <v>90</v>
      </c>
      <c r="E159" s="207"/>
      <c r="F159" s="207"/>
      <c r="G159" s="208"/>
      <c r="H159" s="76">
        <f>H157</f>
        <v>57136.366711800969</v>
      </c>
    </row>
    <row r="160" spans="1:9">
      <c r="A160" s="77"/>
      <c r="B160" s="77"/>
      <c r="C160" s="77"/>
      <c r="D160" s="78"/>
      <c r="E160" s="78"/>
      <c r="F160" s="78"/>
      <c r="G160" s="78"/>
      <c r="H160" s="79"/>
    </row>
    <row r="161" spans="1:10" ht="15" thickBot="1">
      <c r="A161" s="77"/>
      <c r="B161" s="77"/>
      <c r="C161" s="77"/>
      <c r="D161" s="78"/>
      <c r="E161" s="78"/>
      <c r="F161" s="78"/>
      <c r="G161" s="78"/>
      <c r="H161" s="79"/>
    </row>
    <row r="162" spans="1:10" ht="15" thickBot="1">
      <c r="A162" s="115"/>
      <c r="B162" s="116"/>
      <c r="C162" s="116"/>
      <c r="D162" s="116"/>
      <c r="E162" s="214" t="s">
        <v>91</v>
      </c>
      <c r="F162" s="215"/>
      <c r="G162" s="216"/>
      <c r="H162" s="106">
        <f>H22</f>
        <v>2726000</v>
      </c>
      <c r="I162" s="105"/>
    </row>
    <row r="163" spans="1:10" ht="15" thickBot="1">
      <c r="A163" s="223" t="s">
        <v>99</v>
      </c>
      <c r="B163" s="224"/>
      <c r="C163" s="224"/>
      <c r="D163" s="224"/>
      <c r="E163" s="224"/>
      <c r="F163" s="224"/>
      <c r="G163" s="225"/>
      <c r="H163" s="119">
        <f>H112</f>
        <v>2089463</v>
      </c>
      <c r="I163" s="105"/>
    </row>
    <row r="164" spans="1:10" ht="15" thickBot="1">
      <c r="A164" s="217" t="s">
        <v>100</v>
      </c>
      <c r="B164" s="218"/>
      <c r="C164" s="218"/>
      <c r="D164" s="218"/>
      <c r="E164" s="218"/>
      <c r="F164" s="218"/>
      <c r="G164" s="219"/>
      <c r="H164" s="119">
        <f>F127</f>
        <v>227079.23451922275</v>
      </c>
      <c r="I164" s="105"/>
    </row>
    <row r="165" spans="1:10" ht="15" thickBot="1">
      <c r="A165" s="217" t="s">
        <v>117</v>
      </c>
      <c r="B165" s="218"/>
      <c r="C165" s="218"/>
      <c r="D165" s="218"/>
      <c r="E165" s="218"/>
      <c r="F165" s="218"/>
      <c r="G165" s="219"/>
      <c r="H165" s="119">
        <f>H159</f>
        <v>57136.366711800969</v>
      </c>
      <c r="I165" s="105"/>
    </row>
    <row r="166" spans="1:10" ht="15" thickBot="1">
      <c r="A166" s="121"/>
      <c r="B166" s="220" t="s">
        <v>92</v>
      </c>
      <c r="C166" s="221"/>
      <c r="D166" s="221"/>
      <c r="E166" s="221"/>
      <c r="F166" s="221"/>
      <c r="G166" s="222"/>
      <c r="H166" s="120">
        <f>SUM(H163:H165)</f>
        <v>2373678.6012310237</v>
      </c>
      <c r="I166" s="105"/>
    </row>
    <row r="167" spans="1:10" ht="15" thickBot="1">
      <c r="A167" s="107"/>
      <c r="B167" s="108"/>
      <c r="C167" s="109"/>
      <c r="D167" s="109"/>
      <c r="E167" s="110" t="s">
        <v>101</v>
      </c>
      <c r="F167" s="111">
        <f>IFERROR(SUM(H167/H163),0)</f>
        <v>0.30464143179371928</v>
      </c>
      <c r="G167" s="112"/>
      <c r="H167" s="117">
        <f>H162-H163</f>
        <v>636537</v>
      </c>
      <c r="I167" s="105"/>
      <c r="J167" s="113"/>
    </row>
    <row r="168" spans="1:10" ht="15" thickBot="1">
      <c r="A168" s="122"/>
      <c r="B168" s="123"/>
      <c r="C168" s="123"/>
      <c r="D168" s="209" t="s">
        <v>93</v>
      </c>
      <c r="E168" s="210"/>
      <c r="F168" s="124">
        <f>IFERROR(SUM(H168/H163),0)</f>
        <v>0.16861815632484339</v>
      </c>
      <c r="G168" s="124"/>
      <c r="H168" s="125">
        <f>H167-(H164+H165)</f>
        <v>352321.39876897627</v>
      </c>
      <c r="I168" s="105"/>
      <c r="J168" s="113"/>
    </row>
    <row r="169" spans="1:10" ht="15" thickBot="1">
      <c r="A169" s="211" t="s">
        <v>24</v>
      </c>
      <c r="B169" s="212"/>
      <c r="C169" s="212"/>
      <c r="D169" s="212"/>
      <c r="E169" s="213"/>
      <c r="F169" s="118">
        <v>0.15</v>
      </c>
      <c r="G169" s="118"/>
      <c r="H169" s="114">
        <f>SUM(H163*15%)</f>
        <v>313419.45</v>
      </c>
    </row>
    <row r="171" spans="1:10">
      <c r="F171" s="14"/>
      <c r="H171" s="13"/>
    </row>
    <row r="172" spans="1:10">
      <c r="A172" s="199" t="s">
        <v>25</v>
      </c>
      <c r="B172" s="191"/>
      <c r="C172" s="191"/>
      <c r="D172" s="191"/>
      <c r="E172" s="191"/>
      <c r="F172" s="191"/>
      <c r="G172" s="191"/>
      <c r="H172" s="191"/>
    </row>
    <row r="173" spans="1:10">
      <c r="A173" s="199" t="s">
        <v>26</v>
      </c>
      <c r="B173" s="191"/>
      <c r="C173" s="191"/>
      <c r="D173" s="191"/>
      <c r="E173" s="191"/>
      <c r="F173" s="191"/>
      <c r="G173" s="191"/>
      <c r="H173" s="191"/>
    </row>
    <row r="174" spans="1:10">
      <c r="A174" s="199" t="s">
        <v>27</v>
      </c>
      <c r="B174" s="191"/>
      <c r="C174" s="191"/>
      <c r="D174" s="191"/>
      <c r="E174" s="191"/>
      <c r="F174" s="191"/>
      <c r="G174" s="191"/>
      <c r="H174" s="191"/>
    </row>
    <row r="175" spans="1:10">
      <c r="A175" s="199" t="s">
        <v>28</v>
      </c>
      <c r="B175" s="191"/>
      <c r="C175" s="191"/>
      <c r="D175" s="191"/>
      <c r="E175" s="191"/>
      <c r="F175" s="191"/>
      <c r="G175" s="15"/>
      <c r="H175" s="15"/>
    </row>
  </sheetData>
  <mergeCells count="51">
    <mergeCell ref="A164:G164"/>
    <mergeCell ref="A87:D87"/>
    <mergeCell ref="A88:D88"/>
    <mergeCell ref="A86:E86"/>
    <mergeCell ref="I117:P117"/>
    <mergeCell ref="C140:D140"/>
    <mergeCell ref="A115:H115"/>
    <mergeCell ref="A120:D120"/>
    <mergeCell ref="A125:E125"/>
    <mergeCell ref="A127:B127"/>
    <mergeCell ref="D112:G112"/>
    <mergeCell ref="A110:G110"/>
    <mergeCell ref="A111:G111"/>
    <mergeCell ref="A129:C129"/>
    <mergeCell ref="A130:B130"/>
    <mergeCell ref="A173:H173"/>
    <mergeCell ref="A174:H174"/>
    <mergeCell ref="A175:F175"/>
    <mergeCell ref="A142:D142"/>
    <mergeCell ref="A144:B144"/>
    <mergeCell ref="C146:D146"/>
    <mergeCell ref="B147:E147"/>
    <mergeCell ref="A157:G157"/>
    <mergeCell ref="D159:G159"/>
    <mergeCell ref="A172:H172"/>
    <mergeCell ref="D168:E168"/>
    <mergeCell ref="A169:E169"/>
    <mergeCell ref="E162:G162"/>
    <mergeCell ref="A165:G165"/>
    <mergeCell ref="B166:G166"/>
    <mergeCell ref="A163:G163"/>
    <mergeCell ref="A1:H1"/>
    <mergeCell ref="C3:H3"/>
    <mergeCell ref="A5:H5"/>
    <mergeCell ref="B15:E15"/>
    <mergeCell ref="B16:E16"/>
    <mergeCell ref="A7:F7"/>
    <mergeCell ref="B17:E17"/>
    <mergeCell ref="B18:E18"/>
    <mergeCell ref="E20:G20"/>
    <mergeCell ref="E22:G22"/>
    <mergeCell ref="A24:H24"/>
    <mergeCell ref="A56:B56"/>
    <mergeCell ref="A64:E64"/>
    <mergeCell ref="D48:G48"/>
    <mergeCell ref="A35:F35"/>
    <mergeCell ref="D32:F32"/>
    <mergeCell ref="A41:G41"/>
    <mergeCell ref="C37:E37"/>
    <mergeCell ref="C38:E38"/>
    <mergeCell ref="C39:E39"/>
  </mergeCells>
  <hyperlinks>
    <hyperlink ref="D32" r:id="rId1" xr:uid="{2E3FFB06-985F-4F25-9B1F-6B332C06B1B9}"/>
  </hyperlinks>
  <pageMargins left="0.7" right="0.7" top="0.75" bottom="0.75" header="0.3" footer="0.3"/>
  <pageSetup paperSize="9" orientation="portrait" horizontalDpi="0"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Construction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Grubisa</dc:creator>
  <cp:lastModifiedBy>Kevin Grubisa</cp:lastModifiedBy>
  <cp:lastPrinted>2023-02-16T01:33:52Z</cp:lastPrinted>
  <dcterms:created xsi:type="dcterms:W3CDTF">2022-09-19T01:50:47Z</dcterms:created>
  <dcterms:modified xsi:type="dcterms:W3CDTF">2025-08-20T04:03:29Z</dcterms:modified>
</cp:coreProperties>
</file>