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F:\CMG Working Documents\Feasibilities\Sample Feasibilities\"/>
    </mc:Choice>
  </mc:AlternateContent>
  <xr:revisionPtr revIDLastSave="0" documentId="8_{C126D6F6-0E1D-4BD5-9468-9324549BBB5E}" xr6:coauthVersionLast="47" xr6:coauthVersionMax="47" xr10:uidLastSave="{00000000-0000-0000-0000-000000000000}"/>
  <bookViews>
    <workbookView xWindow="-110" yWindow="-110" windowWidth="19420" windowHeight="10420" xr2:uid="{00000000-000D-0000-FFFF-FFFF00000000}"/>
  </bookViews>
  <sheets>
    <sheet name="Acquisition" sheetId="1" r:id="rId1"/>
    <sheet name="Construction"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9" i="3" l="1"/>
  <c r="G52" i="1"/>
  <c r="H38" i="1" l="1"/>
  <c r="D79" i="3"/>
  <c r="D78" i="3"/>
  <c r="G187" i="1" l="1"/>
  <c r="G178" i="1" l="1"/>
  <c r="G182" i="1" l="1"/>
  <c r="G189" i="1"/>
  <c r="G198" i="1"/>
  <c r="G200" i="1"/>
  <c r="G10" i="3"/>
  <c r="H202" i="1" l="1"/>
  <c r="G195" i="1"/>
  <c r="G35" i="3"/>
  <c r="G14" i="3"/>
  <c r="H20" i="3" l="1"/>
  <c r="H22" i="3" s="1"/>
  <c r="A68" i="3"/>
  <c r="G43" i="1"/>
  <c r="H45" i="1" s="1"/>
  <c r="G36" i="3" l="1"/>
  <c r="G28" i="3"/>
  <c r="G29" i="3" s="1"/>
  <c r="H31" i="3" s="1"/>
  <c r="G50" i="1"/>
  <c r="G49" i="1"/>
  <c r="H54" i="3" l="1"/>
  <c r="H167" i="1"/>
  <c r="H170" i="1" s="1"/>
  <c r="H213" i="1" s="1"/>
  <c r="F68" i="3"/>
  <c r="F87" i="3"/>
  <c r="C91" i="3" s="1"/>
  <c r="D77" i="3" l="1"/>
  <c r="F73" i="3"/>
  <c r="H107" i="3" s="1"/>
  <c r="H105" i="3"/>
  <c r="A84" i="3"/>
  <c r="G205" i="1" l="1"/>
  <c r="G207" i="1" s="1"/>
  <c r="H209" i="1" s="1"/>
  <c r="H211" i="1" s="1"/>
  <c r="H214" i="1" s="1"/>
  <c r="H56" i="3" l="1"/>
  <c r="G10" i="1"/>
  <c r="H20" i="1" s="1"/>
  <c r="H22" i="1" s="1"/>
  <c r="H215" i="1" s="1"/>
  <c r="H57" i="3"/>
  <c r="H217" i="1"/>
  <c r="H58" i="3" l="1"/>
  <c r="H106" i="3" s="1"/>
  <c r="F215" i="1"/>
  <c r="H216" i="1"/>
  <c r="G219" i="1" l="1"/>
  <c r="F216" i="1"/>
  <c r="G28" i="1" s="1" a="1"/>
  <c r="G28" i="1" s="1"/>
  <c r="G220" i="1"/>
  <c r="G221" i="1"/>
  <c r="D84" i="3" l="1"/>
  <c r="F84" i="3" s="1"/>
  <c r="F96" i="3" s="1"/>
  <c r="A91" i="3"/>
  <c r="F91" i="3" s="1"/>
  <c r="F98" i="3" l="1"/>
  <c r="H100" i="3" s="1"/>
  <c r="H102" i="3" s="1"/>
  <c r="H108" i="3" s="1"/>
  <c r="G112" i="3" l="1"/>
  <c r="G113" i="3"/>
  <c r="H111" i="3"/>
  <c r="H109" i="3"/>
  <c r="H110" i="3" s="1"/>
  <c r="G110"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G7" authorId="0" shapeId="0" xr:uid="{40F1C824-6F5E-4B40-B15E-F59B5708BA71}">
      <text>
        <r>
          <rPr>
            <b/>
            <sz val="9"/>
            <color indexed="81"/>
            <rFont val="Tahoma"/>
            <family val="2"/>
          </rPr>
          <t xml:space="preserve">
Note: Do not enter the sale price of the completed development/ construction, that goes into the next spreadsheet tagged "Construction" </t>
        </r>
        <r>
          <rPr>
            <sz val="9"/>
            <color indexed="81"/>
            <rFont val="Tahoma"/>
            <family val="2"/>
          </rPr>
          <t xml:space="preserve">
In this cell, enter the sale price of the property which represents its value with any uplift that you have created during the "Acquisition" stage eg approved DA, approved subdivision, architect's plans etc 
You may need an agent to give a market appraisal if you can't find anything comparable</t>
        </r>
      </text>
    </comment>
    <comment ref="F10" authorId="0" shapeId="0" xr:uid="{069A0440-3440-42C7-8ECA-17F1F616E8BE}">
      <text>
        <r>
          <rPr>
            <b/>
            <sz val="9"/>
            <color indexed="81"/>
            <rFont val="Tahoma"/>
            <family val="2"/>
          </rPr>
          <t xml:space="preserve">
</t>
        </r>
        <r>
          <rPr>
            <sz val="9"/>
            <color indexed="81"/>
            <rFont val="Tahoma"/>
            <family val="2"/>
          </rPr>
          <t>Enter the agent's sales commission here eg 2%</t>
        </r>
      </text>
    </comment>
    <comment ref="G11" authorId="0" shapeId="0" xr:uid="{5C3E36F0-4A3D-4B8A-B39D-91ABE37711E1}">
      <text>
        <r>
          <rPr>
            <sz val="9"/>
            <color indexed="81"/>
            <rFont val="Tahoma"/>
            <family val="2"/>
          </rPr>
          <t xml:space="preserve">
Input the total cost of advertising your property for sale eg internet, newspaper, brochures etc</t>
        </r>
      </text>
    </comment>
    <comment ref="G12" authorId="0" shapeId="0" xr:uid="{17A9A32B-7B45-4066-A524-DAE417B94351}">
      <text>
        <r>
          <rPr>
            <sz val="9"/>
            <color indexed="81"/>
            <rFont val="Tahoma"/>
            <family val="2"/>
          </rPr>
          <t xml:space="preserve">
Input the solicitor's costs associated with selling your property eg conveyancing costs, contract preparation</t>
        </r>
      </text>
    </comment>
    <comment ref="G13" authorId="0" shapeId="0" xr:uid="{ED6CB35C-4E3E-4483-AB26-D4361BE325CC}">
      <text>
        <r>
          <rPr>
            <sz val="9"/>
            <color indexed="81"/>
            <rFont val="Tahoma"/>
            <family val="2"/>
          </rPr>
          <t xml:space="preserve">
Should you require furniture for styling to help sell your property, enter the cost here</t>
        </r>
      </text>
    </comment>
    <comment ref="B15" authorId="0" shapeId="0" xr:uid="{26FB6F2A-32AE-4CEC-BAE6-357961B607C2}">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H20" authorId="0" shapeId="0" xr:uid="{9AB5B821-8968-437C-9A5C-60EA3C79EF6E}">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H22" authorId="0" shapeId="0" xr:uid="{1CF4F6FD-57F9-4040-BAD4-877CABD73E01}">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G28" authorId="0" shapeId="0" xr:uid="{AC8B7232-6020-4C45-86F8-89946626856D}">
      <text>
        <r>
          <rPr>
            <sz val="9"/>
            <color indexed="81"/>
            <rFont val="Tahoma"/>
            <family val="2"/>
          </rPr>
          <t xml:space="preserve">
Once the feasibility has been completed, the figure in this cell will only appear if the net profit margin of the project is less than 10%. The figure will appear in red and will indicate what you should be purchasing the property for to make it viable. 
You can adjust the sale price or your costs to make the project come in above 10% net profit, but only do this if you can justify doing so.</t>
        </r>
      </text>
    </comment>
    <comment ref="G29" authorId="0" shapeId="0" xr:uid="{5B5C6BD1-C58E-4C0F-8B28-FC8CBD11BDB4}">
      <text>
        <r>
          <rPr>
            <sz val="9"/>
            <color indexed="81"/>
            <rFont val="Tahoma"/>
            <family val="2"/>
          </rPr>
          <t xml:space="preserve">
Only input a figure here where there is an existing mortgage amount attached to a property that is also being used in addition to the property you are purchasingl. 
For example, this is only required if you are doing say a joint venture with a neighbour who is adding their property to the development proposal or if you already own a property that you are intending to combine with the property you are purchasing for this project. This figure will have an impact on your final construction feasibility outcome. </t>
        </r>
      </text>
    </comment>
    <comment ref="G30" authorId="0" shapeId="0" xr:uid="{68DA821C-7DFF-4D17-801B-2F7E94975A65}">
      <text>
        <r>
          <rPr>
            <sz val="9"/>
            <color indexed="81"/>
            <rFont val="Tahoma"/>
            <family val="2"/>
          </rPr>
          <t xml:space="preserve">
Enter the purchase price of the property you are buying in this cell.
</t>
        </r>
        <r>
          <rPr>
            <b/>
            <sz val="9"/>
            <color indexed="81"/>
            <rFont val="Tahoma"/>
            <family val="2"/>
          </rPr>
          <t>Note: Acquisition funding is based on the purchase price or valuation, whichever is lower</t>
        </r>
      </text>
    </comment>
    <comment ref="G31" authorId="0" shapeId="0" xr:uid="{478746CF-3598-480E-BFA9-8F743130C4DC}">
      <text>
        <r>
          <rPr>
            <sz val="9"/>
            <color indexed="81"/>
            <rFont val="Tahoma"/>
            <family val="2"/>
          </rPr>
          <t xml:space="preserve">
Go to </t>
        </r>
        <r>
          <rPr>
            <b/>
            <sz val="9"/>
            <color indexed="81"/>
            <rFont val="Tahoma"/>
            <family val="2"/>
          </rPr>
          <t xml:space="preserve">https://stampduty.calculatorsaustralia.com.au/ </t>
        </r>
        <r>
          <rPr>
            <sz val="9"/>
            <color indexed="81"/>
            <rFont val="Tahoma"/>
            <family val="2"/>
          </rPr>
          <t xml:space="preserve">
Here you can input the relevant data associated with your purchase and the website will provide a stamp duty amount for you to enter in this cell.</t>
        </r>
      </text>
    </comment>
    <comment ref="G34" authorId="0" shapeId="0" xr:uid="{4A41F08F-734E-4570-A034-5740B417DE33}">
      <text>
        <r>
          <rPr>
            <sz val="9"/>
            <color indexed="81"/>
            <rFont val="Tahoma"/>
            <family val="2"/>
          </rPr>
          <t xml:space="preserve">
Input the solicitor's costs associated with purchasing your property eg conveyancing costs, contract preparation, JV agreement etc</t>
        </r>
      </text>
    </comment>
    <comment ref="B35" authorId="0" shapeId="0" xr:uid="{FDDDE12D-637F-4109-8225-DF5D34D2D791}">
      <text>
        <r>
          <rPr>
            <sz val="9"/>
            <color indexed="81"/>
            <rFont val="Tahoma"/>
            <family val="2"/>
          </rPr>
          <t xml:space="preserve">
Use these boxes to include any other costs associated with the purchase that do not appear above.
They are designed to be edited, so simply type the description of the cost in the cell provided and input the dollar value alongside in the adjacent cell.</t>
        </r>
      </text>
    </comment>
    <comment ref="H38" authorId="0" shapeId="0" xr:uid="{E6DA42C6-BF16-4FC9-A133-57308B0DF945}">
      <text>
        <r>
          <rPr>
            <sz val="9"/>
            <color indexed="81"/>
            <rFont val="Tahoma"/>
            <family val="2"/>
          </rPr>
          <t xml:space="preserve">
</t>
        </r>
        <r>
          <rPr>
            <b/>
            <sz val="9"/>
            <color indexed="81"/>
            <rFont val="Tahoma"/>
            <family val="2"/>
          </rPr>
          <t>This is a self populating cell.</t>
        </r>
        <r>
          <rPr>
            <sz val="9"/>
            <color indexed="81"/>
            <rFont val="Tahoma"/>
            <family val="2"/>
          </rPr>
          <t xml:space="preserve"> It total all of the property purchase costs</t>
        </r>
      </text>
    </comment>
    <comment ref="G42" authorId="0" shapeId="0" xr:uid="{FEF46D3C-6B9D-4705-9DDF-791250EB1567}">
      <text>
        <r>
          <rPr>
            <sz val="9"/>
            <color indexed="81"/>
            <rFont val="Tahoma"/>
            <family val="2"/>
          </rPr>
          <t xml:space="preserve">
If you are renovating the property as part of the project, enter the cost in this cell
 </t>
        </r>
      </text>
    </comment>
    <comment ref="F43" authorId="0" shapeId="0" xr:uid="{E83D32B1-0F1C-49FE-9320-6DC019AFB613}">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H45" authorId="0" shapeId="0" xr:uid="{CEF3FF5C-5F56-4924-8B59-D11DED26FE68}">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adds the contingency factor to your renovation budget.
</t>
        </r>
      </text>
    </comment>
    <comment ref="E49" authorId="0" shapeId="0" xr:uid="{11067280-E44E-4B15-8852-703DCDE03F86}">
      <text>
        <r>
          <rPr>
            <sz val="9"/>
            <color indexed="81"/>
            <rFont val="Tahoma"/>
            <family val="2"/>
          </rPr>
          <t xml:space="preserve">
Depending on how long your project will take during the acquisition stage, work out the number of times you will need to make utility payments</t>
        </r>
      </text>
    </comment>
    <comment ref="F49" authorId="0" shapeId="0" xr:uid="{1968201E-8373-42B8-AC53-9741A8EE650D}">
      <text>
        <r>
          <rPr>
            <sz val="9"/>
            <color indexed="81"/>
            <rFont val="Tahoma"/>
            <family val="2"/>
          </rPr>
          <t xml:space="preserve">
Depending on how long your project will take during the acquisition stage, work out the dollar amounts for the utility payments. You can combine several bills together for ease of costing.</t>
        </r>
      </text>
    </comment>
    <comment ref="E50" authorId="0" shapeId="0" xr:uid="{7F0B5970-4E3E-4618-9993-382995143AF6}">
      <text>
        <r>
          <rPr>
            <sz val="9"/>
            <color indexed="81"/>
            <rFont val="Tahoma"/>
            <family val="2"/>
          </rPr>
          <t xml:space="preserve">
Depending on how long your project will take during the acquisition stage, work out the number of times you will need to make rate payments</t>
        </r>
      </text>
    </comment>
    <comment ref="F50" authorId="0" shapeId="0" xr:uid="{DD9BAF0B-F1A3-4CC6-9C3F-9E9C35CC046B}">
      <text>
        <r>
          <rPr>
            <sz val="9"/>
            <color indexed="81"/>
            <rFont val="Tahoma"/>
            <family val="2"/>
          </rPr>
          <t xml:space="preserve">
Depending on how long your project will take during the acquisition stage, work out the dollar amounts for rate payments for each payment period.</t>
        </r>
      </text>
    </comment>
    <comment ref="H167" authorId="0" shapeId="0" xr:uid="{1095455F-A5BF-4FC6-AD37-792E05021F8A}">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acquisition stage</t>
        </r>
      </text>
    </comment>
    <comment ref="H170" authorId="0" shapeId="0" xr:uid="{1B91DB16-2DB4-4AB9-9A08-DC46CB87CD9A}">
      <text>
        <r>
          <rPr>
            <sz val="9"/>
            <color indexed="81"/>
            <rFont val="Tahoma"/>
            <family val="2"/>
          </rPr>
          <t xml:space="preserve">
</t>
        </r>
        <r>
          <rPr>
            <b/>
            <sz val="9"/>
            <color indexed="81"/>
            <rFont val="Tahoma"/>
            <family val="2"/>
          </rPr>
          <t xml:space="preserve">This is a self populating cell. </t>
        </r>
        <r>
          <rPr>
            <sz val="9"/>
            <color indexed="81"/>
            <rFont val="Tahoma"/>
            <family val="2"/>
          </rPr>
          <t xml:space="preserve">
This figure represents the total costs associated with the project at the acquisition stage.</t>
        </r>
      </text>
    </comment>
    <comment ref="G173" authorId="0" shapeId="0" xr:uid="{1209B94C-9ED7-430A-9D36-1D4AD290F4A3}">
      <text>
        <r>
          <rPr>
            <sz val="9"/>
            <color indexed="81"/>
            <rFont val="Tahoma"/>
            <family val="2"/>
          </rPr>
          <t xml:space="preserve">
Input the amount of money you are personally investing into the project, in this cell</t>
        </r>
      </text>
    </comment>
    <comment ref="G175" authorId="0" shapeId="0" xr:uid="{FEE424F5-808C-435A-BCA1-887E1D368C44}">
      <text>
        <r>
          <rPr>
            <sz val="9"/>
            <color indexed="81"/>
            <rFont val="Tahoma"/>
            <family val="2"/>
          </rPr>
          <t xml:space="preserve">
Input the number of days it will take for you to complete your project. It is important to include the sales period and days to settlement once the sales contract has been exchanged.
</t>
        </r>
      </text>
    </comment>
    <comment ref="G178" authorId="0" shapeId="0" xr:uid="{5AC93072-E7FF-44C6-B46E-1B63CF9BE948}">
      <text>
        <r>
          <rPr>
            <b/>
            <sz val="9"/>
            <color indexed="81"/>
            <rFont val="Tahoma"/>
            <family val="2"/>
          </rPr>
          <t xml:space="preserve">
Total (Gross) Loan Amount</t>
        </r>
        <r>
          <rPr>
            <sz val="9"/>
            <color indexed="81"/>
            <rFont val="Tahoma"/>
            <family val="2"/>
          </rPr>
          <t xml:space="preserve">
This cell is self populating and reflects the Loan to Value Ratio based on the purchase price eg for a $1,000,000 purchase price at 70% LVR, the total (gross) loan amount before fees, would be $700,000. It is also the figure the interest rate is calculated against.
</t>
        </r>
      </text>
    </comment>
    <comment ref="G182" authorId="0" shapeId="0" xr:uid="{FFED724D-6E42-4908-BD6E-59E5195401C6}">
      <text>
        <r>
          <rPr>
            <b/>
            <sz val="9"/>
            <color indexed="81"/>
            <rFont val="Tahoma"/>
            <family val="2"/>
          </rPr>
          <t xml:space="preserve">
Lender Fees
</t>
        </r>
        <r>
          <rPr>
            <sz val="9"/>
            <color indexed="81"/>
            <rFont val="Tahoma"/>
            <family val="2"/>
          </rPr>
          <t xml:space="preserve">This figure will self populate. It represents the lender fees which will be deducted from the Total (Gross) Loan amount.
</t>
        </r>
      </text>
    </comment>
    <comment ref="G187" authorId="0" shapeId="0" xr:uid="{387AEDA0-01A5-4D19-9164-F86CA6FD12ED}">
      <text>
        <r>
          <rPr>
            <b/>
            <sz val="9"/>
            <color indexed="81"/>
            <rFont val="Tahoma"/>
            <family val="2"/>
          </rPr>
          <t>Existing Mortgage</t>
        </r>
        <r>
          <rPr>
            <sz val="9"/>
            <color indexed="81"/>
            <rFont val="Tahoma"/>
            <family val="2"/>
          </rPr>
          <t xml:space="preserve">
Mortgage on Glebe</t>
        </r>
      </text>
    </comment>
    <comment ref="F189" authorId="0" shapeId="0" xr:uid="{E06D9CCD-7C6F-494B-9EE6-C392FEFA141B}">
      <text>
        <r>
          <rPr>
            <b/>
            <sz val="9"/>
            <color indexed="81"/>
            <rFont val="Tahoma"/>
            <family val="2"/>
          </rPr>
          <t xml:space="preserve">
Number of Pre-Paid Interest Months:</t>
        </r>
        <r>
          <rPr>
            <sz val="9"/>
            <color indexed="81"/>
            <rFont val="Tahoma"/>
            <family val="2"/>
          </rPr>
          <t xml:space="preserve">
Enter the number of months you wish to have interest prepaid for your loan. Should your project not be completed before the end of your pre-paid interest period, interest will then revert to being paid monthly in advance after that. 
</t>
        </r>
        <r>
          <rPr>
            <b/>
            <sz val="9"/>
            <color indexed="81"/>
            <rFont val="Tahoma"/>
            <family val="2"/>
          </rPr>
          <t>Note: By nominating to pre-pay interest, this will reduce your net loan amount accordingly.</t>
        </r>
        <r>
          <rPr>
            <sz val="9"/>
            <color indexed="81"/>
            <rFont val="Tahoma"/>
            <family val="2"/>
          </rPr>
          <t xml:space="preserve">
</t>
        </r>
      </text>
    </comment>
    <comment ref="G189" authorId="0" shapeId="0" xr:uid="{5729B0FF-9C99-429C-8EFB-49DE57C38AD5}">
      <text>
        <r>
          <rPr>
            <b/>
            <sz val="9"/>
            <color indexed="81"/>
            <rFont val="Tahoma"/>
            <family val="2"/>
          </rPr>
          <t xml:space="preserve">
Pre-Paid Interest</t>
        </r>
        <r>
          <rPr>
            <sz val="9"/>
            <color indexed="81"/>
            <rFont val="Tahoma"/>
            <family val="2"/>
          </rPr>
          <t xml:space="preserve">
You can elect to pre-pay interest for a period of your loan. This figure will be deducted form the Total (Gross) Loan amount. If you payout your loan before the end of this pre-paid interest period, any unused interest will be credited back to you.</t>
        </r>
      </text>
    </comment>
    <comment ref="G195" authorId="0" shapeId="0" xr:uid="{17CFE31C-5DEC-40BC-BE5F-D7B3AAEF132A}">
      <text>
        <r>
          <rPr>
            <b/>
            <sz val="9"/>
            <color indexed="81"/>
            <rFont val="Tahoma"/>
            <family val="2"/>
          </rPr>
          <t xml:space="preserve">
Private Lender Total (Net) Loan Amount
</t>
        </r>
        <r>
          <rPr>
            <sz val="9"/>
            <color indexed="81"/>
            <rFont val="Tahoma"/>
            <family val="2"/>
          </rPr>
          <t xml:space="preserve">This cell is self populating and reflects the net loan amount which you will receive from the private lender ie the total (gross) loan less lender fees and pre-paid interest (if you've elected to do so).
</t>
        </r>
      </text>
    </comment>
    <comment ref="H202" authorId="0" shapeId="0" xr:uid="{EB6E96D2-B913-4A2A-861D-FB1300B0E5E5}">
      <text>
        <r>
          <rPr>
            <b/>
            <sz val="9"/>
            <color indexed="81"/>
            <rFont val="Tahoma"/>
            <family val="2"/>
          </rPr>
          <t xml:space="preserve">
This is a self populating cell</t>
        </r>
        <r>
          <rPr>
            <sz val="9"/>
            <color indexed="81"/>
            <rFont val="Tahoma"/>
            <family val="2"/>
          </rPr>
          <t xml:space="preserve">
It represents the dollar amount in interest/ fees paid to the private lender, based on the number of days the project will take</t>
        </r>
      </text>
    </comment>
    <comment ref="G205" authorId="0" shapeId="0" xr:uid="{5C9267E7-4A73-4C70-9282-E27A57D3B84A}">
      <text>
        <r>
          <rPr>
            <b/>
            <sz val="9"/>
            <color indexed="81"/>
            <rFont val="Tahoma"/>
            <family val="2"/>
          </rPr>
          <t xml:space="preserve">
This is a self populating cell</t>
        </r>
        <r>
          <rPr>
            <sz val="9"/>
            <color indexed="81"/>
            <rFont val="Tahoma"/>
            <family val="2"/>
          </rPr>
          <t xml:space="preserve">
It represents the shortfall in funds required by you to complete your project. 
It is calculated by subtracting the Total (Net) Loan Amount and any contribution you have made towards the project, from the Total Costs of the project.</t>
        </r>
      </text>
    </comment>
    <comment ref="G206" authorId="0" shapeId="0" xr:uid="{76BD878C-903D-47B9-B07F-066A6613B9F8}">
      <text>
        <r>
          <rPr>
            <b/>
            <sz val="9"/>
            <color indexed="81"/>
            <rFont val="Tahoma"/>
            <family val="2"/>
          </rPr>
          <t xml:space="preserve">
Money Partner Interest Rate</t>
        </r>
        <r>
          <rPr>
            <sz val="9"/>
            <color indexed="81"/>
            <rFont val="Tahoma"/>
            <family val="2"/>
          </rPr>
          <t xml:space="preserve">
This figure is used as a guide only, so that you can work out your Net Profit for the project. You can change this figure if you have a different arrangement with your investor.</t>
        </r>
      </text>
    </comment>
    <comment ref="H209" authorId="0" shapeId="0" xr:uid="{02C09F27-64A4-4BB9-9A64-AB208DEF109B}">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interest/ fees paid to your money partner, based on the number of days the project will take.</t>
        </r>
      </text>
    </comment>
    <comment ref="H211" authorId="0" shapeId="0" xr:uid="{FA45E7E8-D05B-4E3E-8740-1CB4506C1FBF}">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dollar amount in total finance costs based on the number of days your project will take.</t>
        </r>
      </text>
    </comment>
    <comment ref="F216" authorId="0" shapeId="0" xr:uid="{C13ACD1B-5F0F-4208-A6EC-5BF645EBA572}">
      <text>
        <r>
          <rPr>
            <b/>
            <sz val="9"/>
            <color indexed="81"/>
            <rFont val="Tahoma"/>
            <family val="2"/>
          </rPr>
          <t xml:space="preserve">
Net Profit as a Percentage:</t>
        </r>
        <r>
          <rPr>
            <sz val="9"/>
            <color indexed="81"/>
            <rFont val="Tahoma"/>
            <family val="2"/>
          </rPr>
          <t xml:space="preserve">
The Net Profit percentage is based on a Return on Construction (RoC), which is calculated by dividing the net profit dollar value, by the total costs of the project (for this acquisition stage).
</t>
        </r>
        <r>
          <rPr>
            <b/>
            <sz val="9"/>
            <color indexed="81"/>
            <rFont val="Tahoma"/>
            <family val="2"/>
          </rPr>
          <t>Note: This figure needs to be 10% or above for the project to be considered viable to fund</t>
        </r>
      </text>
    </comment>
    <comment ref="H216" authorId="0" shapeId="0" xr:uid="{B0719948-58B5-4CF3-AE71-9D0632301618}">
      <text>
        <r>
          <rPr>
            <b/>
            <sz val="9"/>
            <color indexed="81"/>
            <rFont val="Tahoma"/>
            <family val="2"/>
          </rPr>
          <t xml:space="preserve">
Net Profit (Dollar Value)</t>
        </r>
        <r>
          <rPr>
            <sz val="9"/>
            <color indexed="81"/>
            <rFont val="Tahoma"/>
            <family val="2"/>
          </rPr>
          <t xml:space="preserve">
The Net Profit dollar value is calculated by subtracting the total finance costs from the Gross Profit figure.</t>
        </r>
      </text>
    </comment>
    <comment ref="H217" authorId="0" shapeId="0" xr:uid="{A0AEBA99-3BC6-405D-8477-93113AC81B2F}">
      <text>
        <r>
          <rPr>
            <b/>
            <sz val="9"/>
            <color indexed="81"/>
            <rFont val="Tahoma"/>
            <family val="2"/>
          </rPr>
          <t xml:space="preserve">
Min 10% Net Profit Dollar Value required</t>
        </r>
        <r>
          <rPr>
            <sz val="9"/>
            <color indexed="81"/>
            <rFont val="Tahoma"/>
            <family val="2"/>
          </rPr>
          <t xml:space="preserve">
This figure will self populate and represents the dollar value at 10% Net Profit for the project at acquisition stage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Grubisa</author>
  </authors>
  <commentList>
    <comment ref="G7" authorId="0" shapeId="0" xr:uid="{B43B7A3E-2F01-4028-A3DA-9CFEDB8F30D4}">
      <text>
        <r>
          <rPr>
            <b/>
            <sz val="9"/>
            <color indexed="81"/>
            <rFont val="Tahoma"/>
            <family val="2"/>
          </rPr>
          <t xml:space="preserve">
Gross Realisation Value (GRV)</t>
        </r>
        <r>
          <rPr>
            <sz val="9"/>
            <color indexed="81"/>
            <rFont val="Tahoma"/>
            <family val="2"/>
          </rPr>
          <t xml:space="preserve">
This figure represents the sale price you would expect to achieve for your completed development including GST</t>
        </r>
      </text>
    </comment>
    <comment ref="F10" authorId="0" shapeId="0" xr:uid="{29AEBE64-486C-49BB-B27E-BADE1E949379}">
      <text>
        <r>
          <rPr>
            <b/>
            <sz val="9"/>
            <color indexed="81"/>
            <rFont val="Tahoma"/>
            <family val="2"/>
          </rPr>
          <t xml:space="preserve">
</t>
        </r>
        <r>
          <rPr>
            <sz val="9"/>
            <color indexed="81"/>
            <rFont val="Tahoma"/>
            <family val="2"/>
          </rPr>
          <t>Enter the agent's sales commission here eg 2%</t>
        </r>
      </text>
    </comment>
    <comment ref="G11" authorId="0" shapeId="0" xr:uid="{82231EFD-14C6-422C-AA67-13ECAEB85FB0}">
      <text>
        <r>
          <rPr>
            <sz val="9"/>
            <color indexed="81"/>
            <rFont val="Tahoma"/>
            <family val="2"/>
          </rPr>
          <t xml:space="preserve">
Input the total cost to advertise your property for sale eg internet, newspaper, brochures etc</t>
        </r>
      </text>
    </comment>
    <comment ref="G12" authorId="0" shapeId="0" xr:uid="{DD9D61B8-2BD3-42CA-8A98-AE86D946AEB6}">
      <text>
        <r>
          <rPr>
            <sz val="9"/>
            <color indexed="81"/>
            <rFont val="Tahoma"/>
            <family val="2"/>
          </rPr>
          <t xml:space="preserve">
Input the solicitor's costs associated with selling your property eg conveyancing costs, contract preparation. You can combine all of them together</t>
        </r>
      </text>
    </comment>
    <comment ref="G13" authorId="0" shapeId="0" xr:uid="{51A1C8A0-F126-46F5-93F9-E07A3783E775}">
      <text>
        <r>
          <rPr>
            <sz val="9"/>
            <color indexed="81"/>
            <rFont val="Tahoma"/>
            <family val="2"/>
          </rPr>
          <t xml:space="preserve">
Should you require furniture for styling to help sell your property, enter the cost here</t>
        </r>
      </text>
    </comment>
    <comment ref="G14" authorId="0" shapeId="0" xr:uid="{B8FAD176-61F1-49A6-9392-21ADE0C8E676}">
      <text>
        <r>
          <rPr>
            <b/>
            <sz val="9"/>
            <color indexed="81"/>
            <rFont val="Tahoma"/>
            <family val="2"/>
          </rPr>
          <t xml:space="preserve">
GST Margin Scheme</t>
        </r>
        <r>
          <rPr>
            <sz val="9"/>
            <color indexed="81"/>
            <rFont val="Tahoma"/>
            <family val="2"/>
          </rPr>
          <t xml:space="preserve">
This is a self populating cell and represents the GST component that will be used to deduct from the GRV to give the Net Realisation Value (NRV). The NRV is what most construction lenders use to base their lending on.</t>
        </r>
      </text>
    </comment>
    <comment ref="B15" authorId="0" shapeId="0" xr:uid="{2F7658C0-EF17-4D31-B7A9-12DC07DDE9E0}">
      <text>
        <r>
          <rPr>
            <b/>
            <sz val="9"/>
            <color indexed="81"/>
            <rFont val="Tahoma"/>
            <family val="2"/>
          </rPr>
          <t xml:space="preserve">
Use these boxes to include any other costs associated with selling that do not appear above.</t>
        </r>
        <r>
          <rPr>
            <sz val="9"/>
            <color indexed="81"/>
            <rFont val="Tahoma"/>
            <family val="2"/>
          </rPr>
          <t xml:space="preserve">
They are designed to be edited, so simply type the description of the cost in the cell provided and input the dollar value  alongside in the adjacent cell.</t>
        </r>
      </text>
    </comment>
    <comment ref="H20" authorId="0" shapeId="0" xr:uid="{54BE082E-67CC-423E-9730-14F4D632E21E}">
      <text>
        <r>
          <rPr>
            <sz val="9"/>
            <color indexed="81"/>
            <rFont val="Tahoma"/>
            <family val="2"/>
          </rPr>
          <t xml:space="preserve">
</t>
        </r>
        <r>
          <rPr>
            <b/>
            <sz val="9"/>
            <color indexed="81"/>
            <rFont val="Tahoma"/>
            <family val="2"/>
          </rPr>
          <t>This is a self populating cell.</t>
        </r>
        <r>
          <rPr>
            <sz val="9"/>
            <color indexed="81"/>
            <rFont val="Tahoma"/>
            <family val="2"/>
          </rPr>
          <t xml:space="preserve"> 
It totals all of the selling costs</t>
        </r>
      </text>
    </comment>
    <comment ref="H22" authorId="0" shapeId="0" xr:uid="{8AEC5539-E0DF-445B-A828-F917139E8A4E}">
      <text>
        <r>
          <rPr>
            <b/>
            <sz val="9"/>
            <color indexed="81"/>
            <rFont val="Tahoma"/>
            <family val="2"/>
          </rPr>
          <t xml:space="preserve"> </t>
        </r>
        <r>
          <rPr>
            <sz val="9"/>
            <color indexed="81"/>
            <rFont val="Tahoma"/>
            <family val="2"/>
          </rPr>
          <t xml:space="preserve">
</t>
        </r>
        <r>
          <rPr>
            <b/>
            <sz val="9"/>
            <color indexed="81"/>
            <rFont val="Tahoma"/>
            <family val="2"/>
          </rPr>
          <t>This cell will self populate</t>
        </r>
        <r>
          <rPr>
            <sz val="9"/>
            <color indexed="81"/>
            <rFont val="Tahoma"/>
            <family val="2"/>
          </rPr>
          <t xml:space="preserve"> 
Once you have input all the associated selling costs above, the formula will total them and subtract that figure from the sale price to give you your Net Resale Value (NRV)</t>
        </r>
      </text>
    </comment>
    <comment ref="D28" authorId="0" shapeId="0" xr:uid="{64151BB5-D0C2-4042-BA2F-30EE1D026C38}">
      <text>
        <r>
          <rPr>
            <b/>
            <sz val="9"/>
            <color indexed="81"/>
            <rFont val="Tahoma"/>
            <family val="2"/>
          </rPr>
          <t xml:space="preserve">
Fixed Price Building Contract</t>
        </r>
        <r>
          <rPr>
            <sz val="9"/>
            <color indexed="81"/>
            <rFont val="Tahoma"/>
            <family val="2"/>
          </rPr>
          <t xml:space="preserve">
Input the cost of construction for your development here. This figure is based on a fixed price building contract</t>
        </r>
      </text>
    </comment>
    <comment ref="F29" authorId="0" shapeId="0" xr:uid="{2CCD5B72-7052-4B34-A4CA-EBA5E2C84439}">
      <text>
        <r>
          <rPr>
            <sz val="9"/>
            <color indexed="81"/>
            <rFont val="Tahoma"/>
            <family val="2"/>
          </rPr>
          <t xml:space="preserve">
The contingency percentage is designed to give you a buffer in your costings for unforseen issues such as delays due to weather, increases in material costs, availability of trades etc It is recommended to use 10%, but you can vary this number should you wish to do so.</t>
        </r>
      </text>
    </comment>
    <comment ref="E35" authorId="0" shapeId="0" xr:uid="{F72642CE-42CA-4E58-99B8-27C375524C24}">
      <text>
        <r>
          <rPr>
            <sz val="9"/>
            <color indexed="81"/>
            <rFont val="Tahoma"/>
            <family val="2"/>
          </rPr>
          <t xml:space="preserve">
Depending on the duration of your project during the construction stage, you will need to work out the number of times you will need to make utility payments during this period</t>
        </r>
      </text>
    </comment>
    <comment ref="F35" authorId="0" shapeId="0" xr:uid="{E72DB44F-706F-4A42-9A6B-A93788A3B35F}">
      <text>
        <r>
          <rPr>
            <sz val="9"/>
            <color indexed="81"/>
            <rFont val="Tahoma"/>
            <family val="2"/>
          </rPr>
          <t xml:space="preserve">
Depending on how long your project will take during the construction stage, work out the dollar amounts for the utility payments. You can combine several bills together for ease of costing.</t>
        </r>
      </text>
    </comment>
    <comment ref="E36" authorId="0" shapeId="0" xr:uid="{BE8AB747-5420-4285-A591-11675D9448BD}">
      <text>
        <r>
          <rPr>
            <sz val="9"/>
            <color indexed="81"/>
            <rFont val="Tahoma"/>
            <family val="2"/>
          </rPr>
          <t xml:space="preserve">
Depending on the duration of your project during the construction stage, you will need to work out the number of times you will need to make rates payments during this period.</t>
        </r>
      </text>
    </comment>
    <comment ref="F36" authorId="0" shapeId="0" xr:uid="{A57462EE-1FC1-4AC1-9505-9B711E73E091}">
      <text>
        <r>
          <rPr>
            <sz val="9"/>
            <color indexed="81"/>
            <rFont val="Tahoma"/>
            <family val="2"/>
          </rPr>
          <t xml:space="preserve">
Depending on how long your project will take during the construction stage, work out the dollar amounts for rate payments for each payment period.</t>
        </r>
      </text>
    </comment>
    <comment ref="H54" authorId="0" shapeId="0" xr:uid="{AE8E40E7-F501-45BC-9DAA-6820A178DDED}">
      <text>
        <r>
          <rPr>
            <sz val="9"/>
            <color indexed="81"/>
            <rFont val="Tahoma"/>
            <family val="2"/>
          </rPr>
          <t xml:space="preserve">
</t>
        </r>
        <r>
          <rPr>
            <b/>
            <sz val="9"/>
            <color indexed="81"/>
            <rFont val="Tahoma"/>
            <family val="2"/>
          </rPr>
          <t>This is a self populating cell.</t>
        </r>
        <r>
          <rPr>
            <sz val="9"/>
            <color indexed="81"/>
            <rFont val="Tahoma"/>
            <family val="2"/>
          </rPr>
          <t xml:space="preserve"> 
It will total all the holding and other costs associated with the construction stage</t>
        </r>
      </text>
    </comment>
    <comment ref="H56" authorId="0" shapeId="0" xr:uid="{3982B17C-2A07-4A30-8A2E-B9C5A5F0BCBF}">
      <text>
        <r>
          <rPr>
            <b/>
            <sz val="9"/>
            <color indexed="81"/>
            <rFont val="Tahoma"/>
            <family val="2"/>
          </rPr>
          <t xml:space="preserve">
This is a self populating cell</t>
        </r>
        <r>
          <rPr>
            <sz val="9"/>
            <color indexed="81"/>
            <rFont val="Tahoma"/>
            <family val="2"/>
          </rPr>
          <t xml:space="preserve">
It represents the total finance costs associated with the acquisition stage. These costs must be included because they will impact on the project's overall result</t>
        </r>
      </text>
    </comment>
    <comment ref="H57" authorId="0" shapeId="0" xr:uid="{EE8E1625-94C8-4787-A23A-8A5A4DBDF1ED}">
      <text>
        <r>
          <rPr>
            <b/>
            <sz val="9"/>
            <color indexed="81"/>
            <rFont val="Tahoma"/>
            <family val="2"/>
          </rPr>
          <t xml:space="preserve">
This is a self populating cell</t>
        </r>
        <r>
          <rPr>
            <sz val="9"/>
            <color indexed="81"/>
            <rFont val="Tahoma"/>
            <family val="2"/>
          </rPr>
          <t xml:space="preserve">
This figure represents the loans that were associated with the acquisition stage that need to be repaid.</t>
        </r>
      </text>
    </comment>
    <comment ref="H58" authorId="0" shapeId="0" xr:uid="{3E9D1BFD-CD21-4A56-886C-35C2A81E0EFD}">
      <text>
        <r>
          <rPr>
            <sz val="9"/>
            <color indexed="81"/>
            <rFont val="Tahoma"/>
            <family val="2"/>
          </rPr>
          <t xml:space="preserve">
</t>
        </r>
        <r>
          <rPr>
            <b/>
            <sz val="9"/>
            <color indexed="81"/>
            <rFont val="Tahoma"/>
            <family val="2"/>
          </rPr>
          <t>This is a self populating cell</t>
        </r>
        <r>
          <rPr>
            <sz val="9"/>
            <color indexed="81"/>
            <rFont val="Tahoma"/>
            <family val="2"/>
          </rPr>
          <t xml:space="preserve">
It represents the total costs of the project including the acquisition stage.</t>
        </r>
      </text>
    </comment>
    <comment ref="D63" authorId="0" shapeId="0" xr:uid="{8B5FCB80-EBF4-49CC-BADD-597017211EEA}">
      <text>
        <r>
          <rPr>
            <sz val="9"/>
            <color indexed="81"/>
            <rFont val="Tahoma"/>
            <family val="2"/>
          </rPr>
          <t xml:space="preserve">
Input the amount of money you are personally investing into the project, in this cell</t>
        </r>
      </text>
    </comment>
    <comment ref="D64" authorId="0" shapeId="0" xr:uid="{2EE75608-D2BF-441A-8B3B-FD3A4457383D}">
      <text>
        <r>
          <rPr>
            <sz val="9"/>
            <color indexed="81"/>
            <rFont val="Tahoma"/>
            <family val="2"/>
          </rPr>
          <t xml:space="preserve">
Input the number of days it will take for you to complete this stage of your project ie just the "Construcition" period.</t>
        </r>
      </text>
    </comment>
    <comment ref="F96" authorId="0" shapeId="0" xr:uid="{BA4657A2-DD35-4F6E-9069-D0394136D7A2}">
      <text>
        <r>
          <rPr>
            <b/>
            <sz val="9"/>
            <color indexed="81"/>
            <rFont val="Tahoma"/>
            <family val="2"/>
          </rPr>
          <t xml:space="preserve">
Shortfall in funding</t>
        </r>
        <r>
          <rPr>
            <sz val="9"/>
            <color indexed="81"/>
            <rFont val="Tahoma"/>
            <family val="2"/>
          </rPr>
          <t xml:space="preserve">
This figure represents the shortfall in funding for your construction/ project. You will need to finance this portion yourself possibly through the use of additional security property, money partners, your own savings, family and friends etc
</t>
        </r>
      </text>
    </comment>
    <comment ref="F97" authorId="0" shapeId="0" xr:uid="{CFCA489C-0814-464E-AC31-FD411EB62D1C}">
      <text>
        <r>
          <rPr>
            <sz val="9"/>
            <color indexed="81"/>
            <rFont val="Tahoma"/>
            <family val="2"/>
          </rPr>
          <t xml:space="preserve">
</t>
        </r>
        <r>
          <rPr>
            <b/>
            <sz val="9"/>
            <color indexed="81"/>
            <rFont val="Tahoma"/>
            <family val="2"/>
          </rPr>
          <t>Money Partner Interest Rate</t>
        </r>
        <r>
          <rPr>
            <sz val="9"/>
            <color indexed="81"/>
            <rFont val="Tahoma"/>
            <family val="2"/>
          </rPr>
          <t xml:space="preserve">
This figure is used as a guide so that we can work out your Net Profit for the project at the construction stage. You can change this figure if you have a different arrangement with your investor</t>
        </r>
      </text>
    </comment>
    <comment ref="H105" authorId="0" shapeId="0" xr:uid="{BE6D1C81-7806-4EB8-9B27-CAF3F27D40E0}">
      <text>
        <r>
          <rPr>
            <b/>
            <sz val="9"/>
            <color indexed="81"/>
            <rFont val="Tahoma"/>
            <family val="2"/>
          </rPr>
          <t xml:space="preserve">
Net Realisation Value</t>
        </r>
        <r>
          <rPr>
            <sz val="9"/>
            <color indexed="81"/>
            <rFont val="Tahoma"/>
            <family val="2"/>
          </rPr>
          <t xml:space="preserve">
This figure is your end sale price less GST and selling costs</t>
        </r>
      </text>
    </comment>
    <comment ref="H110" authorId="0" shapeId="0" xr:uid="{BACA7244-E1AC-4119-9938-AA0ED2C0D6B0}">
      <text>
        <r>
          <rPr>
            <b/>
            <sz val="9"/>
            <color indexed="81"/>
            <rFont val="Tahoma"/>
            <family val="2"/>
          </rPr>
          <t xml:space="preserve">
Net Profit Margin in dollar vale - Pre GST Input Credits</t>
        </r>
        <r>
          <rPr>
            <sz val="9"/>
            <color indexed="81"/>
            <rFont val="Tahoma"/>
            <family val="2"/>
          </rPr>
          <t xml:space="preserve">
This figure represents the net profit for your development before the GST input credits have been added.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<sst xmlns="http://schemas.openxmlformats.org/spreadsheetml/2006/main" count="263" uniqueCount="223">
  <si>
    <t>Property Address</t>
  </si>
  <si>
    <t>RESALE REVENUE</t>
  </si>
  <si>
    <t>Less: Cost of Sale</t>
  </si>
  <si>
    <t>Agent's commission</t>
  </si>
  <si>
    <t>Advertising</t>
  </si>
  <si>
    <t>Conveyancing costs (sale)</t>
  </si>
  <si>
    <t>Styling</t>
  </si>
  <si>
    <t>Total Estimated Cost of Sale</t>
  </si>
  <si>
    <t>Property Purchase Costs</t>
  </si>
  <si>
    <t>If Net Profit is less than 10%, then required purchase price should be</t>
  </si>
  <si>
    <t>Property Purchase Price</t>
  </si>
  <si>
    <t>Building/ Pest Report</t>
  </si>
  <si>
    <t>Incidentals Cost</t>
  </si>
  <si>
    <t>Conveyancing Costs (Purchase)</t>
  </si>
  <si>
    <t xml:space="preserve">Other </t>
  </si>
  <si>
    <t xml:space="preserve">Other  </t>
  </si>
  <si>
    <t>Total Estimated Purchase Costs</t>
  </si>
  <si>
    <t>Holding &amp; Other Costs</t>
  </si>
  <si>
    <t>No. of Payments</t>
  </si>
  <si>
    <t>Utilities (Electricity/ Gas/ Water)</t>
  </si>
  <si>
    <t>Council Rates</t>
  </si>
  <si>
    <t>Insurance</t>
  </si>
  <si>
    <t>Accounting</t>
  </si>
  <si>
    <t>Council Contributions</t>
  </si>
  <si>
    <t>Funding The Deal</t>
  </si>
  <si>
    <t>Your Contribution</t>
  </si>
  <si>
    <t>Project Duartion (days)</t>
  </si>
  <si>
    <t>Daily interest</t>
  </si>
  <si>
    <t>Total</t>
  </si>
  <si>
    <t>Additional Shortfall Finance</t>
  </si>
  <si>
    <t>Funding required</t>
  </si>
  <si>
    <r>
      <rPr>
        <sz val="11"/>
        <color theme="1"/>
        <rFont val="Calibri"/>
        <family val="2"/>
      </rPr>
      <t>Interest rate</t>
    </r>
    <r>
      <rPr>
        <sz val="10"/>
        <color theme="1"/>
        <rFont val="Calibri"/>
        <family val="2"/>
      </rPr>
      <t xml:space="preserve"> (Recommend using 15% to factor in contingencies)</t>
    </r>
  </si>
  <si>
    <t>Total Interest Costs</t>
  </si>
  <si>
    <t xml:space="preserve">Minimum Net Profit Required for this project should be </t>
  </si>
  <si>
    <r>
      <rPr>
        <b/>
        <sz val="9"/>
        <color theme="1"/>
        <rFont val="Calibri"/>
        <family val="2"/>
      </rPr>
      <t>Note:</t>
    </r>
    <r>
      <rPr>
        <sz val="9"/>
        <color theme="1"/>
        <rFont val="Calibri"/>
        <family val="2"/>
      </rPr>
      <t xml:space="preserve"> This feasability is designed to be used as a rough guide for working out the net profit margin on your property deal. It </t>
    </r>
  </si>
  <si>
    <t xml:space="preserve">should not be considered to be an approval for finance. It can be used to form part of an application for private lender </t>
  </si>
  <si>
    <t xml:space="preserve">finance, &amp; should this be a consideration, we recommend using an accredited mortgage broker who can assist you to find a </t>
  </si>
  <si>
    <t>finance option that best suits your specific situation, needs and requirements.</t>
  </si>
  <si>
    <t>GST Margin scheme</t>
  </si>
  <si>
    <t>Construction Costs</t>
  </si>
  <si>
    <t>Construction Budget</t>
  </si>
  <si>
    <t>(Incl GST)</t>
  </si>
  <si>
    <t>(Excl GST)</t>
  </si>
  <si>
    <t>Contingency (recommend using 10%)</t>
  </si>
  <si>
    <t>Funding The Deal - Acquisition/Construction</t>
  </si>
  <si>
    <t>Gross loan amount - Based on NRV (excl GST)</t>
  </si>
  <si>
    <t>x</t>
  </si>
  <si>
    <t>=</t>
  </si>
  <si>
    <t>NRV (excl GST)</t>
  </si>
  <si>
    <t>Lender finance LVR</t>
  </si>
  <si>
    <t>Total Lender fees &amp; interest</t>
  </si>
  <si>
    <t>Surplus funds to Borrower</t>
  </si>
  <si>
    <t>-</t>
  </si>
  <si>
    <t>Gross loan amount</t>
  </si>
  <si>
    <t>Lender fees &amp; interest</t>
  </si>
  <si>
    <t>Funding for construction (based on excl GST quote)</t>
  </si>
  <si>
    <t>incl contingency</t>
  </si>
  <si>
    <t>Funding for land component</t>
  </si>
  <si>
    <t>Construction + contingency</t>
  </si>
  <si>
    <t>Net surplus funds</t>
  </si>
  <si>
    <t>Total  Construction Costs</t>
  </si>
  <si>
    <t>Land Tax</t>
  </si>
  <si>
    <t>Design &amp; Architectural costs</t>
  </si>
  <si>
    <t>Development Application</t>
  </si>
  <si>
    <t>Architectural design</t>
  </si>
  <si>
    <t>Town Planner</t>
  </si>
  <si>
    <t>Quantity Surveyor</t>
  </si>
  <si>
    <t>Landscape Plan</t>
  </si>
  <si>
    <t xml:space="preserve">Engineering Plan: Earthworks / Cut &amp; Fill </t>
  </si>
  <si>
    <t xml:space="preserve">Engineering Plan: Stormwater, Civil, Sewerage and Water </t>
  </si>
  <si>
    <t>Trees Cut &amp; land prep for development</t>
  </si>
  <si>
    <t>Council DA Lodgement fee</t>
  </si>
  <si>
    <t xml:space="preserve">Water Infrastructure Contributions Notice </t>
  </si>
  <si>
    <t xml:space="preserve">Plan Ceiling fee </t>
  </si>
  <si>
    <t>Other</t>
  </si>
  <si>
    <t>Building Application</t>
  </si>
  <si>
    <t xml:space="preserve">Civil Designs &amp; Certifications (Civil works required by Council) </t>
  </si>
  <si>
    <t>Water Designs &amp; Certifications</t>
  </si>
  <si>
    <t>Sewer Designs &amp; Certifications</t>
  </si>
  <si>
    <t>Plumbing Approval &amp; Inspections</t>
  </si>
  <si>
    <t>Certifier</t>
  </si>
  <si>
    <t>Engineering Structural</t>
  </si>
  <si>
    <t>Engineering Civil</t>
  </si>
  <si>
    <t>Engineering Electrical</t>
  </si>
  <si>
    <t>Stormwater</t>
  </si>
  <si>
    <t>Telecommunications</t>
  </si>
  <si>
    <t>Electricity</t>
  </si>
  <si>
    <t>Surveyor's Fee for plan ceiling and subdivision (Final Survey Plan)</t>
  </si>
  <si>
    <t>Professional and Consultant fees</t>
  </si>
  <si>
    <t>Project Manager</t>
  </si>
  <si>
    <t xml:space="preserve">an approval for finance. It can be used to form part of an application for private lender finance, &amp; should this be a consideration, we recommend using an </t>
  </si>
  <si>
    <t>accredited mortgage broker who can assist you to find a finance option that best suits your specific situation, needs and requirements.</t>
  </si>
  <si>
    <r>
      <rPr>
        <b/>
        <sz val="9"/>
        <color theme="1"/>
        <rFont val="Calibri"/>
        <family val="2"/>
      </rPr>
      <t>Note:</t>
    </r>
    <r>
      <rPr>
        <sz val="9"/>
        <color theme="1"/>
        <rFont val="Calibri"/>
        <family val="2"/>
      </rPr>
      <t xml:space="preserve"> This feasability is designed to be used as a rough guide for working out the net profit margin (RoC) on your property deal. It should not be considered to be </t>
    </r>
  </si>
  <si>
    <t>Total Estimated Holding Costs</t>
  </si>
  <si>
    <t>PURCHASE PRICE/ HOLDING/ APPROVALS &amp; SUBDIVISION COSTS</t>
  </si>
  <si>
    <t>Renovation Costs</t>
  </si>
  <si>
    <t>Renovation Budget</t>
  </si>
  <si>
    <t>Total Estimated Renovation Costs</t>
  </si>
  <si>
    <t>Land Subdivision Costs</t>
  </si>
  <si>
    <t>DEAL FEASIBILITY - ACQUISITION</t>
  </si>
  <si>
    <t>Sale Price - Gross Resale Value (GRV)</t>
  </si>
  <si>
    <t>Total Net Realisation Value (NRV)</t>
  </si>
  <si>
    <t>RoI</t>
  </si>
  <si>
    <t>RoGDV</t>
  </si>
  <si>
    <t>RoE</t>
  </si>
  <si>
    <t>Total Purchase Price/ Holding/ Approvals/ Subdivision &amp; Other Costs</t>
  </si>
  <si>
    <t>Total Preliminary Acquisition stage finance costs</t>
  </si>
  <si>
    <t>HOLDING  AND CONSTRUCTION COSTS</t>
  </si>
  <si>
    <t>Landscaping</t>
  </si>
  <si>
    <t>Demolition &amp; capping</t>
  </si>
  <si>
    <t>Title registration</t>
  </si>
  <si>
    <t>Mortgage if using an existing property</t>
  </si>
  <si>
    <t>Net Profit (RoC)</t>
  </si>
  <si>
    <t>DEAL FEASIBILITY - CONSTRUCTION</t>
  </si>
  <si>
    <t>Total Net Resale Revenue (NRV)</t>
  </si>
  <si>
    <t>Sale Price - Gross Realisation Value (GRV)</t>
  </si>
  <si>
    <t>Total Net Resale Value (NRV)</t>
  </si>
  <si>
    <t>Total Project Costs (Excl Finance Costs)</t>
  </si>
  <si>
    <t>Total Acquisition Purchase Price/ Holding/ Subdivision/ Approval &amp; Construction Costs (TDC)</t>
  </si>
  <si>
    <t>GRoC</t>
  </si>
  <si>
    <t>GRoGDV</t>
  </si>
  <si>
    <t>Private Lender Total (Gross) Loan Amount</t>
  </si>
  <si>
    <t xml:space="preserve">(Based on 70% LVR of Purchase Price or Valuation, whichever is lower) </t>
  </si>
  <si>
    <t>Private Lender Assessment/ Establishment fees</t>
  </si>
  <si>
    <t>Note: This is an indicative rate based on market averages</t>
  </si>
  <si>
    <t>Pre-Paid Interest</t>
  </si>
  <si>
    <t>No of Months</t>
  </si>
  <si>
    <t>Bank/ Private Lender Net Funds to client</t>
  </si>
  <si>
    <t xml:space="preserve">Indicative Net Funds Expected at Settlement </t>
  </si>
  <si>
    <r>
      <t>Interest rate</t>
    </r>
    <r>
      <rPr>
        <sz val="10"/>
        <color theme="1"/>
        <rFont val="Calibri"/>
        <family val="2"/>
        <scheme val="minor"/>
      </rPr>
      <t xml:space="preserve"> (Based on 15% p.a indicative rate)</t>
    </r>
  </si>
  <si>
    <t>Gross Profit (GRoC)</t>
  </si>
  <si>
    <t>Total Finance Costs</t>
  </si>
  <si>
    <t>Total Private Lender Construction Finance Costs</t>
  </si>
  <si>
    <t>Estimated Land Subdivision/ DA/ BA/ Design Costs</t>
  </si>
  <si>
    <t>Total Project Costs Incl Finance Costs</t>
  </si>
  <si>
    <t xml:space="preserve">Payout figure for Existing Mortgage </t>
  </si>
  <si>
    <t>Based on lender fees of</t>
  </si>
  <si>
    <t>Principal</t>
  </si>
  <si>
    <t>Years</t>
  </si>
  <si>
    <t>No of compounding periods / year</t>
  </si>
  <si>
    <t>Months</t>
  </si>
  <si>
    <t>p.a.</t>
  </si>
  <si>
    <t>Total Shortfall Finance Interest Costs</t>
  </si>
  <si>
    <t>Surveying Costs:</t>
  </si>
  <si>
    <t>Council Application Fees:</t>
  </si>
  <si>
    <t>Compliance and Inspection Fees:</t>
  </si>
  <si>
    <t>Compliance certification fees: $500 - $2,000</t>
  </si>
  <si>
    <t>Legal Fees:</t>
  </si>
  <si>
    <t>Land Titles Office Fees:</t>
  </si>
  <si>
    <t>Utility Connection Fees:</t>
  </si>
  <si>
    <t>Additional Costs:</t>
  </si>
  <si>
    <t>Public Notification and Advertising:</t>
  </si>
  <si>
    <t>Miscellaneous Costs:</t>
  </si>
  <si>
    <t>Pre-Subdivision Costs:</t>
  </si>
  <si>
    <t>Consultation Fees:</t>
  </si>
  <si>
    <t>Application Costs:</t>
  </si>
  <si>
    <t>Engineering Costs:</t>
  </si>
  <si>
    <t>Site analysis and soil testing: $2,000 - $10,000</t>
  </si>
  <si>
    <t>Environmental Assessments:</t>
  </si>
  <si>
    <t>Environmental impact assessments (if required): $2,000 - $10,000</t>
  </si>
  <si>
    <t>Flora and fauna surveys: $1,000 - $5,000</t>
  </si>
  <si>
    <t>Heritage assessments: $1,000 - $5,000</t>
  </si>
  <si>
    <t>Legal services for title searches and documentation: $1,000 - $5,000</t>
  </si>
  <si>
    <t>Post-Application Costs:</t>
  </si>
  <si>
    <t>Development Contributions:</t>
  </si>
  <si>
    <t>Developer contributions or levies: $5,000 - $50,000</t>
  </si>
  <si>
    <t>Telecommunication infrastructure: $1,000 - $5,000</t>
  </si>
  <si>
    <t>Professional Fees:</t>
  </si>
  <si>
    <t>Project management fees: $5,000 - $20,000</t>
  </si>
  <si>
    <t>Site Preparation and Construction Costs:</t>
  </si>
  <si>
    <t>Site clearing and preparation: $5,000 - $20,000</t>
  </si>
  <si>
    <t>Construction of access roads and driveways: $10,000 - $50,000+</t>
  </si>
  <si>
    <t>Installation of drainage and stormwater systems: $5,000 - $20,000</t>
  </si>
  <si>
    <t>Subdivision Certificate Fees:</t>
  </si>
  <si>
    <t>Fees for obtaining the final subdivision certificate: $1,000 - $5,000</t>
  </si>
  <si>
    <t>Registration fees for new titles: $1,000 - $3,000</t>
  </si>
  <si>
    <t>Contingency for unexpected expenses: $5,000 - $20,000</t>
  </si>
  <si>
    <t>Additional reports or studies if requested by the council:</t>
  </si>
  <si>
    <t>Initial consultations - town planners, surveyors, &amp; engineers: $500-$2,000</t>
  </si>
  <si>
    <t>Lodgement fees for subdivision application: $1,000-$5,000</t>
  </si>
  <si>
    <t>Planning assessment fees: $1,000-$5,000</t>
  </si>
  <si>
    <t>Land survey by a licensed surveyor: $2,000-$10,000</t>
  </si>
  <si>
    <t>Preparation of subdivision plans: $1,000-$5,000</t>
  </si>
  <si>
    <r>
      <t>Engineering plans &amp; reports (drainage,roads,utilities)</t>
    </r>
    <r>
      <rPr>
        <sz val="9"/>
        <color theme="1"/>
        <rFont val="Calibri"/>
        <family val="2"/>
        <scheme val="minor"/>
      </rPr>
      <t>: $5,000 - $20,000</t>
    </r>
  </si>
  <si>
    <r>
      <t xml:space="preserve">Preparation of legal documents (easements, covenants): </t>
    </r>
    <r>
      <rPr>
        <sz val="9"/>
        <color theme="1"/>
        <rFont val="Calibri"/>
        <family val="2"/>
        <scheme val="minor"/>
      </rPr>
      <t>$1K -$5K</t>
    </r>
  </si>
  <si>
    <t>Costs for notifying neighboring properties &amp; public notices: $500-$2K</t>
  </si>
  <si>
    <t>Infrastructure contributions (roads, parks, utilities): $10,000-$100,000+</t>
  </si>
  <si>
    <t>Fees for connecting utilities</t>
  </si>
  <si>
    <t>(water, sewerage, electricity, gas): $10,000 - $30,000+</t>
  </si>
  <si>
    <t>Fees for architects, town planners, &amp; other consultants: $5,000 - $20K</t>
  </si>
  <si>
    <t>Fees for council inspections during and after construction: $1K - $5K+</t>
  </si>
  <si>
    <t>Acquisition Loan Amounts to be Repaid</t>
  </si>
  <si>
    <t xml:space="preserve">Private funder fees and interest for project </t>
  </si>
  <si>
    <r>
      <t>(</t>
    </r>
    <r>
      <rPr>
        <b/>
        <sz val="9"/>
        <color theme="1"/>
        <rFont val="Calibri"/>
        <family val="2"/>
      </rPr>
      <t>Note</t>
    </r>
    <r>
      <rPr>
        <sz val="9"/>
        <color theme="1"/>
        <rFont val="Calibri"/>
        <family val="2"/>
      </rPr>
      <t>: This is an indicative rate based on market averages)</t>
    </r>
  </si>
  <si>
    <r>
      <t>(</t>
    </r>
    <r>
      <rPr>
        <b/>
        <sz val="9"/>
        <color theme="1"/>
        <rFont val="Calibri"/>
        <family val="2"/>
      </rPr>
      <t>Note</t>
    </r>
    <r>
      <rPr>
        <sz val="9"/>
        <color theme="1"/>
        <rFont val="Calibri"/>
        <family val="2"/>
      </rPr>
      <t>: This is based on a month being a compound period)</t>
    </r>
  </si>
  <si>
    <t>Total Shortfall Construction Finance Costs</t>
  </si>
  <si>
    <t>Projected Net Profit (RoC)</t>
  </si>
  <si>
    <t>Stamp Duty</t>
  </si>
  <si>
    <t>https://stampduty.calculatorsaustralia.com.au/</t>
  </si>
  <si>
    <t>Upfront Borrower costs</t>
  </si>
  <si>
    <t>(This is an indicative rate and includes broker commission and lender establishment fee)</t>
  </si>
  <si>
    <r>
      <rPr>
        <b/>
        <sz val="9"/>
        <color theme="1"/>
        <rFont val="Calibri"/>
        <family val="2"/>
        <scheme val="minor"/>
      </rPr>
      <t xml:space="preserve">Note: </t>
    </r>
    <r>
      <rPr>
        <sz val="9"/>
        <color theme="1"/>
        <rFont val="Calibri"/>
        <family val="2"/>
        <scheme val="minor"/>
      </rPr>
      <t>This is an indicative rate and can vary dependent on location and lender</t>
    </r>
  </si>
  <si>
    <t>Note: This is an indicative rate based on market averages and can vary dependent on lender</t>
  </si>
  <si>
    <t>Can vary based on Lender &amp; Project - Approximately $8,000 - $10,000</t>
  </si>
  <si>
    <t>Includes:</t>
  </si>
  <si>
    <t>Broker assessment fee</t>
  </si>
  <si>
    <t>Lender application fee</t>
  </si>
  <si>
    <t>Valuation fee</t>
  </si>
  <si>
    <t>Lender assessment fee</t>
  </si>
  <si>
    <t>(Calculated at 3.3% of Total (Gross) Loan Amount)</t>
  </si>
  <si>
    <t>QS fee</t>
  </si>
  <si>
    <t>Can vary based on Lender &amp; Project - Approximately $10,000 - $15,000</t>
  </si>
  <si>
    <t>Financial manager fee</t>
  </si>
  <si>
    <t>Project Manager fee</t>
  </si>
  <si>
    <r>
      <t xml:space="preserve">Insurance - </t>
    </r>
    <r>
      <rPr>
        <sz val="10"/>
        <color theme="1"/>
        <rFont val="Calibri"/>
        <family val="2"/>
      </rPr>
      <t>Builder's insurance/ home warranty insurance/ Public Liability Insurance etc</t>
    </r>
  </si>
  <si>
    <t>Financial manager</t>
  </si>
  <si>
    <r>
      <rPr>
        <b/>
        <sz val="9"/>
        <color theme="1"/>
        <rFont val="Calibri"/>
        <family val="2"/>
      </rPr>
      <t>Note:</t>
    </r>
    <r>
      <rPr>
        <sz val="9"/>
        <color theme="1"/>
        <rFont val="Calibri"/>
        <family val="2"/>
      </rPr>
      <t xml:space="preserve"> This is an indicative rate based on typically incurred market costs</t>
    </r>
  </si>
  <si>
    <t>(Based on an interest rate of 10.29% p.a)</t>
  </si>
  <si>
    <t>Interest rate of 8.79% p.a. plus line fee of 1.5% p.a.</t>
  </si>
  <si>
    <t>Calculated on Total (Gross) Loan Amount</t>
  </si>
  <si>
    <t>(Note: This is an indicative rate based on market averages)</t>
  </si>
  <si>
    <t>Private Lender Finance Cost</t>
  </si>
  <si>
    <t>Based on a market rate plus line fees of 1.5%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</si>
</sst>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_-&quot;$&quot;* #,##0.00_-;\-&quot;$&quot;* #,##0.00_-;_-&quot;$&quot;* &quot;-&quot;??_-;_-@"/>
    <numFmt numFmtId="165" formatCode="&quot;$&quot;#,##0.00"/>
    <numFmt numFmtId="166" formatCode="0.0%"/>
    <numFmt numFmtId="167" formatCode="&quot;$&quot;#,##0"/>
    <numFmt numFmtId="168" formatCode="0.0"/>
    <numFmt numFmtId="169" formatCode="_-&quot;$&quot;* #,##0_-;\-&quot;$&quot;* #,##0_-;_-&quot;$&quot;* &quot;-&quot;??_-;_-@_-"/>
  </numFmts>
  <fonts count="35"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1"/>
      <name val="Calibri"/>
      <family val="2"/>
    </font>
    <font>
      <b/>
      <sz val="11"/>
      <color theme="1"/>
      <name val="Calibri"/>
      <family val="2"/>
    </font>
    <font>
      <sz val="11"/>
      <color theme="1"/>
      <name val="Calibri"/>
      <family val="2"/>
    </font>
    <font>
      <b/>
      <sz val="10"/>
      <color rgb="FFFF0000"/>
      <name val="Calibri"/>
      <family val="2"/>
    </font>
    <font>
      <sz val="11"/>
      <color rgb="FFFF0000"/>
      <name val="Calibri"/>
      <family val="2"/>
    </font>
    <font>
      <sz val="8"/>
      <color theme="1"/>
      <name val="Calibri"/>
      <family val="2"/>
    </font>
    <font>
      <sz val="11"/>
      <color theme="1"/>
      <name val="Calibri"/>
      <family val="2"/>
      <scheme val="minor"/>
    </font>
    <font>
      <b/>
      <sz val="11"/>
      <color theme="1"/>
      <name val="Calibri"/>
      <family val="2"/>
      <scheme val="minor"/>
    </font>
    <font>
      <sz val="9"/>
      <color theme="1"/>
      <name val="Calibri"/>
      <family val="2"/>
    </font>
    <font>
      <b/>
      <sz val="9"/>
      <color theme="1"/>
      <name val="Calibri"/>
      <family val="2"/>
    </font>
    <font>
      <b/>
      <sz val="11"/>
      <color rgb="FFFF0000"/>
      <name val="Calibri"/>
      <family val="2"/>
    </font>
    <font>
      <b/>
      <sz val="11"/>
      <color rgb="FF548135"/>
      <name val="Calibri"/>
      <family val="2"/>
    </font>
    <font>
      <sz val="11"/>
      <color theme="9" tint="-0.249977111117893"/>
      <name val="Calibri"/>
      <family val="2"/>
    </font>
    <font>
      <sz val="11"/>
      <color theme="1"/>
      <name val="Calibri"/>
      <family val="2"/>
      <scheme val="minor"/>
    </font>
    <font>
      <sz val="10"/>
      <name val="Arial"/>
      <family val="2"/>
    </font>
    <font>
      <sz val="10"/>
      <color theme="1"/>
      <name val="Arial"/>
      <family val="2"/>
    </font>
    <font>
      <b/>
      <sz val="10"/>
      <color theme="1"/>
      <name val="Arial"/>
      <family val="2"/>
    </font>
    <font>
      <b/>
      <sz val="10"/>
      <color theme="1"/>
      <name val="Calibri"/>
      <family val="2"/>
      <scheme val="minor"/>
    </font>
    <font>
      <sz val="9"/>
      <color indexed="81"/>
      <name val="Tahoma"/>
      <family val="2"/>
    </font>
    <font>
      <b/>
      <sz val="9"/>
      <color indexed="81"/>
      <name val="Tahoma"/>
      <family val="2"/>
    </font>
    <font>
      <sz val="9"/>
      <color theme="1"/>
      <name val="Calibri"/>
      <family val="2"/>
      <scheme val="minor"/>
    </font>
    <font>
      <sz val="11"/>
      <color theme="0" tint="-0.499984740745262"/>
      <name val="Calibri"/>
      <family val="2"/>
      <scheme val="minor"/>
    </font>
    <font>
      <sz val="10"/>
      <color theme="1"/>
      <name val="Calibri"/>
      <family val="2"/>
      <scheme val="minor"/>
    </font>
    <font>
      <b/>
      <sz val="9"/>
      <color theme="1"/>
      <name val="Calibri"/>
      <family val="2"/>
      <scheme val="minor"/>
    </font>
    <font>
      <u/>
      <sz val="11"/>
      <color theme="10"/>
      <name val="Calibri"/>
      <family val="2"/>
      <scheme val="minor"/>
    </font>
  </fonts>
  <fills count="34">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E2EFD9"/>
        <bgColor rgb="FFE2EFD9"/>
      </patternFill>
    </fill>
    <fill>
      <patternFill patternType="solid">
        <fgColor rgb="FFC5E0B3"/>
        <bgColor rgb="FFC5E0B3"/>
      </patternFill>
    </fill>
    <fill>
      <patternFill patternType="solid">
        <fgColor rgb="FFA8D08D"/>
        <bgColor rgb="FFA8D08D"/>
      </patternFill>
    </fill>
    <fill>
      <patternFill patternType="solid">
        <fgColor rgb="FFFBE4D5"/>
        <bgColor rgb="FFFBE4D5"/>
      </patternFill>
    </fill>
    <fill>
      <patternFill patternType="solid">
        <fgColor theme="5"/>
        <bgColor theme="5"/>
      </patternFill>
    </fill>
    <fill>
      <patternFill patternType="solid">
        <fgColor rgb="FFFFFF00"/>
        <bgColor rgb="FFFFFF00"/>
      </patternFill>
    </fill>
    <fill>
      <patternFill patternType="solid">
        <fgColor theme="0"/>
        <bgColor theme="0"/>
      </patternFill>
    </fill>
    <fill>
      <patternFill patternType="solid">
        <fgColor rgb="FFF4B083"/>
        <bgColor rgb="FFF4B083"/>
      </patternFill>
    </fill>
    <fill>
      <patternFill patternType="solid">
        <fgColor theme="5" tint="0.39997558519241921"/>
        <bgColor indexed="64"/>
      </patternFill>
    </fill>
    <fill>
      <patternFill patternType="solid">
        <fgColor theme="9" tint="0.79998168889431442"/>
        <bgColor indexed="64"/>
      </patternFill>
    </fill>
    <fill>
      <patternFill patternType="solid">
        <fgColor theme="9" tint="0.79998168889431442"/>
        <bgColor rgb="FFC5E0B3"/>
      </patternFill>
    </fill>
    <fill>
      <patternFill patternType="solid">
        <fgColor theme="0" tint="-0.149998474074526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79998168889431442"/>
        <bgColor theme="0"/>
      </patternFill>
    </fill>
    <fill>
      <patternFill patternType="solid">
        <fgColor rgb="FFFFFF00"/>
        <bgColor indexed="64"/>
      </patternFill>
    </fill>
    <fill>
      <patternFill patternType="solid">
        <fgColor rgb="FF00B0F0"/>
        <bgColor rgb="FFE2EFD9"/>
      </patternFill>
    </fill>
    <fill>
      <patternFill patternType="solid">
        <fgColor theme="9" tint="0.39997558519241921"/>
        <bgColor rgb="FFA8D08D"/>
      </patternFill>
    </fill>
    <fill>
      <patternFill patternType="solid">
        <fgColor rgb="FFFC84EE"/>
        <bgColor rgb="FFE2EFD9"/>
      </patternFill>
    </fill>
    <fill>
      <patternFill patternType="solid">
        <fgColor theme="7" tint="0.79998168889431442"/>
        <bgColor indexed="64"/>
      </patternFill>
    </fill>
    <fill>
      <patternFill patternType="solid">
        <fgColor theme="7" tint="0.79998168889431442"/>
        <bgColor rgb="FFFBE4D5"/>
      </patternFill>
    </fill>
    <fill>
      <patternFill patternType="solid">
        <fgColor theme="8" tint="0.39997558519241921"/>
        <bgColor indexed="64"/>
      </patternFill>
    </fill>
    <fill>
      <patternFill patternType="solid">
        <fgColor theme="5" tint="0.79998168889431442"/>
        <bgColor indexed="64"/>
      </patternFill>
    </fill>
    <fill>
      <patternFill patternType="solid">
        <fgColor theme="5"/>
        <bgColor indexed="64"/>
      </patternFill>
    </fill>
    <fill>
      <patternFill patternType="solid">
        <fgColor theme="4" tint="0.79998168889431442"/>
        <bgColor indexed="64"/>
      </patternFill>
    </fill>
    <fill>
      <patternFill patternType="solid">
        <fgColor theme="9" tint="0.59999389629810485"/>
        <bgColor rgb="FFE2EFD9"/>
      </patternFill>
    </fill>
    <fill>
      <patternFill patternType="solid">
        <fgColor theme="5" tint="0.39997558519241921"/>
        <bgColor rgb="FFF4B083"/>
      </patternFill>
    </fill>
    <fill>
      <patternFill patternType="solid">
        <fgColor theme="5" tint="-0.249977111117893"/>
        <bgColor rgb="FFF4B083"/>
      </patternFill>
    </fill>
    <fill>
      <patternFill patternType="solid">
        <fgColor theme="5" tint="-0.249977111117893"/>
        <bgColor indexed="64"/>
      </patternFill>
    </fill>
  </fills>
  <borders count="8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rgb="FF000000"/>
      </top>
      <bottom/>
      <diagonal/>
    </border>
    <border>
      <left style="thin">
        <color indexed="64"/>
      </left>
      <right style="medium">
        <color indexed="64"/>
      </right>
      <top style="thin">
        <color indexed="64"/>
      </top>
      <bottom style="thin">
        <color indexed="64"/>
      </bottom>
      <diagonal/>
    </border>
    <border>
      <left/>
      <right style="thin">
        <color rgb="FF000000"/>
      </right>
      <top style="medium">
        <color rgb="FF000000"/>
      </top>
      <bottom/>
      <diagonal/>
    </border>
    <border>
      <left style="medium">
        <color indexed="64"/>
      </left>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style="thin">
        <color rgb="FF000000"/>
      </left>
      <right style="medium">
        <color indexed="64"/>
      </right>
      <top/>
      <bottom style="medium">
        <color rgb="FF000000"/>
      </bottom>
      <diagonal/>
    </border>
    <border>
      <left style="thin">
        <color rgb="FF000000"/>
      </left>
      <right style="medium">
        <color indexed="64"/>
      </right>
      <top style="medium">
        <color rgb="FF000000"/>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rgb="FF000000"/>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style="medium">
        <color indexed="64"/>
      </top>
      <bottom style="medium">
        <color indexed="64"/>
      </bottom>
      <diagonal/>
    </border>
    <border>
      <left style="thin">
        <color rgb="FF000000"/>
      </left>
      <right style="medium">
        <color indexed="64"/>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medium">
        <color indexed="64"/>
      </top>
      <bottom style="medium">
        <color indexed="64"/>
      </bottom>
      <diagonal/>
    </border>
    <border>
      <left style="medium">
        <color rgb="FF000000"/>
      </left>
      <right/>
      <top style="medium">
        <color indexed="64"/>
      </top>
      <bottom style="medium">
        <color rgb="FF000000"/>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right style="thin">
        <color indexed="64"/>
      </right>
      <top/>
      <bottom style="medium">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thin">
        <color rgb="FF000000"/>
      </left>
      <right style="medium">
        <color theme="1"/>
      </right>
      <top style="thin">
        <color rgb="FF000000"/>
      </top>
      <bottom style="thin">
        <color rgb="FF000000"/>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s>
  <cellStyleXfs count="16">
    <xf numFmtId="0" fontId="0" fillId="0" borderId="0"/>
    <xf numFmtId="0" fontId="23" fillId="0" borderId="12"/>
    <xf numFmtId="0" fontId="24" fillId="0" borderId="12"/>
    <xf numFmtId="44" fontId="7" fillId="0" borderId="12" applyFont="0" applyFill="0" applyBorder="0" applyAlignment="0" applyProtection="0"/>
    <xf numFmtId="44" fontId="6" fillId="0" borderId="12" applyFont="0" applyFill="0" applyBorder="0" applyAlignment="0" applyProtection="0"/>
    <xf numFmtId="9" fontId="23" fillId="0" borderId="0" applyFont="0" applyFill="0" applyBorder="0" applyAlignment="0" applyProtection="0"/>
    <xf numFmtId="44" fontId="23" fillId="0" borderId="0" applyFont="0" applyFill="0" applyBorder="0" applyAlignment="0" applyProtection="0"/>
    <xf numFmtId="0" fontId="4" fillId="0" borderId="12"/>
    <xf numFmtId="44" fontId="4" fillId="0" borderId="12" applyFont="0" applyFill="0" applyBorder="0" applyAlignment="0" applyProtection="0"/>
    <xf numFmtId="9" fontId="4" fillId="0" borderId="12" applyFont="0" applyFill="0" applyBorder="0" applyAlignment="0" applyProtection="0"/>
    <xf numFmtId="0" fontId="4" fillId="0" borderId="12"/>
    <xf numFmtId="44" fontId="4" fillId="0" borderId="12" applyFont="0" applyFill="0" applyBorder="0" applyAlignment="0" applyProtection="0"/>
    <xf numFmtId="44" fontId="4" fillId="0" borderId="12" applyFont="0" applyFill="0" applyBorder="0" applyAlignment="0" applyProtection="0"/>
    <xf numFmtId="44" fontId="4" fillId="0" borderId="12" applyFont="0" applyFill="0" applyBorder="0" applyAlignment="0" applyProtection="0"/>
    <xf numFmtId="44" fontId="4" fillId="0" borderId="12" applyFont="0" applyFill="0" applyBorder="0" applyAlignment="0" applyProtection="0"/>
    <xf numFmtId="0" fontId="34" fillId="0" borderId="0" applyNumberFormat="0" applyFill="0" applyBorder="0" applyAlignment="0" applyProtection="0"/>
  </cellStyleXfs>
  <cellXfs count="403">
    <xf numFmtId="0" fontId="0" fillId="0" borderId="0" xfId="0"/>
    <xf numFmtId="0" fontId="9" fillId="0" borderId="0" xfId="0" applyFont="1"/>
    <xf numFmtId="0" fontId="8" fillId="0" borderId="0" xfId="0" applyFont="1"/>
    <xf numFmtId="0" fontId="9" fillId="2" borderId="7" xfId="0" applyFont="1" applyFill="1" applyBorder="1"/>
    <xf numFmtId="0" fontId="9" fillId="2" borderId="8" xfId="0" applyFont="1" applyFill="1" applyBorder="1"/>
    <xf numFmtId="0" fontId="9" fillId="2" borderId="9" xfId="0" applyFont="1" applyFill="1" applyBorder="1"/>
    <xf numFmtId="0" fontId="8" fillId="2" borderId="7" xfId="0" applyFont="1" applyFill="1" applyBorder="1"/>
    <xf numFmtId="164" fontId="9" fillId="0" borderId="10" xfId="0" applyNumberFormat="1" applyFont="1" applyBorder="1"/>
    <xf numFmtId="164" fontId="9" fillId="2" borderId="8" xfId="0" applyNumberFormat="1" applyFont="1" applyFill="1" applyBorder="1"/>
    <xf numFmtId="164" fontId="9" fillId="2" borderId="14" xfId="0" applyNumberFormat="1" applyFont="1" applyFill="1" applyBorder="1"/>
    <xf numFmtId="0" fontId="9" fillId="2" borderId="15" xfId="0" applyFont="1" applyFill="1" applyBorder="1"/>
    <xf numFmtId="0" fontId="9" fillId="2" borderId="16" xfId="0" applyFont="1" applyFill="1" applyBorder="1"/>
    <xf numFmtId="0" fontId="9" fillId="2" borderId="17" xfId="0" applyFont="1" applyFill="1" applyBorder="1"/>
    <xf numFmtId="0" fontId="9" fillId="3" borderId="18" xfId="0" applyFont="1" applyFill="1" applyBorder="1"/>
    <xf numFmtId="0" fontId="9" fillId="3" borderId="19" xfId="0" applyFont="1" applyFill="1" applyBorder="1"/>
    <xf numFmtId="164" fontId="9" fillId="3" borderId="23" xfId="0" applyNumberFormat="1" applyFont="1" applyFill="1" applyBorder="1"/>
    <xf numFmtId="0" fontId="12" fillId="4" borderId="8" xfId="0" applyFont="1" applyFill="1" applyBorder="1"/>
    <xf numFmtId="0" fontId="11" fillId="4" borderId="7" xfId="0" applyFont="1" applyFill="1" applyBorder="1"/>
    <xf numFmtId="164" fontId="12" fillId="0" borderId="10" xfId="0" applyNumberFormat="1" applyFont="1" applyBorder="1"/>
    <xf numFmtId="8" fontId="12" fillId="0" borderId="0" xfId="0" applyNumberFormat="1" applyFont="1"/>
    <xf numFmtId="0" fontId="12" fillId="0" borderId="10" xfId="0" applyFont="1" applyBorder="1"/>
    <xf numFmtId="0" fontId="16" fillId="0" borderId="0" xfId="0" applyFont="1"/>
    <xf numFmtId="164" fontId="12" fillId="0" borderId="0" xfId="0" applyNumberFormat="1" applyFont="1"/>
    <xf numFmtId="9" fontId="12" fillId="0" borderId="10" xfId="0" applyNumberFormat="1" applyFont="1" applyBorder="1"/>
    <xf numFmtId="9" fontId="12" fillId="0" borderId="28" xfId="0" applyNumberFormat="1" applyFont="1" applyBorder="1" applyAlignment="1">
      <alignment horizontal="center"/>
    </xf>
    <xf numFmtId="0" fontId="12" fillId="0" borderId="28" xfId="0" applyFont="1" applyBorder="1"/>
    <xf numFmtId="164" fontId="12" fillId="0" borderId="23" xfId="0" applyNumberFormat="1" applyFont="1" applyBorder="1"/>
    <xf numFmtId="9" fontId="12" fillId="0" borderId="0" xfId="0" applyNumberFormat="1" applyFont="1"/>
    <xf numFmtId="0" fontId="12" fillId="0" borderId="0" xfId="0" applyFont="1" applyAlignment="1">
      <alignment horizontal="left"/>
    </xf>
    <xf numFmtId="0" fontId="24" fillId="13" borderId="32" xfId="2" applyFill="1" applyBorder="1"/>
    <xf numFmtId="0" fontId="25" fillId="13" borderId="32" xfId="2" applyFont="1" applyFill="1" applyBorder="1"/>
    <xf numFmtId="0" fontId="23" fillId="0" borderId="12" xfId="1"/>
    <xf numFmtId="0" fontId="9" fillId="0" borderId="12" xfId="1" applyFont="1"/>
    <xf numFmtId="0" fontId="8" fillId="0" borderId="12" xfId="1" applyFont="1"/>
    <xf numFmtId="0" fontId="9" fillId="2" borderId="7" xfId="1" applyFont="1" applyFill="1" applyBorder="1"/>
    <xf numFmtId="0" fontId="9" fillId="2" borderId="12" xfId="1" applyFont="1" applyFill="1"/>
    <xf numFmtId="0" fontId="9" fillId="2" borderId="9" xfId="1" applyFont="1" applyFill="1" applyBorder="1"/>
    <xf numFmtId="0" fontId="8" fillId="2" borderId="7" xfId="1" applyFont="1" applyFill="1" applyBorder="1"/>
    <xf numFmtId="164" fontId="9" fillId="0" borderId="10" xfId="1" applyNumberFormat="1" applyFont="1" applyBorder="1"/>
    <xf numFmtId="164" fontId="9" fillId="2" borderId="12" xfId="1" applyNumberFormat="1" applyFont="1" applyFill="1"/>
    <xf numFmtId="0" fontId="9" fillId="2" borderId="15" xfId="1" applyFont="1" applyFill="1" applyBorder="1"/>
    <xf numFmtId="0" fontId="9" fillId="2" borderId="16" xfId="1" applyFont="1" applyFill="1" applyBorder="1"/>
    <xf numFmtId="0" fontId="9" fillId="2" borderId="17" xfId="1" applyFont="1" applyFill="1" applyBorder="1"/>
    <xf numFmtId="0" fontId="9" fillId="3" borderId="27" xfId="1" applyFont="1" applyFill="1" applyBorder="1"/>
    <xf numFmtId="0" fontId="9" fillId="3" borderId="24" xfId="1" applyFont="1" applyFill="1" applyBorder="1"/>
    <xf numFmtId="0" fontId="12" fillId="4" borderId="32" xfId="1" applyFont="1" applyFill="1" applyBorder="1"/>
    <xf numFmtId="0" fontId="12" fillId="4" borderId="12" xfId="1" applyFont="1" applyFill="1"/>
    <xf numFmtId="0" fontId="12" fillId="4" borderId="33" xfId="1" applyFont="1" applyFill="1" applyBorder="1"/>
    <xf numFmtId="0" fontId="11" fillId="5" borderId="32" xfId="1" applyFont="1" applyFill="1" applyBorder="1"/>
    <xf numFmtId="0" fontId="12" fillId="5" borderId="12" xfId="1" applyFont="1" applyFill="1"/>
    <xf numFmtId="0" fontId="12" fillId="5" borderId="33" xfId="1" applyFont="1" applyFill="1" applyBorder="1"/>
    <xf numFmtId="164" fontId="12" fillId="4" borderId="34" xfId="1" applyNumberFormat="1" applyFont="1" applyFill="1" applyBorder="1"/>
    <xf numFmtId="164" fontId="12" fillId="4" borderId="10" xfId="1" applyNumberFormat="1" applyFont="1" applyFill="1" applyBorder="1"/>
    <xf numFmtId="9" fontId="12" fillId="0" borderId="10" xfId="1" applyNumberFormat="1" applyFont="1" applyBorder="1"/>
    <xf numFmtId="0" fontId="15" fillId="5" borderId="12" xfId="1" applyFont="1" applyFill="1"/>
    <xf numFmtId="0" fontId="15" fillId="14" borderId="12" xfId="1" applyFont="1" applyFill="1"/>
    <xf numFmtId="164" fontId="12" fillId="4" borderId="12" xfId="1" applyNumberFormat="1" applyFont="1" applyFill="1"/>
    <xf numFmtId="0" fontId="12" fillId="13" borderId="12" xfId="1" applyFont="1" applyFill="1"/>
    <xf numFmtId="0" fontId="23" fillId="13" borderId="12" xfId="1" applyFill="1"/>
    <xf numFmtId="0" fontId="12" fillId="7" borderId="29" xfId="1" applyFont="1" applyFill="1" applyBorder="1"/>
    <xf numFmtId="0" fontId="12" fillId="7" borderId="30" xfId="1" applyFont="1" applyFill="1" applyBorder="1"/>
    <xf numFmtId="0" fontId="12" fillId="7" borderId="31" xfId="1" applyFont="1" applyFill="1" applyBorder="1"/>
    <xf numFmtId="0" fontId="12" fillId="7" borderId="32" xfId="1" applyFont="1" applyFill="1" applyBorder="1"/>
    <xf numFmtId="0" fontId="12" fillId="7" borderId="33" xfId="1" applyFont="1" applyFill="1" applyBorder="1"/>
    <xf numFmtId="0" fontId="11" fillId="11" borderId="32" xfId="1" applyFont="1" applyFill="1" applyBorder="1" applyAlignment="1">
      <alignment horizontal="left"/>
    </xf>
    <xf numFmtId="0" fontId="12" fillId="11" borderId="33" xfId="1" applyFont="1" applyFill="1" applyBorder="1"/>
    <xf numFmtId="0" fontId="12" fillId="11" borderId="32" xfId="1" applyFont="1" applyFill="1" applyBorder="1"/>
    <xf numFmtId="165" fontId="12" fillId="11" borderId="32" xfId="1" applyNumberFormat="1" applyFont="1" applyFill="1" applyBorder="1" applyAlignment="1">
      <alignment horizontal="center"/>
    </xf>
    <xf numFmtId="165" fontId="11" fillId="11" borderId="10" xfId="1" applyNumberFormat="1" applyFont="1" applyFill="1" applyBorder="1" applyAlignment="1">
      <alignment horizontal="center"/>
    </xf>
    <xf numFmtId="0" fontId="12" fillId="11" borderId="32" xfId="1" applyFont="1" applyFill="1" applyBorder="1" applyAlignment="1">
      <alignment horizontal="center"/>
    </xf>
    <xf numFmtId="165" fontId="11" fillId="11" borderId="33" xfId="1" applyNumberFormat="1" applyFont="1" applyFill="1" applyBorder="1"/>
    <xf numFmtId="165" fontId="21" fillId="11" borderId="10" xfId="1" applyNumberFormat="1" applyFont="1" applyFill="1" applyBorder="1" applyAlignment="1">
      <alignment horizontal="center"/>
    </xf>
    <xf numFmtId="0" fontId="12" fillId="11" borderId="32" xfId="1" applyFont="1" applyFill="1" applyBorder="1" applyAlignment="1">
      <alignment horizontal="left"/>
    </xf>
    <xf numFmtId="6" fontId="9" fillId="11" borderId="32" xfId="1" applyNumberFormat="1" applyFont="1" applyFill="1" applyBorder="1" applyAlignment="1">
      <alignment horizontal="center"/>
    </xf>
    <xf numFmtId="6" fontId="12" fillId="11" borderId="32" xfId="1" applyNumberFormat="1" applyFont="1" applyFill="1" applyBorder="1"/>
    <xf numFmtId="165" fontId="22" fillId="11" borderId="32" xfId="1" applyNumberFormat="1" applyFont="1" applyFill="1" applyBorder="1" applyAlignment="1">
      <alignment horizontal="center"/>
    </xf>
    <xf numFmtId="6" fontId="23" fillId="12" borderId="33" xfId="1" applyNumberFormat="1" applyFill="1" applyBorder="1" applyAlignment="1">
      <alignment horizontal="center"/>
    </xf>
    <xf numFmtId="6" fontId="12" fillId="11" borderId="32" xfId="1" applyNumberFormat="1" applyFont="1" applyFill="1" applyBorder="1" applyAlignment="1">
      <alignment horizontal="center"/>
    </xf>
    <xf numFmtId="0" fontId="12" fillId="11" borderId="33" xfId="1" applyFont="1" applyFill="1" applyBorder="1" applyAlignment="1">
      <alignment horizontal="center"/>
    </xf>
    <xf numFmtId="0" fontId="23" fillId="12" borderId="12" xfId="1" applyFill="1"/>
    <xf numFmtId="0" fontId="11" fillId="7" borderId="32" xfId="1" applyFont="1" applyFill="1" applyBorder="1"/>
    <xf numFmtId="164" fontId="12" fillId="7" borderId="37" xfId="1" applyNumberFormat="1" applyFont="1" applyFill="1" applyBorder="1"/>
    <xf numFmtId="0" fontId="11" fillId="7" borderId="29" xfId="1" applyFont="1" applyFill="1" applyBorder="1"/>
    <xf numFmtId="164" fontId="12" fillId="7" borderId="31" xfId="1" applyNumberFormat="1" applyFont="1" applyFill="1" applyBorder="1"/>
    <xf numFmtId="0" fontId="12" fillId="8" borderId="39" xfId="1" applyFont="1" applyFill="1" applyBorder="1"/>
    <xf numFmtId="0" fontId="12" fillId="8" borderId="40" xfId="1" applyFont="1" applyFill="1" applyBorder="1"/>
    <xf numFmtId="165" fontId="11" fillId="8" borderId="44" xfId="1" applyNumberFormat="1" applyFont="1" applyFill="1" applyBorder="1"/>
    <xf numFmtId="0" fontId="12" fillId="0" borderId="12" xfId="1" applyFont="1"/>
    <xf numFmtId="0" fontId="11" fillId="0" borderId="12" xfId="1" applyFont="1" applyAlignment="1">
      <alignment horizontal="right"/>
    </xf>
    <xf numFmtId="165" fontId="11" fillId="0" borderId="12" xfId="1" applyNumberFormat="1" applyFont="1"/>
    <xf numFmtId="166" fontId="9" fillId="0" borderId="10" xfId="0" applyNumberFormat="1" applyFont="1" applyBorder="1"/>
    <xf numFmtId="0" fontId="12" fillId="4" borderId="12" xfId="0" applyFont="1" applyFill="1" applyBorder="1"/>
    <xf numFmtId="0" fontId="12" fillId="4" borderId="32" xfId="0" applyFont="1" applyFill="1" applyBorder="1"/>
    <xf numFmtId="0" fontId="12" fillId="13" borderId="12" xfId="0" applyFont="1" applyFill="1" applyBorder="1"/>
    <xf numFmtId="164" fontId="12" fillId="13" borderId="12" xfId="0" applyNumberFormat="1" applyFont="1" applyFill="1" applyBorder="1"/>
    <xf numFmtId="0" fontId="12" fillId="4" borderId="33" xfId="0" applyFont="1" applyFill="1" applyBorder="1"/>
    <xf numFmtId="0" fontId="11" fillId="4" borderId="32" xfId="0" applyFont="1" applyFill="1" applyBorder="1"/>
    <xf numFmtId="164" fontId="12" fillId="0" borderId="42" xfId="0" applyNumberFormat="1" applyFont="1" applyBorder="1"/>
    <xf numFmtId="0" fontId="0" fillId="13" borderId="12" xfId="0" applyFill="1" applyBorder="1"/>
    <xf numFmtId="0" fontId="5" fillId="13" borderId="32" xfId="2" applyFont="1" applyFill="1" applyBorder="1"/>
    <xf numFmtId="0" fontId="17" fillId="13" borderId="32" xfId="0" applyFont="1" applyFill="1" applyBorder="1"/>
    <xf numFmtId="0" fontId="0" fillId="0" borderId="42" xfId="0" applyBorder="1"/>
    <xf numFmtId="0" fontId="0" fillId="13" borderId="33" xfId="0" applyFill="1" applyBorder="1"/>
    <xf numFmtId="0" fontId="5" fillId="13" borderId="32" xfId="0" applyFont="1" applyFill="1" applyBorder="1"/>
    <xf numFmtId="164" fontId="12" fillId="10" borderId="10" xfId="0" applyNumberFormat="1" applyFont="1" applyFill="1" applyBorder="1"/>
    <xf numFmtId="164" fontId="12" fillId="4" borderId="34" xfId="0" applyNumberFormat="1" applyFont="1" applyFill="1" applyBorder="1"/>
    <xf numFmtId="8" fontId="12" fillId="13" borderId="12" xfId="0" applyNumberFormat="1" applyFont="1" applyFill="1" applyBorder="1"/>
    <xf numFmtId="165" fontId="12" fillId="13" borderId="12" xfId="4" applyNumberFormat="1" applyFont="1" applyFill="1" applyBorder="1"/>
    <xf numFmtId="8" fontId="12" fillId="4" borderId="12" xfId="0" applyNumberFormat="1" applyFont="1" applyFill="1" applyBorder="1"/>
    <xf numFmtId="0" fontId="12" fillId="0" borderId="12" xfId="0" applyFont="1" applyBorder="1"/>
    <xf numFmtId="164" fontId="12" fillId="0" borderId="12" xfId="0" applyNumberFormat="1" applyFont="1" applyBorder="1"/>
    <xf numFmtId="164" fontId="12" fillId="19" borderId="12" xfId="0" applyNumberFormat="1" applyFont="1" applyFill="1" applyBorder="1"/>
    <xf numFmtId="0" fontId="11" fillId="4" borderId="12" xfId="0" applyFont="1" applyFill="1" applyBorder="1"/>
    <xf numFmtId="164" fontId="12" fillId="4" borderId="47" xfId="0" applyNumberFormat="1" applyFont="1" applyFill="1" applyBorder="1"/>
    <xf numFmtId="44" fontId="12" fillId="4" borderId="46" xfId="6" applyFont="1" applyFill="1" applyBorder="1"/>
    <xf numFmtId="44" fontId="12" fillId="4" borderId="38" xfId="1" applyNumberFormat="1" applyFont="1" applyFill="1" applyBorder="1"/>
    <xf numFmtId="164" fontId="11" fillId="6" borderId="46" xfId="1" applyNumberFormat="1" applyFont="1" applyFill="1" applyBorder="1"/>
    <xf numFmtId="0" fontId="17" fillId="16" borderId="32" xfId="7" applyFont="1" applyFill="1" applyBorder="1"/>
    <xf numFmtId="0" fontId="4" fillId="16" borderId="33" xfId="7" applyFill="1" applyBorder="1"/>
    <xf numFmtId="0" fontId="4" fillId="13" borderId="32" xfId="7" applyFill="1" applyBorder="1"/>
    <xf numFmtId="0" fontId="4" fillId="13" borderId="33" xfId="7" applyFill="1" applyBorder="1"/>
    <xf numFmtId="44" fontId="0" fillId="0" borderId="42" xfId="8" applyFont="1" applyFill="1" applyBorder="1"/>
    <xf numFmtId="9" fontId="0" fillId="0" borderId="42" xfId="9" applyFont="1" applyFill="1" applyBorder="1"/>
    <xf numFmtId="44" fontId="0" fillId="13" borderId="48" xfId="8" applyFont="1" applyFill="1" applyBorder="1" applyProtection="1">
      <protection hidden="1"/>
    </xf>
    <xf numFmtId="164" fontId="12" fillId="4" borderId="12" xfId="0" applyNumberFormat="1" applyFont="1" applyFill="1" applyBorder="1"/>
    <xf numFmtId="0" fontId="11" fillId="5" borderId="32" xfId="0" applyFont="1" applyFill="1" applyBorder="1"/>
    <xf numFmtId="0" fontId="12" fillId="5" borderId="12" xfId="0" applyFont="1" applyFill="1" applyBorder="1"/>
    <xf numFmtId="0" fontId="12" fillId="5" borderId="33" xfId="0" applyFont="1" applyFill="1" applyBorder="1"/>
    <xf numFmtId="0" fontId="13" fillId="4" borderId="32" xfId="0" applyFont="1" applyFill="1" applyBorder="1"/>
    <xf numFmtId="164" fontId="14" fillId="4" borderId="12" xfId="0" applyNumberFormat="1" applyFont="1" applyFill="1" applyBorder="1"/>
    <xf numFmtId="164" fontId="12" fillId="4" borderId="33" xfId="0" applyNumberFormat="1" applyFont="1" applyFill="1" applyBorder="1"/>
    <xf numFmtId="0" fontId="15" fillId="5" borderId="12" xfId="0" applyFont="1" applyFill="1" applyBorder="1"/>
    <xf numFmtId="44" fontId="12" fillId="4" borderId="12" xfId="0" applyNumberFormat="1" applyFont="1" applyFill="1" applyBorder="1"/>
    <xf numFmtId="44" fontId="12" fillId="13" borderId="12" xfId="0" applyNumberFormat="1" applyFont="1" applyFill="1" applyBorder="1"/>
    <xf numFmtId="9" fontId="0" fillId="20" borderId="42" xfId="9" applyFont="1" applyFill="1" applyBorder="1" applyAlignment="1" applyProtection="1">
      <alignment horizontal="center"/>
      <protection hidden="1"/>
    </xf>
    <xf numFmtId="9" fontId="4" fillId="20" borderId="42" xfId="7" applyNumberFormat="1" applyFill="1" applyBorder="1" applyAlignment="1" applyProtection="1">
      <alignment horizontal="center"/>
      <protection hidden="1"/>
    </xf>
    <xf numFmtId="0" fontId="4" fillId="0" borderId="12" xfId="10"/>
    <xf numFmtId="0" fontId="9" fillId="4" borderId="32" xfId="0" applyFont="1" applyFill="1" applyBorder="1"/>
    <xf numFmtId="165" fontId="23" fillId="0" borderId="12" xfId="1" applyNumberFormat="1"/>
    <xf numFmtId="0" fontId="9" fillId="15" borderId="51" xfId="1" applyFont="1" applyFill="1" applyBorder="1"/>
    <xf numFmtId="0" fontId="12" fillId="15" borderId="52" xfId="1" applyFont="1" applyFill="1" applyBorder="1"/>
    <xf numFmtId="165" fontId="11" fillId="0" borderId="54" xfId="1" applyNumberFormat="1" applyFont="1" applyBorder="1"/>
    <xf numFmtId="165" fontId="11" fillId="0" borderId="56" xfId="1" applyNumberFormat="1" applyFont="1" applyBorder="1"/>
    <xf numFmtId="0" fontId="12" fillId="18" borderId="50" xfId="1" applyFont="1" applyFill="1" applyBorder="1"/>
    <xf numFmtId="165" fontId="11" fillId="0" borderId="57" xfId="1" applyNumberFormat="1" applyFont="1" applyBorder="1"/>
    <xf numFmtId="165" fontId="11" fillId="9" borderId="48" xfId="1" applyNumberFormat="1" applyFont="1" applyFill="1" applyBorder="1"/>
    <xf numFmtId="165" fontId="11" fillId="0" borderId="60" xfId="1" applyNumberFormat="1" applyFont="1" applyBorder="1"/>
    <xf numFmtId="6" fontId="12" fillId="0" borderId="10" xfId="1" applyNumberFormat="1" applyFont="1" applyBorder="1" applyAlignment="1">
      <alignment horizontal="center"/>
    </xf>
    <xf numFmtId="0" fontId="4" fillId="16" borderId="12" xfId="7" applyFill="1"/>
    <xf numFmtId="0" fontId="4" fillId="13" borderId="12" xfId="7" applyFill="1"/>
    <xf numFmtId="44" fontId="4" fillId="13" borderId="12" xfId="7" applyNumberFormat="1" applyFill="1" applyProtection="1">
      <protection hidden="1"/>
    </xf>
    <xf numFmtId="0" fontId="5" fillId="13" borderId="12" xfId="2" applyFont="1" applyFill="1" applyAlignment="1">
      <alignment wrapText="1"/>
    </xf>
    <xf numFmtId="164" fontId="12" fillId="6" borderId="61" xfId="0" applyNumberFormat="1" applyFont="1" applyFill="1" applyBorder="1"/>
    <xf numFmtId="166" fontId="4" fillId="20" borderId="42" xfId="7" applyNumberFormat="1" applyFill="1" applyBorder="1" applyAlignment="1" applyProtection="1">
      <alignment horizontal="center"/>
      <protection hidden="1"/>
    </xf>
    <xf numFmtId="0" fontId="9" fillId="0" borderId="12" xfId="1" applyFont="1" applyAlignment="1">
      <alignment horizontal="right"/>
    </xf>
    <xf numFmtId="9" fontId="12" fillId="0" borderId="12" xfId="1" applyNumberFormat="1" applyFont="1"/>
    <xf numFmtId="9" fontId="12" fillId="0" borderId="62" xfId="1" applyNumberFormat="1" applyFont="1" applyBorder="1"/>
    <xf numFmtId="9" fontId="12" fillId="0" borderId="42" xfId="1" applyNumberFormat="1" applyFont="1" applyBorder="1"/>
    <xf numFmtId="0" fontId="8" fillId="20" borderId="42" xfId="1" applyFont="1" applyFill="1" applyBorder="1" applyAlignment="1">
      <alignment horizontal="right"/>
    </xf>
    <xf numFmtId="0" fontId="12" fillId="25" borderId="7" xfId="0" applyFont="1" applyFill="1" applyBorder="1"/>
    <xf numFmtId="0" fontId="12" fillId="25" borderId="0" xfId="0" applyFont="1" applyFill="1"/>
    <xf numFmtId="0" fontId="0" fillId="24" borderId="33" xfId="0" applyFill="1" applyBorder="1"/>
    <xf numFmtId="0" fontId="0" fillId="24" borderId="32" xfId="0" applyFill="1" applyBorder="1"/>
    <xf numFmtId="0" fontId="0" fillId="24" borderId="0" xfId="0" applyFill="1"/>
    <xf numFmtId="0" fontId="0" fillId="26" borderId="29" xfId="0" applyFill="1" applyBorder="1"/>
    <xf numFmtId="0" fontId="0" fillId="26" borderId="30" xfId="0" applyFill="1" applyBorder="1"/>
    <xf numFmtId="0" fontId="0" fillId="26" borderId="31" xfId="0" applyFill="1" applyBorder="1"/>
    <xf numFmtId="0" fontId="17" fillId="26" borderId="32" xfId="0" applyFont="1" applyFill="1" applyBorder="1" applyAlignment="1">
      <alignment horizontal="left"/>
    </xf>
    <xf numFmtId="0" fontId="0" fillId="26" borderId="12" xfId="0" applyFill="1" applyBorder="1"/>
    <xf numFmtId="0" fontId="0" fillId="26" borderId="33" xfId="0" applyFill="1" applyBorder="1"/>
    <xf numFmtId="0" fontId="30" fillId="26" borderId="32" xfId="0" applyFont="1" applyFill="1" applyBorder="1" applyAlignment="1">
      <alignment horizontal="left"/>
    </xf>
    <xf numFmtId="0" fontId="30" fillId="26" borderId="12" xfId="0" applyFont="1" applyFill="1" applyBorder="1" applyAlignment="1">
      <alignment horizontal="left"/>
    </xf>
    <xf numFmtId="0" fontId="0" fillId="26" borderId="32" xfId="0" applyFill="1" applyBorder="1"/>
    <xf numFmtId="0" fontId="30" fillId="26" borderId="32" xfId="0" applyFont="1" applyFill="1" applyBorder="1"/>
    <xf numFmtId="0" fontId="30" fillId="26" borderId="12" xfId="0" applyFont="1" applyFill="1" applyBorder="1"/>
    <xf numFmtId="0" fontId="0" fillId="0" borderId="42" xfId="0" applyBorder="1" applyAlignment="1">
      <alignment horizontal="center"/>
    </xf>
    <xf numFmtId="0" fontId="0" fillId="27" borderId="12" xfId="0" applyFill="1" applyBorder="1"/>
    <xf numFmtId="44" fontId="0" fillId="27" borderId="12" xfId="0" applyNumberFormat="1" applyFill="1" applyBorder="1"/>
    <xf numFmtId="44" fontId="31" fillId="27" borderId="12" xfId="0" applyNumberFormat="1" applyFont="1" applyFill="1" applyBorder="1"/>
    <xf numFmtId="10" fontId="0" fillId="0" borderId="42" xfId="5" applyNumberFormat="1" applyFont="1" applyFill="1" applyBorder="1"/>
    <xf numFmtId="165" fontId="11" fillId="0" borderId="65" xfId="1" applyNumberFormat="1" applyFont="1" applyBorder="1"/>
    <xf numFmtId="0" fontId="0" fillId="0" borderId="12" xfId="0" applyBorder="1"/>
    <xf numFmtId="0" fontId="17" fillId="0" borderId="12" xfId="0" applyFont="1" applyBorder="1" applyAlignment="1">
      <alignment horizontal="right"/>
    </xf>
    <xf numFmtId="44" fontId="0" fillId="0" borderId="12" xfId="0" applyNumberFormat="1" applyBorder="1"/>
    <xf numFmtId="166" fontId="11" fillId="9" borderId="66" xfId="0" applyNumberFormat="1" applyFont="1" applyFill="1" applyBorder="1" applyAlignment="1">
      <alignment horizontal="center"/>
    </xf>
    <xf numFmtId="0" fontId="11" fillId="9" borderId="12" xfId="0" applyFont="1" applyFill="1" applyBorder="1"/>
    <xf numFmtId="164" fontId="11" fillId="9" borderId="67" xfId="0" applyNumberFormat="1" applyFont="1" applyFill="1" applyBorder="1"/>
    <xf numFmtId="0" fontId="0" fillId="29" borderId="70" xfId="0" applyFill="1" applyBorder="1"/>
    <xf numFmtId="44" fontId="0" fillId="29" borderId="71" xfId="6" applyFont="1" applyFill="1" applyBorder="1"/>
    <xf numFmtId="44" fontId="0" fillId="0" borderId="64" xfId="0" applyNumberFormat="1" applyBorder="1"/>
    <xf numFmtId="44" fontId="3" fillId="0" borderId="64" xfId="6" applyFont="1" applyFill="1" applyBorder="1"/>
    <xf numFmtId="9" fontId="17" fillId="29" borderId="70" xfId="5" applyFont="1" applyFill="1" applyBorder="1" applyAlignment="1">
      <alignment horizontal="center"/>
    </xf>
    <xf numFmtId="0" fontId="11" fillId="30" borderId="32" xfId="0" applyFont="1" applyFill="1" applyBorder="1"/>
    <xf numFmtId="0" fontId="12" fillId="30" borderId="12" xfId="0" applyFont="1" applyFill="1" applyBorder="1"/>
    <xf numFmtId="0" fontId="12" fillId="16" borderId="12" xfId="0" applyFont="1" applyFill="1" applyBorder="1"/>
    <xf numFmtId="164" fontId="12" fillId="16" borderId="12" xfId="0" applyNumberFormat="1" applyFont="1" applyFill="1" applyBorder="1"/>
    <xf numFmtId="0" fontId="12" fillId="30" borderId="33" xfId="0" applyFont="1" applyFill="1" applyBorder="1"/>
    <xf numFmtId="0" fontId="26" fillId="16" borderId="32" xfId="2" applyFont="1" applyFill="1" applyBorder="1"/>
    <xf numFmtId="165" fontId="20" fillId="11" borderId="33" xfId="1" applyNumberFormat="1" applyFont="1" applyFill="1" applyBorder="1" applyAlignment="1">
      <alignment horizontal="center"/>
    </xf>
    <xf numFmtId="0" fontId="10" fillId="12" borderId="12" xfId="1" applyFont="1" applyFill="1"/>
    <xf numFmtId="0" fontId="12" fillId="11" borderId="12" xfId="1" applyFont="1" applyFill="1" applyAlignment="1">
      <alignment horizontal="center"/>
    </xf>
    <xf numFmtId="10" fontId="10" fillId="12" borderId="42" xfId="1" applyNumberFormat="1" applyFont="1" applyFill="1" applyBorder="1" applyAlignment="1">
      <alignment horizontal="center"/>
    </xf>
    <xf numFmtId="0" fontId="11" fillId="11" borderId="12" xfId="1" applyFont="1" applyFill="1" applyAlignment="1">
      <alignment horizontal="left"/>
    </xf>
    <xf numFmtId="0" fontId="12" fillId="11" borderId="12" xfId="1" applyFont="1" applyFill="1" applyAlignment="1">
      <alignment horizontal="left"/>
    </xf>
    <xf numFmtId="9" fontId="10" fillId="12" borderId="12" xfId="1" applyNumberFormat="1" applyFont="1" applyFill="1" applyAlignment="1">
      <alignment horizontal="center"/>
    </xf>
    <xf numFmtId="0" fontId="23" fillId="27" borderId="12" xfId="1" applyFill="1" applyAlignment="1">
      <alignment horizontal="center"/>
    </xf>
    <xf numFmtId="0" fontId="10" fillId="12" borderId="42" xfId="1" applyFont="1" applyFill="1" applyBorder="1" applyAlignment="1">
      <alignment horizontal="center"/>
    </xf>
    <xf numFmtId="0" fontId="12" fillId="0" borderId="42" xfId="0" applyFont="1" applyBorder="1"/>
    <xf numFmtId="0" fontId="20" fillId="11" borderId="33" xfId="1" applyFont="1" applyFill="1" applyBorder="1" applyAlignment="1">
      <alignment horizontal="center"/>
    </xf>
    <xf numFmtId="0" fontId="11" fillId="31" borderId="12" xfId="1" applyFont="1" applyFill="1" applyAlignment="1">
      <alignment horizontal="left"/>
    </xf>
    <xf numFmtId="0" fontId="12" fillId="7" borderId="12" xfId="1" applyFont="1" applyFill="1"/>
    <xf numFmtId="0" fontId="23" fillId="27" borderId="12" xfId="1" applyFill="1"/>
    <xf numFmtId="0" fontId="12" fillId="7" borderId="12" xfId="1" applyFont="1" applyFill="1" applyAlignment="1">
      <alignment horizontal="center"/>
    </xf>
    <xf numFmtId="0" fontId="2" fillId="27" borderId="12" xfId="1" applyFont="1" applyFill="1"/>
    <xf numFmtId="0" fontId="12" fillId="11" borderId="12" xfId="1" applyFont="1" applyFill="1"/>
    <xf numFmtId="10" fontId="12" fillId="11" borderId="12" xfId="1" applyNumberFormat="1" applyFont="1" applyFill="1" applyAlignment="1">
      <alignment horizontal="center"/>
    </xf>
    <xf numFmtId="0" fontId="23" fillId="12" borderId="33" xfId="1" applyFill="1" applyBorder="1"/>
    <xf numFmtId="0" fontId="11" fillId="31" borderId="32" xfId="1" applyFont="1" applyFill="1" applyBorder="1" applyAlignment="1">
      <alignment horizontal="left"/>
    </xf>
    <xf numFmtId="0" fontId="11" fillId="11" borderId="12" xfId="1" applyFont="1" applyFill="1" applyAlignment="1">
      <alignment horizontal="center"/>
    </xf>
    <xf numFmtId="165" fontId="14" fillId="11" borderId="12" xfId="1" applyNumberFormat="1" applyFont="1" applyFill="1" applyAlignment="1">
      <alignment horizontal="left"/>
    </xf>
    <xf numFmtId="10" fontId="11" fillId="11" borderId="12" xfId="1" applyNumberFormat="1" applyFont="1" applyFill="1" applyAlignment="1">
      <alignment horizontal="center"/>
    </xf>
    <xf numFmtId="6" fontId="12" fillId="11" borderId="12" xfId="1" applyNumberFormat="1" applyFont="1" applyFill="1" applyAlignment="1">
      <alignment horizontal="center"/>
    </xf>
    <xf numFmtId="0" fontId="23" fillId="12" borderId="12" xfId="1" applyFill="1" applyAlignment="1">
      <alignment horizontal="center"/>
    </xf>
    <xf numFmtId="164" fontId="12" fillId="7" borderId="12" xfId="1" applyNumberFormat="1" applyFont="1" applyFill="1"/>
    <xf numFmtId="0" fontId="17" fillId="13" borderId="32" xfId="7" applyFont="1" applyFill="1" applyBorder="1"/>
    <xf numFmtId="0" fontId="27" fillId="13" borderId="32" xfId="7" applyFont="1" applyFill="1" applyBorder="1"/>
    <xf numFmtId="0" fontId="32" fillId="13" borderId="32" xfId="7" applyFont="1" applyFill="1" applyBorder="1"/>
    <xf numFmtId="0" fontId="4" fillId="0" borderId="42" xfId="7" applyBorder="1"/>
    <xf numFmtId="0" fontId="30" fillId="13" borderId="32" xfId="7" applyFont="1" applyFill="1" applyBorder="1"/>
    <xf numFmtId="8" fontId="12" fillId="0" borderId="42" xfId="0" applyNumberFormat="1" applyFont="1" applyBorder="1"/>
    <xf numFmtId="165" fontId="12" fillId="0" borderId="42" xfId="0" applyNumberFormat="1" applyFont="1" applyBorder="1"/>
    <xf numFmtId="0" fontId="32" fillId="13" borderId="32" xfId="2" applyFont="1" applyFill="1" applyBorder="1"/>
    <xf numFmtId="0" fontId="11" fillId="32" borderId="12" xfId="1" applyFont="1" applyFill="1"/>
    <xf numFmtId="0" fontId="12" fillId="32" borderId="12" xfId="1" applyFont="1" applyFill="1"/>
    <xf numFmtId="0" fontId="12" fillId="32" borderId="33" xfId="1" applyFont="1" applyFill="1" applyBorder="1"/>
    <xf numFmtId="0" fontId="23" fillId="33" borderId="12" xfId="1" applyFill="1"/>
    <xf numFmtId="0" fontId="23" fillId="33" borderId="33" xfId="1" applyFill="1" applyBorder="1"/>
    <xf numFmtId="0" fontId="18" fillId="31" borderId="12" xfId="1" applyFont="1" applyFill="1" applyAlignment="1">
      <alignment horizontal="left"/>
    </xf>
    <xf numFmtId="165" fontId="20" fillId="11" borderId="42" xfId="6" applyNumberFormat="1" applyFont="1" applyFill="1" applyBorder="1" applyAlignment="1">
      <alignment horizontal="center"/>
    </xf>
    <xf numFmtId="167" fontId="10" fillId="12" borderId="42" xfId="6" applyNumberFormat="1" applyFont="1" applyFill="1" applyBorder="1" applyAlignment="1">
      <alignment horizontal="center"/>
    </xf>
    <xf numFmtId="166" fontId="11" fillId="9" borderId="42" xfId="5" applyNumberFormat="1" applyFont="1" applyFill="1" applyBorder="1" applyAlignment="1"/>
    <xf numFmtId="168" fontId="10" fillId="12" borderId="42" xfId="1" applyNumberFormat="1" applyFont="1" applyFill="1" applyBorder="1" applyAlignment="1">
      <alignment horizontal="center"/>
    </xf>
    <xf numFmtId="1" fontId="10" fillId="12" borderId="42" xfId="1" applyNumberFormat="1" applyFont="1" applyFill="1" applyBorder="1" applyAlignment="1">
      <alignment horizontal="center"/>
    </xf>
    <xf numFmtId="0" fontId="34" fillId="4" borderId="12" xfId="15" applyFill="1" applyBorder="1"/>
    <xf numFmtId="0" fontId="0" fillId="27" borderId="12" xfId="0" applyFill="1" applyBorder="1" applyAlignment="1">
      <alignment horizontal="left"/>
    </xf>
    <xf numFmtId="165" fontId="0" fillId="26" borderId="12" xfId="0" applyNumberFormat="1" applyFill="1" applyBorder="1"/>
    <xf numFmtId="165" fontId="0" fillId="26" borderId="12" xfId="6" applyNumberFormat="1" applyFont="1" applyFill="1" applyBorder="1"/>
    <xf numFmtId="0" fontId="18" fillId="4" borderId="32" xfId="0" applyFont="1" applyFill="1" applyBorder="1"/>
    <xf numFmtId="0" fontId="18" fillId="4" borderId="32" xfId="0" applyFont="1" applyFill="1" applyBorder="1" applyAlignment="1">
      <alignment horizontal="left"/>
    </xf>
    <xf numFmtId="0" fontId="18" fillId="4" borderId="12" xfId="0" applyFont="1" applyFill="1" applyBorder="1" applyAlignment="1">
      <alignment horizontal="left"/>
    </xf>
    <xf numFmtId="44" fontId="12" fillId="13" borderId="73" xfId="0" applyNumberFormat="1" applyFont="1" applyFill="1" applyBorder="1"/>
    <xf numFmtId="165" fontId="12" fillId="0" borderId="73" xfId="4" applyNumberFormat="1" applyFont="1" applyBorder="1"/>
    <xf numFmtId="169" fontId="12" fillId="13" borderId="73" xfId="0" applyNumberFormat="1" applyFont="1" applyFill="1" applyBorder="1"/>
    <xf numFmtId="0" fontId="1" fillId="13" borderId="32" xfId="0" applyFont="1" applyFill="1" applyBorder="1"/>
    <xf numFmtId="0" fontId="17" fillId="27" borderId="12" xfId="0" applyFont="1" applyFill="1" applyBorder="1"/>
    <xf numFmtId="0" fontId="17" fillId="27" borderId="12" xfId="0" applyFont="1" applyFill="1" applyBorder="1" applyAlignment="1">
      <alignment horizontal="right"/>
    </xf>
    <xf numFmtId="0" fontId="0" fillId="28" borderId="35" xfId="0" applyFill="1" applyBorder="1"/>
    <xf numFmtId="0" fontId="0" fillId="28" borderId="36" xfId="0" applyFill="1" applyBorder="1"/>
    <xf numFmtId="44" fontId="0" fillId="28" borderId="71" xfId="0" applyNumberFormat="1" applyFill="1" applyBorder="1"/>
    <xf numFmtId="0" fontId="0" fillId="27" borderId="75" xfId="0" applyFill="1" applyBorder="1"/>
    <xf numFmtId="0" fontId="0" fillId="27" borderId="76" xfId="0" applyFill="1" applyBorder="1"/>
    <xf numFmtId="0" fontId="0" fillId="27" borderId="77" xfId="0" applyFill="1" applyBorder="1"/>
    <xf numFmtId="0" fontId="17" fillId="27" borderId="78" xfId="0" applyFont="1" applyFill="1" applyBorder="1"/>
    <xf numFmtId="0" fontId="0" fillId="27" borderId="79" xfId="0" applyFill="1" applyBorder="1"/>
    <xf numFmtId="0" fontId="0" fillId="27" borderId="78" xfId="0" applyFill="1" applyBorder="1"/>
    <xf numFmtId="0" fontId="30" fillId="27" borderId="78" xfId="0" applyFont="1" applyFill="1" applyBorder="1"/>
    <xf numFmtId="164" fontId="12" fillId="7" borderId="80" xfId="0" applyNumberFormat="1" applyFont="1" applyFill="1" applyBorder="1"/>
    <xf numFmtId="164" fontId="12" fillId="7" borderId="79" xfId="0" applyNumberFormat="1" applyFont="1" applyFill="1" applyBorder="1"/>
    <xf numFmtId="0" fontId="0" fillId="27" borderId="81" xfId="0" applyFill="1" applyBorder="1"/>
    <xf numFmtId="0" fontId="0" fillId="27" borderId="82" xfId="0" applyFill="1" applyBorder="1"/>
    <xf numFmtId="0" fontId="0" fillId="27" borderId="83" xfId="0" applyFill="1" applyBorder="1"/>
    <xf numFmtId="44" fontId="0" fillId="27" borderId="42" xfId="0" applyNumberFormat="1" applyFill="1" applyBorder="1"/>
    <xf numFmtId="164" fontId="12" fillId="27" borderId="10" xfId="0" applyNumberFormat="1" applyFont="1" applyFill="1" applyBorder="1"/>
    <xf numFmtId="166" fontId="10" fillId="12" borderId="42" xfId="1" applyNumberFormat="1" applyFont="1" applyFill="1" applyBorder="1" applyAlignment="1">
      <alignment horizontal="center"/>
    </xf>
    <xf numFmtId="164" fontId="12" fillId="27" borderId="10" xfId="1" applyNumberFormat="1" applyFont="1" applyFill="1" applyBorder="1"/>
    <xf numFmtId="0" fontId="11" fillId="4" borderId="32" xfId="0" applyFont="1" applyFill="1" applyBorder="1" applyAlignment="1">
      <alignment horizontal="left"/>
    </xf>
    <xf numFmtId="0" fontId="11" fillId="4" borderId="12" xfId="0" applyFont="1" applyFill="1" applyBorder="1" applyAlignment="1">
      <alignment horizontal="left"/>
    </xf>
    <xf numFmtId="0" fontId="18" fillId="4" borderId="32" xfId="0" applyFont="1" applyFill="1" applyBorder="1" applyAlignment="1">
      <alignment horizontal="left"/>
    </xf>
    <xf numFmtId="0" fontId="18" fillId="4" borderId="12" xfId="0" applyFont="1" applyFill="1" applyBorder="1" applyAlignment="1">
      <alignment horizontal="left"/>
    </xf>
    <xf numFmtId="0" fontId="8" fillId="0" borderId="0" xfId="0" applyFont="1" applyAlignment="1">
      <alignment horizontal="center"/>
    </xf>
    <xf numFmtId="0" fontId="0" fillId="0" borderId="0" xfId="0"/>
    <xf numFmtId="0" fontId="9" fillId="0" borderId="1" xfId="0" applyFont="1" applyBorder="1" applyAlignment="1">
      <alignment horizontal="center"/>
    </xf>
    <xf numFmtId="0" fontId="10" fillId="0" borderId="2" xfId="0" applyFont="1" applyBorder="1"/>
    <xf numFmtId="0" fontId="10" fillId="0" borderId="3" xfId="0" applyFont="1" applyBorder="1"/>
    <xf numFmtId="0" fontId="8" fillId="2" borderId="4" xfId="0" applyFont="1" applyFill="1" applyBorder="1" applyAlignment="1">
      <alignment horizontal="center"/>
    </xf>
    <xf numFmtId="0" fontId="10" fillId="0" borderId="5" xfId="0" applyFont="1" applyBorder="1"/>
    <xf numFmtId="0" fontId="10" fillId="0" borderId="6" xfId="0" applyFont="1" applyBorder="1"/>
    <xf numFmtId="0" fontId="9" fillId="0" borderId="2" xfId="0" applyFont="1" applyBorder="1" applyAlignment="1">
      <alignment horizontal="center"/>
    </xf>
    <xf numFmtId="0" fontId="9" fillId="0" borderId="3" xfId="0" applyFont="1" applyBorder="1" applyAlignment="1">
      <alignment horizontal="center"/>
    </xf>
    <xf numFmtId="0" fontId="9" fillId="0" borderId="27" xfId="0" applyFont="1" applyBorder="1" applyAlignment="1">
      <alignment horizontal="center"/>
    </xf>
    <xf numFmtId="0" fontId="10" fillId="0" borderId="21" xfId="0" applyFont="1" applyBorder="1"/>
    <xf numFmtId="0" fontId="10" fillId="0" borderId="22" xfId="0" applyFont="1" applyBorder="1"/>
    <xf numFmtId="0" fontId="5" fillId="13" borderId="32" xfId="2" applyFont="1" applyFill="1" applyBorder="1" applyAlignment="1">
      <alignment horizontal="left" wrapText="1"/>
    </xf>
    <xf numFmtId="0" fontId="5" fillId="13" borderId="12" xfId="2" applyFont="1" applyFill="1" applyAlignment="1">
      <alignment horizontal="left" wrapText="1"/>
    </xf>
    <xf numFmtId="0" fontId="11" fillId="4" borderId="32" xfId="0" applyFont="1" applyFill="1" applyBorder="1" applyAlignment="1">
      <alignment horizontal="right"/>
    </xf>
    <xf numFmtId="0" fontId="11" fillId="4" borderId="12" xfId="0" applyFont="1" applyFill="1" applyBorder="1" applyAlignment="1">
      <alignment horizontal="right"/>
    </xf>
    <xf numFmtId="0" fontId="11" fillId="4" borderId="13" xfId="0" applyFont="1" applyFill="1" applyBorder="1" applyAlignment="1">
      <alignment horizontal="right"/>
    </xf>
    <xf numFmtId="0" fontId="17" fillId="26" borderId="32" xfId="0" applyFont="1" applyFill="1" applyBorder="1" applyAlignment="1">
      <alignment horizontal="left"/>
    </xf>
    <xf numFmtId="0" fontId="17" fillId="26" borderId="12" xfId="0" applyFont="1" applyFill="1" applyBorder="1" applyAlignment="1">
      <alignment horizontal="left"/>
    </xf>
    <xf numFmtId="0" fontId="0" fillId="26" borderId="12" xfId="0" applyFill="1" applyBorder="1" applyAlignment="1">
      <alignment horizontal="center"/>
    </xf>
    <xf numFmtId="0" fontId="0" fillId="26" borderId="63" xfId="0" applyFill="1" applyBorder="1" applyAlignment="1">
      <alignment horizontal="center"/>
    </xf>
    <xf numFmtId="0" fontId="30" fillId="26" borderId="32" xfId="0" applyFont="1" applyFill="1" applyBorder="1" applyAlignment="1">
      <alignment horizontal="center"/>
    </xf>
    <xf numFmtId="0" fontId="30" fillId="26" borderId="12" xfId="0" applyFont="1" applyFill="1" applyBorder="1" applyAlignment="1">
      <alignment horizontal="center"/>
    </xf>
    <xf numFmtId="0" fontId="30" fillId="26" borderId="32" xfId="0" applyFont="1" applyFill="1" applyBorder="1" applyAlignment="1">
      <alignment horizontal="left"/>
    </xf>
    <xf numFmtId="0" fontId="30" fillId="26" borderId="12" xfId="0" applyFont="1" applyFill="1" applyBorder="1" applyAlignment="1">
      <alignment horizontal="left"/>
    </xf>
    <xf numFmtId="0" fontId="17" fillId="27" borderId="78" xfId="0" applyFont="1" applyFill="1" applyBorder="1" applyAlignment="1">
      <alignment horizontal="left"/>
    </xf>
    <xf numFmtId="0" fontId="0" fillId="27" borderId="12" xfId="0" applyFill="1" applyBorder="1" applyAlignment="1">
      <alignment horizontal="left"/>
    </xf>
    <xf numFmtId="0" fontId="17" fillId="24" borderId="29" xfId="0" applyFont="1" applyFill="1" applyBorder="1" applyAlignment="1">
      <alignment horizontal="center"/>
    </xf>
    <xf numFmtId="0" fontId="17" fillId="24" borderId="30" xfId="0" applyFont="1" applyFill="1" applyBorder="1" applyAlignment="1">
      <alignment horizontal="center"/>
    </xf>
    <xf numFmtId="0" fontId="17" fillId="24" borderId="31" xfId="0" applyFont="1" applyFill="1" applyBorder="1" applyAlignment="1">
      <alignment horizontal="center"/>
    </xf>
    <xf numFmtId="0" fontId="17" fillId="13" borderId="12" xfId="7" applyFont="1" applyFill="1" applyAlignment="1">
      <alignment horizontal="right"/>
    </xf>
    <xf numFmtId="0" fontId="27" fillId="20" borderId="42" xfId="7" applyFont="1" applyFill="1" applyBorder="1" applyAlignment="1">
      <alignment horizontal="right"/>
    </xf>
    <xf numFmtId="0" fontId="17" fillId="20" borderId="42" xfId="7" applyFont="1" applyFill="1" applyBorder="1" applyAlignment="1">
      <alignment horizontal="right"/>
    </xf>
    <xf numFmtId="0" fontId="11" fillId="22" borderId="39" xfId="0" applyFont="1" applyFill="1" applyBorder="1" applyAlignment="1">
      <alignment horizontal="center" vertical="center"/>
    </xf>
    <xf numFmtId="0" fontId="11" fillId="22" borderId="40" xfId="0" applyFont="1" applyFill="1" applyBorder="1" applyAlignment="1">
      <alignment horizontal="center" vertical="center"/>
    </xf>
    <xf numFmtId="0" fontId="11" fillId="22" borderId="45" xfId="0" applyFont="1" applyFill="1" applyBorder="1" applyAlignment="1">
      <alignment horizontal="center" vertical="center"/>
    </xf>
    <xf numFmtId="0" fontId="17" fillId="28" borderId="36" xfId="0" applyFont="1" applyFill="1" applyBorder="1" applyAlignment="1">
      <alignment horizontal="right"/>
    </xf>
    <xf numFmtId="0" fontId="17" fillId="28" borderId="74" xfId="0" applyFont="1" applyFill="1" applyBorder="1" applyAlignment="1">
      <alignment horizontal="right"/>
    </xf>
    <xf numFmtId="0" fontId="17" fillId="29" borderId="35" xfId="0" applyFont="1" applyFill="1" applyBorder="1" applyAlignment="1">
      <alignment horizontal="right"/>
    </xf>
    <xf numFmtId="0" fontId="17" fillId="29" borderId="36" xfId="0" applyFont="1" applyFill="1" applyBorder="1" applyAlignment="1">
      <alignment horizontal="right"/>
    </xf>
    <xf numFmtId="0" fontId="11" fillId="9" borderId="69" xfId="0" applyFont="1" applyFill="1" applyBorder="1" applyAlignment="1">
      <alignment horizontal="right"/>
    </xf>
    <xf numFmtId="0" fontId="11" fillId="9" borderId="52" xfId="0" applyFont="1" applyFill="1" applyBorder="1" applyAlignment="1">
      <alignment horizontal="right"/>
    </xf>
    <xf numFmtId="0" fontId="11" fillId="9" borderId="53" xfId="0" applyFont="1" applyFill="1" applyBorder="1" applyAlignment="1">
      <alignment horizontal="right"/>
    </xf>
    <xf numFmtId="0" fontId="17" fillId="0" borderId="72" xfId="0" applyFont="1" applyBorder="1" applyAlignment="1">
      <alignment horizontal="right"/>
    </xf>
    <xf numFmtId="0" fontId="17" fillId="0" borderId="68" xfId="0" applyFont="1" applyBorder="1" applyAlignment="1">
      <alignment horizontal="right"/>
    </xf>
    <xf numFmtId="0" fontId="9" fillId="2" borderId="11" xfId="0" applyFont="1" applyFill="1" applyBorder="1" applyAlignment="1">
      <alignment horizontal="right"/>
    </xf>
    <xf numFmtId="0" fontId="10" fillId="0" borderId="12" xfId="0" applyFont="1" applyBorder="1" applyAlignment="1">
      <alignment horizontal="right"/>
    </xf>
    <xf numFmtId="0" fontId="10" fillId="0" borderId="13" xfId="0" applyFont="1" applyBorder="1" applyAlignment="1">
      <alignment horizontal="right"/>
    </xf>
    <xf numFmtId="0" fontId="8" fillId="3" borderId="20" xfId="0" applyFont="1" applyFill="1" applyBorder="1" applyAlignment="1">
      <alignment horizontal="right"/>
    </xf>
    <xf numFmtId="0" fontId="10" fillId="0" borderId="21" xfId="0" applyFont="1" applyBorder="1" applyAlignment="1">
      <alignment horizontal="right"/>
    </xf>
    <xf numFmtId="0" fontId="10" fillId="0" borderId="22" xfId="0" applyFont="1" applyBorder="1" applyAlignment="1">
      <alignment horizontal="right"/>
    </xf>
    <xf numFmtId="0" fontId="11" fillId="4" borderId="29" xfId="0" applyFont="1" applyFill="1" applyBorder="1" applyAlignment="1">
      <alignment horizontal="center"/>
    </xf>
    <xf numFmtId="0" fontId="10" fillId="0" borderId="30" xfId="0" applyFont="1" applyBorder="1"/>
    <xf numFmtId="0" fontId="10" fillId="0" borderId="31" xfId="0" applyFont="1" applyBorder="1"/>
    <xf numFmtId="0" fontId="12" fillId="0" borderId="12" xfId="0" applyFont="1" applyBorder="1" applyAlignment="1">
      <alignment horizontal="center"/>
    </xf>
    <xf numFmtId="0" fontId="0" fillId="0" borderId="12" xfId="0" applyBorder="1"/>
    <xf numFmtId="0" fontId="18" fillId="0" borderId="0" xfId="0" applyFont="1" applyAlignment="1">
      <alignment horizontal="left"/>
    </xf>
    <xf numFmtId="0" fontId="18" fillId="0" borderId="12" xfId="1" applyFont="1" applyAlignment="1">
      <alignment horizontal="left"/>
    </xf>
    <xf numFmtId="0" fontId="23" fillId="0" borderId="12" xfId="1"/>
    <xf numFmtId="0" fontId="9" fillId="0" borderId="58" xfId="1" applyFont="1" applyBorder="1" applyAlignment="1">
      <alignment horizontal="right"/>
    </xf>
    <xf numFmtId="0" fontId="9" fillId="0" borderId="59" xfId="1" applyFont="1" applyBorder="1" applyAlignment="1">
      <alignment horizontal="right"/>
    </xf>
    <xf numFmtId="0" fontId="9" fillId="0" borderId="62" xfId="1" applyFont="1" applyBorder="1" applyAlignment="1">
      <alignment horizontal="right"/>
    </xf>
    <xf numFmtId="0" fontId="11" fillId="17" borderId="55" xfId="1" applyFont="1" applyFill="1" applyBorder="1" applyAlignment="1">
      <alignment horizontal="right"/>
    </xf>
    <xf numFmtId="0" fontId="11" fillId="17" borderId="24" xfId="1" applyFont="1" applyFill="1" applyBorder="1" applyAlignment="1">
      <alignment horizontal="right"/>
    </xf>
    <xf numFmtId="0" fontId="11" fillId="17" borderId="22" xfId="1" applyFont="1" applyFill="1" applyBorder="1" applyAlignment="1">
      <alignment horizontal="right"/>
    </xf>
    <xf numFmtId="0" fontId="11" fillId="18" borderId="26" xfId="1" applyFont="1" applyFill="1" applyBorder="1" applyAlignment="1">
      <alignment horizontal="right"/>
    </xf>
    <xf numFmtId="0" fontId="10" fillId="18" borderId="26" xfId="1" applyFont="1" applyFill="1" applyBorder="1"/>
    <xf numFmtId="0" fontId="10" fillId="18" borderId="49" xfId="1" applyFont="1" applyFill="1" applyBorder="1"/>
    <xf numFmtId="0" fontId="11" fillId="9" borderId="42" xfId="1" applyFont="1" applyFill="1" applyBorder="1" applyAlignment="1">
      <alignment horizontal="right"/>
    </xf>
    <xf numFmtId="0" fontId="11" fillId="4" borderId="12" xfId="1" applyFont="1" applyFill="1" applyAlignment="1">
      <alignment horizontal="right"/>
    </xf>
    <xf numFmtId="0" fontId="10" fillId="0" borderId="12" xfId="1" applyFont="1"/>
    <xf numFmtId="0" fontId="11" fillId="32" borderId="32" xfId="1" applyFont="1" applyFill="1" applyBorder="1" applyAlignment="1">
      <alignment horizontal="left"/>
    </xf>
    <xf numFmtId="0" fontId="10" fillId="33" borderId="12" xfId="1" applyFont="1" applyFill="1"/>
    <xf numFmtId="0" fontId="11" fillId="11" borderId="32" xfId="1" applyFont="1" applyFill="1" applyBorder="1" applyAlignment="1">
      <alignment horizontal="left"/>
    </xf>
    <xf numFmtId="0" fontId="12" fillId="11" borderId="12" xfId="1" applyFont="1" applyFill="1" applyAlignment="1">
      <alignment horizontal="right"/>
    </xf>
    <xf numFmtId="0" fontId="10" fillId="0" borderId="12" xfId="1" applyFont="1" applyAlignment="1">
      <alignment horizontal="right"/>
    </xf>
    <xf numFmtId="0" fontId="11" fillId="23" borderId="39" xfId="1" applyFont="1" applyFill="1" applyBorder="1" applyAlignment="1">
      <alignment horizontal="right"/>
    </xf>
    <xf numFmtId="0" fontId="11" fillId="23" borderId="40" xfId="1" applyFont="1" applyFill="1" applyBorder="1" applyAlignment="1">
      <alignment horizontal="right"/>
    </xf>
    <xf numFmtId="0" fontId="11" fillId="23" borderId="45" xfId="1" applyFont="1" applyFill="1" applyBorder="1" applyAlignment="1">
      <alignment horizontal="right"/>
    </xf>
    <xf numFmtId="0" fontId="11" fillId="21" borderId="39" xfId="0" applyFont="1" applyFill="1" applyBorder="1" applyAlignment="1">
      <alignment horizontal="right"/>
    </xf>
    <xf numFmtId="0" fontId="11" fillId="21" borderId="40" xfId="0" applyFont="1" applyFill="1" applyBorder="1" applyAlignment="1">
      <alignment horizontal="right"/>
    </xf>
    <xf numFmtId="0" fontId="11" fillId="21" borderId="45" xfId="0" applyFont="1" applyFill="1" applyBorder="1" applyAlignment="1">
      <alignment horizontal="right"/>
    </xf>
    <xf numFmtId="0" fontId="9" fillId="0" borderId="1" xfId="1" applyFont="1" applyBorder="1" applyAlignment="1">
      <alignment horizontal="center"/>
    </xf>
    <xf numFmtId="0" fontId="10" fillId="0" borderId="2" xfId="1" applyFont="1" applyBorder="1"/>
    <xf numFmtId="0" fontId="10" fillId="0" borderId="3" xfId="1" applyFont="1" applyBorder="1"/>
    <xf numFmtId="0" fontId="8" fillId="2" borderId="12" xfId="1" applyFont="1" applyFill="1" applyAlignment="1">
      <alignment horizontal="right"/>
    </xf>
    <xf numFmtId="0" fontId="10" fillId="0" borderId="13" xfId="1" applyFont="1" applyBorder="1"/>
    <xf numFmtId="0" fontId="8" fillId="3" borderId="24" xfId="1" applyFont="1" applyFill="1" applyBorder="1" applyAlignment="1">
      <alignment horizontal="right"/>
    </xf>
    <xf numFmtId="0" fontId="10" fillId="0" borderId="24" xfId="1" applyFont="1" applyBorder="1"/>
    <xf numFmtId="0" fontId="10" fillId="0" borderId="22" xfId="1" applyFont="1" applyBorder="1"/>
    <xf numFmtId="0" fontId="11" fillId="4" borderId="29" xfId="1" applyFont="1" applyFill="1" applyBorder="1" applyAlignment="1">
      <alignment horizontal="center"/>
    </xf>
    <xf numFmtId="0" fontId="10" fillId="0" borderId="30" xfId="1" applyFont="1" applyBorder="1"/>
    <xf numFmtId="0" fontId="10" fillId="0" borderId="31" xfId="1" applyFont="1" applyBorder="1"/>
    <xf numFmtId="0" fontId="8" fillId="0" borderId="12" xfId="1" applyFont="1" applyAlignment="1">
      <alignment horizontal="center"/>
    </xf>
    <xf numFmtId="0" fontId="8" fillId="2" borderId="25" xfId="1" applyFont="1" applyFill="1" applyBorder="1" applyAlignment="1">
      <alignment horizontal="center"/>
    </xf>
    <xf numFmtId="0" fontId="10" fillId="0" borderId="26" xfId="1" applyFont="1" applyBorder="1"/>
    <xf numFmtId="0" fontId="10" fillId="0" borderId="6" xfId="1" applyFont="1" applyBorder="1"/>
    <xf numFmtId="0" fontId="8" fillId="2" borderId="7" xfId="1" applyFont="1" applyFill="1" applyBorder="1" applyAlignment="1">
      <alignment horizontal="right"/>
    </xf>
    <xf numFmtId="0" fontId="8" fillId="2" borderId="13" xfId="1" applyFont="1" applyFill="1" applyBorder="1" applyAlignment="1">
      <alignment horizontal="right"/>
    </xf>
    <xf numFmtId="0" fontId="11" fillId="16" borderId="55" xfId="1" applyFont="1" applyFill="1" applyBorder="1" applyAlignment="1">
      <alignment horizontal="right"/>
    </xf>
    <xf numFmtId="0" fontId="11" fillId="16" borderId="24" xfId="1" applyFont="1" applyFill="1" applyBorder="1" applyAlignment="1">
      <alignment horizontal="right"/>
    </xf>
    <xf numFmtId="0" fontId="11" fillId="16" borderId="22" xfId="1" applyFont="1" applyFill="1" applyBorder="1" applyAlignment="1">
      <alignment horizontal="right"/>
    </xf>
    <xf numFmtId="0" fontId="11" fillId="6" borderId="39" xfId="1" applyFont="1" applyFill="1" applyBorder="1" applyAlignment="1">
      <alignment horizontal="right"/>
    </xf>
    <xf numFmtId="0" fontId="11" fillId="6" borderId="40" xfId="1" applyFont="1" applyFill="1" applyBorder="1" applyAlignment="1">
      <alignment horizontal="right"/>
    </xf>
    <xf numFmtId="0" fontId="6" fillId="0" borderId="12" xfId="1" applyFont="1" applyAlignment="1">
      <alignment horizontal="center"/>
    </xf>
    <xf numFmtId="0" fontId="11" fillId="7" borderId="32" xfId="1" applyFont="1" applyFill="1" applyBorder="1" applyAlignment="1">
      <alignment horizontal="center"/>
    </xf>
    <xf numFmtId="0" fontId="10" fillId="0" borderId="33" xfId="1" applyFont="1" applyBorder="1"/>
    <xf numFmtId="6" fontId="11" fillId="11" borderId="32" xfId="1" applyNumberFormat="1" applyFont="1" applyFill="1" applyBorder="1" applyAlignment="1">
      <alignment horizontal="left"/>
    </xf>
    <xf numFmtId="165" fontId="12" fillId="11" borderId="12" xfId="1" applyNumberFormat="1" applyFont="1" applyFill="1" applyAlignment="1">
      <alignment horizontal="center"/>
    </xf>
    <xf numFmtId="0" fontId="12" fillId="11" borderId="12" xfId="1" applyFont="1" applyFill="1" applyAlignment="1">
      <alignment horizontal="center"/>
    </xf>
    <xf numFmtId="0" fontId="11" fillId="7" borderId="35" xfId="1" applyFont="1" applyFill="1" applyBorder="1" applyAlignment="1">
      <alignment horizontal="right"/>
    </xf>
    <xf numFmtId="0" fontId="11" fillId="7" borderId="36" xfId="1" applyFont="1" applyFill="1" applyBorder="1" applyAlignment="1">
      <alignment horizontal="right"/>
    </xf>
    <xf numFmtId="0" fontId="11" fillId="7" borderId="41" xfId="1" applyFont="1" applyFill="1" applyBorder="1" applyAlignment="1">
      <alignment horizontal="right"/>
    </xf>
    <xf numFmtId="0" fontId="11" fillId="8" borderId="40" xfId="1" applyFont="1" applyFill="1" applyBorder="1" applyAlignment="1">
      <alignment horizontal="right"/>
    </xf>
    <xf numFmtId="0" fontId="11" fillId="8" borderId="43" xfId="1" applyFont="1" applyFill="1" applyBorder="1" applyAlignment="1">
      <alignment horizontal="right"/>
    </xf>
    <xf numFmtId="0" fontId="11" fillId="15" borderId="52" xfId="1" applyFont="1" applyFill="1" applyBorder="1" applyAlignment="1">
      <alignment horizontal="right"/>
    </xf>
    <xf numFmtId="0" fontId="10" fillId="15" borderId="52" xfId="1" applyFont="1" applyFill="1" applyBorder="1"/>
    <xf numFmtId="0" fontId="10" fillId="15" borderId="53" xfId="1" applyFont="1" applyFill="1" applyBorder="1"/>
    <xf numFmtId="0" fontId="9" fillId="11" borderId="32" xfId="1" applyFont="1" applyFill="1" applyBorder="1" applyAlignment="1">
      <alignment horizontal="left"/>
    </xf>
    <xf numFmtId="0" fontId="9" fillId="11" borderId="12" xfId="1" applyFont="1" applyFill="1" applyAlignment="1">
      <alignment horizontal="left"/>
    </xf>
    <xf numFmtId="0" fontId="12" fillId="11" borderId="32" xfId="1" applyFont="1" applyFill="1" applyBorder="1" applyAlignment="1">
      <alignment horizontal="left"/>
    </xf>
    <xf numFmtId="0" fontId="12" fillId="11" borderId="12" xfId="1" applyFont="1" applyFill="1" applyAlignment="1">
      <alignment horizontal="left"/>
    </xf>
    <xf numFmtId="0" fontId="11" fillId="11" borderId="12" xfId="1" applyFont="1" applyFill="1" applyAlignment="1">
      <alignment horizontal="left"/>
    </xf>
  </cellXfs>
  <cellStyles count="16">
    <cellStyle name="Currency" xfId="6" builtinId="4"/>
    <cellStyle name="Currency 2" xfId="3" xr:uid="{8FB7B603-DE09-4CB8-81E2-DE40B6EF18E9}"/>
    <cellStyle name="Currency 2 2" xfId="11" xr:uid="{D7F64FF1-1148-43C6-8889-304C7771D59C}"/>
    <cellStyle name="Currency 3" xfId="4" xr:uid="{58D417D1-F0BA-4D94-94D0-2AB37C8EBAED}"/>
    <cellStyle name="Currency 3 2" xfId="12" xr:uid="{13DE3FDF-D8EC-4386-8192-3D3029180EBA}"/>
    <cellStyle name="Currency 4" xfId="8" xr:uid="{260A2AE2-AC30-4F4F-A6BD-5D0122B6A736}"/>
    <cellStyle name="Currency 4 2" xfId="14" xr:uid="{B8D316CB-EF59-4AC5-BBFC-0E329F0FF939}"/>
    <cellStyle name="Currency 5" xfId="13" xr:uid="{31D27B92-B808-4F0F-9CA3-2589CF36B553}"/>
    <cellStyle name="Hyperlink" xfId="15" builtinId="8"/>
    <cellStyle name="Normal" xfId="0" builtinId="0"/>
    <cellStyle name="Normal 2" xfId="1" xr:uid="{7CC1CA9D-4CBC-44D5-9AFE-1400C5535FFD}"/>
    <cellStyle name="Normal 2 2" xfId="2" xr:uid="{9C48267F-674F-4986-8E28-46B2B0CECBED}"/>
    <cellStyle name="Normal 2 3" xfId="10" xr:uid="{93C7289A-05F7-4E45-B8B2-A3C4A972CB20}"/>
    <cellStyle name="Normal 3" xfId="7" xr:uid="{7EE53786-4723-4F67-8F60-D07712B675A5}"/>
    <cellStyle name="Percent" xfId="5" builtinId="5"/>
    <cellStyle name="Percent 2" xfId="9" xr:uid="{C07A7CB9-8F74-4FAD-B705-4FF33DFD11CD}"/>
  </cellStyles>
  <dxfs count="0"/>
  <tableStyles count="0" defaultTableStyle="TableStyleMedium2" defaultPivotStyle="PivotStyleLight16"/>
  <colors>
    <mruColors>
      <color rgb="FFFC84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tampduty.calculatorsaustralia.com.a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116"/>
  <sheetViews>
    <sheetView tabSelected="1" zoomScale="85" zoomScaleNormal="85" workbookViewId="0">
      <selection activeCell="G11" sqref="G11:G13"/>
    </sheetView>
  </sheetViews>
  <sheetFormatPr defaultColWidth="14.36328125" defaultRowHeight="15" customHeight="1" x14ac:dyDescent="0.35"/>
  <cols>
    <col min="1" max="1" width="15.1796875" customWidth="1"/>
    <col min="2" max="2" width="8.6328125" customWidth="1"/>
    <col min="3" max="3" width="2.453125" customWidth="1"/>
    <col min="4" max="4" width="9.81640625" customWidth="1"/>
    <col min="5" max="5" width="10.1796875" customWidth="1"/>
    <col min="6" max="6" width="11.90625" customWidth="1"/>
    <col min="7" max="8" width="14.6328125" bestFit="1" customWidth="1"/>
    <col min="9" max="9" width="40.453125" customWidth="1"/>
    <col min="10" max="26" width="8.6328125" customWidth="1"/>
  </cols>
  <sheetData>
    <row r="1" spans="1:8" ht="14.25" customHeight="1" x14ac:dyDescent="0.35">
      <c r="A1" s="279" t="s">
        <v>99</v>
      </c>
      <c r="B1" s="280"/>
      <c r="C1" s="280"/>
      <c r="D1" s="280"/>
      <c r="E1" s="280"/>
      <c r="F1" s="280"/>
      <c r="G1" s="280"/>
      <c r="H1" s="280"/>
    </row>
    <row r="2" spans="1:8" ht="3.75" customHeight="1" x14ac:dyDescent="0.35">
      <c r="A2" s="1"/>
      <c r="B2" s="1"/>
      <c r="C2" s="1"/>
      <c r="D2" s="1"/>
      <c r="E2" s="1"/>
      <c r="F2" s="1"/>
      <c r="G2" s="1"/>
      <c r="H2" s="1"/>
    </row>
    <row r="3" spans="1:8" ht="14.25" customHeight="1" x14ac:dyDescent="0.35">
      <c r="A3" s="2" t="s">
        <v>0</v>
      </c>
      <c r="B3" s="1"/>
      <c r="C3" s="281"/>
      <c r="D3" s="282"/>
      <c r="E3" s="282"/>
      <c r="F3" s="282"/>
      <c r="G3" s="282"/>
      <c r="H3" s="283"/>
    </row>
    <row r="4" spans="1:8" ht="5.25" customHeight="1" x14ac:dyDescent="0.35">
      <c r="A4" s="1"/>
      <c r="B4" s="1"/>
      <c r="C4" s="1"/>
      <c r="D4" s="1"/>
      <c r="E4" s="1"/>
      <c r="F4" s="1"/>
      <c r="G4" s="1"/>
      <c r="H4" s="1"/>
    </row>
    <row r="5" spans="1:8" ht="14.25" customHeight="1" x14ac:dyDescent="0.35">
      <c r="A5" s="284" t="s">
        <v>1</v>
      </c>
      <c r="B5" s="285"/>
      <c r="C5" s="285"/>
      <c r="D5" s="285"/>
      <c r="E5" s="285"/>
      <c r="F5" s="285"/>
      <c r="G5" s="285"/>
      <c r="H5" s="286"/>
    </row>
    <row r="6" spans="1:8" ht="4.5" customHeight="1" x14ac:dyDescent="0.35">
      <c r="A6" s="3"/>
      <c r="B6" s="4"/>
      <c r="C6" s="4"/>
      <c r="D6" s="4"/>
      <c r="E6" s="4"/>
      <c r="F6" s="4"/>
      <c r="G6" s="4"/>
      <c r="H6" s="5"/>
    </row>
    <row r="7" spans="1:8" ht="14.25" customHeight="1" x14ac:dyDescent="0.35">
      <c r="A7" s="6" t="s">
        <v>100</v>
      </c>
      <c r="B7" s="4"/>
      <c r="C7" s="4"/>
      <c r="D7" s="4"/>
      <c r="E7" s="4"/>
      <c r="F7" s="4"/>
      <c r="G7" s="7">
        <v>1390000</v>
      </c>
      <c r="H7" s="5"/>
    </row>
    <row r="8" spans="1:8" ht="5.25" customHeight="1" x14ac:dyDescent="0.35">
      <c r="A8" s="3"/>
      <c r="B8" s="4"/>
      <c r="C8" s="4"/>
      <c r="D8" s="4"/>
      <c r="E8" s="4"/>
      <c r="F8" s="4"/>
      <c r="G8" s="4"/>
      <c r="H8" s="5"/>
    </row>
    <row r="9" spans="1:8" ht="14.25" customHeight="1" x14ac:dyDescent="0.35">
      <c r="A9" s="6" t="s">
        <v>2</v>
      </c>
      <c r="B9" s="4"/>
      <c r="C9" s="4"/>
      <c r="D9" s="4"/>
      <c r="E9" s="4"/>
      <c r="F9" s="4"/>
      <c r="G9" s="4"/>
      <c r="H9" s="5"/>
    </row>
    <row r="10" spans="1:8" ht="14.25" customHeight="1" x14ac:dyDescent="0.35">
      <c r="A10" s="3"/>
      <c r="B10" s="4" t="s">
        <v>3</v>
      </c>
      <c r="C10" s="4"/>
      <c r="D10" s="4"/>
      <c r="E10" s="4"/>
      <c r="F10" s="90"/>
      <c r="G10" s="8">
        <f>IFERROR(SUM(G7*F10),0)</f>
        <v>0</v>
      </c>
      <c r="H10" s="5"/>
    </row>
    <row r="11" spans="1:8" ht="14.25" customHeight="1" x14ac:dyDescent="0.35">
      <c r="A11" s="3"/>
      <c r="B11" s="4" t="s">
        <v>4</v>
      </c>
      <c r="C11" s="4"/>
      <c r="D11" s="4"/>
      <c r="E11" s="4"/>
      <c r="F11" s="4"/>
      <c r="G11" s="7"/>
      <c r="H11" s="5"/>
    </row>
    <row r="12" spans="1:8" ht="14.25" customHeight="1" x14ac:dyDescent="0.35">
      <c r="A12" s="3"/>
      <c r="B12" s="4" t="s">
        <v>5</v>
      </c>
      <c r="C12" s="4"/>
      <c r="D12" s="4"/>
      <c r="E12" s="4"/>
      <c r="F12" s="4"/>
      <c r="G12" s="7"/>
      <c r="H12" s="5"/>
    </row>
    <row r="13" spans="1:8" ht="14.25" customHeight="1" x14ac:dyDescent="0.35">
      <c r="A13" s="3"/>
      <c r="B13" s="4" t="s">
        <v>6</v>
      </c>
      <c r="C13" s="4"/>
      <c r="D13" s="4"/>
      <c r="E13" s="4"/>
      <c r="F13" s="4"/>
      <c r="G13" s="7"/>
      <c r="H13" s="5"/>
    </row>
    <row r="14" spans="1:8" ht="14.25" customHeight="1" x14ac:dyDescent="0.35">
      <c r="A14" s="3"/>
      <c r="B14" s="4"/>
      <c r="C14" s="4"/>
      <c r="D14" s="4"/>
      <c r="E14" s="4"/>
      <c r="F14" s="4"/>
      <c r="G14" s="8"/>
      <c r="H14" s="5"/>
    </row>
    <row r="15" spans="1:8" ht="14.25" customHeight="1" x14ac:dyDescent="0.35">
      <c r="A15" s="3"/>
      <c r="B15" s="281"/>
      <c r="C15" s="287"/>
      <c r="D15" s="287"/>
      <c r="E15" s="288"/>
      <c r="F15" s="4"/>
      <c r="G15" s="7"/>
      <c r="H15" s="5"/>
    </row>
    <row r="16" spans="1:8" ht="14.25" customHeight="1" x14ac:dyDescent="0.35">
      <c r="A16" s="3"/>
      <c r="B16" s="281"/>
      <c r="C16" s="282"/>
      <c r="D16" s="282"/>
      <c r="E16" s="283"/>
      <c r="F16" s="4"/>
      <c r="G16" s="7"/>
      <c r="H16" s="5"/>
    </row>
    <row r="17" spans="1:8" ht="14.25" customHeight="1" x14ac:dyDescent="0.35">
      <c r="A17" s="3"/>
      <c r="B17" s="281"/>
      <c r="C17" s="282"/>
      <c r="D17" s="282"/>
      <c r="E17" s="283"/>
      <c r="F17" s="4"/>
      <c r="G17" s="7"/>
      <c r="H17" s="5"/>
    </row>
    <row r="18" spans="1:8" ht="14.25" customHeight="1" x14ac:dyDescent="0.35">
      <c r="A18" s="3"/>
      <c r="B18" s="281"/>
      <c r="C18" s="282"/>
      <c r="D18" s="282"/>
      <c r="E18" s="283"/>
      <c r="F18" s="4"/>
      <c r="G18" s="7"/>
      <c r="H18" s="5"/>
    </row>
    <row r="19" spans="1:8" ht="6" customHeight="1" x14ac:dyDescent="0.35">
      <c r="A19" s="3"/>
      <c r="B19" s="4"/>
      <c r="C19" s="4"/>
      <c r="D19" s="4"/>
      <c r="E19" s="4"/>
      <c r="F19" s="4"/>
      <c r="G19" s="4"/>
      <c r="H19" s="5"/>
    </row>
    <row r="20" spans="1:8" ht="14.25" customHeight="1" x14ac:dyDescent="0.35">
      <c r="A20" s="3"/>
      <c r="B20" s="4"/>
      <c r="C20" s="4"/>
      <c r="D20" s="4"/>
      <c r="E20" s="325" t="s">
        <v>7</v>
      </c>
      <c r="F20" s="326"/>
      <c r="G20" s="327"/>
      <c r="H20" s="9">
        <f>SUM(G10:G18)</f>
        <v>0</v>
      </c>
    </row>
    <row r="21" spans="1:8" ht="6" customHeight="1" x14ac:dyDescent="0.35">
      <c r="A21" s="10"/>
      <c r="B21" s="11"/>
      <c r="C21" s="11"/>
      <c r="D21" s="11"/>
      <c r="E21" s="11"/>
      <c r="F21" s="11"/>
      <c r="G21" s="11"/>
      <c r="H21" s="12"/>
    </row>
    <row r="22" spans="1:8" ht="14.25" customHeight="1" x14ac:dyDescent="0.35">
      <c r="A22" s="13"/>
      <c r="B22" s="14"/>
      <c r="C22" s="14"/>
      <c r="D22" s="14"/>
      <c r="E22" s="328" t="s">
        <v>101</v>
      </c>
      <c r="F22" s="329"/>
      <c r="G22" s="330"/>
      <c r="H22" s="15">
        <f>SUM(G7-H20)</f>
        <v>1390000</v>
      </c>
    </row>
    <row r="23" spans="1:8" ht="5.25" customHeight="1" x14ac:dyDescent="0.35"/>
    <row r="24" spans="1:8" ht="14.25" customHeight="1" x14ac:dyDescent="0.35">
      <c r="A24" s="331" t="s">
        <v>94</v>
      </c>
      <c r="B24" s="332"/>
      <c r="C24" s="332"/>
      <c r="D24" s="332"/>
      <c r="E24" s="332"/>
      <c r="F24" s="332"/>
      <c r="G24" s="332"/>
      <c r="H24" s="333"/>
    </row>
    <row r="25" spans="1:8" ht="6" customHeight="1" x14ac:dyDescent="0.35">
      <c r="A25" s="92"/>
      <c r="B25" s="91"/>
      <c r="C25" s="91"/>
      <c r="D25" s="91"/>
      <c r="E25" s="91"/>
      <c r="F25" s="91"/>
      <c r="G25" s="91"/>
      <c r="H25" s="95"/>
    </row>
    <row r="26" spans="1:8" ht="14.25" customHeight="1" x14ac:dyDescent="0.35">
      <c r="A26" s="125" t="s">
        <v>8</v>
      </c>
      <c r="B26" s="126"/>
      <c r="C26" s="126"/>
      <c r="D26" s="126"/>
      <c r="E26" s="126"/>
      <c r="F26" s="126"/>
      <c r="G26" s="126"/>
      <c r="H26" s="127"/>
    </row>
    <row r="27" spans="1:8" ht="7.5" customHeight="1" x14ac:dyDescent="0.35">
      <c r="A27" s="96"/>
      <c r="B27" s="91"/>
      <c r="C27" s="91"/>
      <c r="D27" s="91"/>
      <c r="E27" s="91"/>
      <c r="F27" s="91"/>
      <c r="G27" s="91"/>
      <c r="H27" s="95"/>
    </row>
    <row r="28" spans="1:8" ht="14.25" customHeight="1" x14ac:dyDescent="0.35">
      <c r="A28" s="128" t="s">
        <v>9</v>
      </c>
      <c r="B28" s="91"/>
      <c r="C28" s="91"/>
      <c r="D28" s="91"/>
      <c r="E28" s="91"/>
      <c r="F28" s="91"/>
      <c r="G28" s="129" cm="1">
        <f t="array" ref="G28">IFERROR(_xlfn.IFS(F216&lt;10%,G30-(H217-H216)),0)</f>
        <v>0</v>
      </c>
      <c r="H28" s="95"/>
    </row>
    <row r="29" spans="1:8" ht="14.25" customHeight="1" x14ac:dyDescent="0.35">
      <c r="A29" s="137" t="s">
        <v>111</v>
      </c>
      <c r="B29" s="91"/>
      <c r="C29" s="91"/>
      <c r="D29" s="91"/>
      <c r="E29" s="91"/>
      <c r="F29" s="91"/>
      <c r="G29" s="18"/>
      <c r="H29" s="95"/>
    </row>
    <row r="30" spans="1:8" ht="14.25" customHeight="1" x14ac:dyDescent="0.35">
      <c r="A30" s="92" t="s">
        <v>10</v>
      </c>
      <c r="B30" s="91"/>
      <c r="C30" s="91"/>
      <c r="D30" s="91"/>
      <c r="E30" s="91"/>
      <c r="F30" s="91"/>
      <c r="G30" s="18">
        <v>1000000</v>
      </c>
      <c r="H30" s="95"/>
    </row>
    <row r="31" spans="1:8" ht="14.25" customHeight="1" x14ac:dyDescent="0.35">
      <c r="A31" s="92" t="s">
        <v>197</v>
      </c>
      <c r="B31" s="243" t="s">
        <v>198</v>
      </c>
      <c r="C31" s="91"/>
      <c r="D31" s="91"/>
      <c r="E31" s="91"/>
      <c r="F31" s="91"/>
      <c r="G31" s="18">
        <v>39412</v>
      </c>
      <c r="H31" s="95"/>
    </row>
    <row r="32" spans="1:8" ht="14.25" customHeight="1" x14ac:dyDescent="0.35">
      <c r="A32" s="92" t="s">
        <v>11</v>
      </c>
      <c r="B32" s="91"/>
      <c r="C32" s="91"/>
      <c r="D32" s="91"/>
      <c r="E32" s="91"/>
      <c r="F32" s="91"/>
      <c r="G32" s="18"/>
      <c r="H32" s="95"/>
    </row>
    <row r="33" spans="1:16" ht="14.25" customHeight="1" x14ac:dyDescent="0.35">
      <c r="A33" s="92" t="s">
        <v>12</v>
      </c>
      <c r="B33" s="91"/>
      <c r="C33" s="91"/>
      <c r="D33" s="91"/>
      <c r="E33" s="91"/>
      <c r="F33" s="91"/>
      <c r="G33" s="18"/>
      <c r="H33" s="95"/>
    </row>
    <row r="34" spans="1:16" ht="14.25" customHeight="1" x14ac:dyDescent="0.35">
      <c r="A34" s="92" t="s">
        <v>13</v>
      </c>
      <c r="B34" s="91"/>
      <c r="C34" s="91"/>
      <c r="D34" s="91"/>
      <c r="E34" s="91"/>
      <c r="F34" s="91"/>
      <c r="G34" s="18">
        <v>2000</v>
      </c>
      <c r="H34" s="95"/>
    </row>
    <row r="35" spans="1:16" ht="14.25" customHeight="1" x14ac:dyDescent="0.35">
      <c r="A35" s="92" t="s">
        <v>14</v>
      </c>
      <c r="B35" s="334"/>
      <c r="C35" s="335"/>
      <c r="D35" s="335"/>
      <c r="E35" s="335"/>
      <c r="F35" s="91"/>
      <c r="G35" s="18"/>
      <c r="H35" s="95"/>
    </row>
    <row r="36" spans="1:16" ht="14.25" customHeight="1" x14ac:dyDescent="0.35">
      <c r="A36" s="92" t="s">
        <v>15</v>
      </c>
      <c r="B36" s="334"/>
      <c r="C36" s="335"/>
      <c r="D36" s="335"/>
      <c r="E36" s="335"/>
      <c r="F36" s="91"/>
      <c r="G36" s="18"/>
      <c r="H36" s="95"/>
    </row>
    <row r="37" spans="1:16" ht="6" customHeight="1" x14ac:dyDescent="0.35">
      <c r="A37" s="92"/>
      <c r="B37" s="91"/>
      <c r="C37" s="91"/>
      <c r="D37" s="91"/>
      <c r="E37" s="91"/>
      <c r="F37" s="91"/>
      <c r="G37" s="91"/>
      <c r="H37" s="95"/>
    </row>
    <row r="38" spans="1:16" ht="14.25" customHeight="1" x14ac:dyDescent="0.35">
      <c r="A38" s="96" t="s">
        <v>16</v>
      </c>
      <c r="B38" s="91"/>
      <c r="C38" s="91"/>
      <c r="D38" s="91"/>
      <c r="E38" s="91"/>
      <c r="F38" s="91"/>
      <c r="G38" s="91"/>
      <c r="H38" s="105">
        <f>SUM(G30:G36)</f>
        <v>1041412</v>
      </c>
    </row>
    <row r="39" spans="1:16" ht="14.25" customHeight="1" x14ac:dyDescent="0.35">
      <c r="A39" s="96"/>
      <c r="B39" s="91"/>
      <c r="C39" s="91"/>
      <c r="D39" s="91"/>
      <c r="E39" s="91"/>
      <c r="F39" s="91"/>
      <c r="G39" s="91"/>
      <c r="H39" s="130"/>
    </row>
    <row r="40" spans="1:16" ht="14.25" customHeight="1" x14ac:dyDescent="0.35">
      <c r="A40" s="117" t="s">
        <v>95</v>
      </c>
      <c r="B40" s="148"/>
      <c r="C40" s="148"/>
      <c r="D40" s="148"/>
      <c r="E40" s="148"/>
      <c r="F40" s="148"/>
      <c r="G40" s="148"/>
      <c r="H40" s="118"/>
    </row>
    <row r="41" spans="1:16" ht="14.25" customHeight="1" x14ac:dyDescent="0.35">
      <c r="A41" s="119"/>
      <c r="B41" s="149"/>
      <c r="C41" s="149"/>
      <c r="D41" s="149"/>
      <c r="E41" s="149"/>
      <c r="F41" s="149"/>
      <c r="G41" s="149"/>
      <c r="H41" s="120"/>
    </row>
    <row r="42" spans="1:16" ht="14.25" customHeight="1" x14ac:dyDescent="0.35">
      <c r="A42" s="119" t="s">
        <v>96</v>
      </c>
      <c r="B42" s="149"/>
      <c r="C42" s="149"/>
      <c r="D42" s="149"/>
      <c r="E42" s="149"/>
      <c r="F42" s="149"/>
      <c r="G42" s="121"/>
      <c r="H42" s="120"/>
    </row>
    <row r="43" spans="1:16" ht="14.25" customHeight="1" x14ac:dyDescent="0.35">
      <c r="A43" s="119" t="s">
        <v>43</v>
      </c>
      <c r="B43" s="149"/>
      <c r="C43" s="149"/>
      <c r="D43" s="149"/>
      <c r="E43" s="149"/>
      <c r="F43" s="122">
        <v>0.1</v>
      </c>
      <c r="G43" s="150">
        <f>IFERROR(SUM(G42*F43),0)</f>
        <v>0</v>
      </c>
      <c r="H43" s="120"/>
    </row>
    <row r="44" spans="1:16" ht="14.25" customHeight="1" x14ac:dyDescent="0.35">
      <c r="A44" s="119"/>
      <c r="B44" s="149"/>
      <c r="C44" s="149"/>
      <c r="D44" s="149"/>
      <c r="E44" s="149"/>
      <c r="F44" s="149"/>
      <c r="G44" s="149"/>
      <c r="H44" s="120"/>
    </row>
    <row r="45" spans="1:16" ht="14.25" customHeight="1" x14ac:dyDescent="0.35">
      <c r="A45" s="119"/>
      <c r="B45" s="149"/>
      <c r="C45" s="149"/>
      <c r="D45" s="310" t="s">
        <v>97</v>
      </c>
      <c r="E45" s="310"/>
      <c r="F45" s="310"/>
      <c r="G45" s="310"/>
      <c r="H45" s="123">
        <f>SUM(G42:G43)</f>
        <v>0</v>
      </c>
    </row>
    <row r="46" spans="1:16" ht="14.5" x14ac:dyDescent="0.35">
      <c r="A46" s="92"/>
      <c r="B46" s="91"/>
      <c r="C46" s="91"/>
      <c r="D46" s="91"/>
      <c r="E46" s="91"/>
      <c r="F46" s="91"/>
      <c r="G46" s="91"/>
      <c r="H46" s="95"/>
    </row>
    <row r="47" spans="1:16" ht="14.25" customHeight="1" x14ac:dyDescent="0.35">
      <c r="A47" s="125" t="s">
        <v>17</v>
      </c>
      <c r="B47" s="126"/>
      <c r="C47" s="126"/>
      <c r="D47" s="126"/>
      <c r="E47" s="131" t="s">
        <v>18</v>
      </c>
      <c r="F47" s="126"/>
      <c r="G47" s="126"/>
      <c r="H47" s="127"/>
      <c r="P47" s="19"/>
    </row>
    <row r="48" spans="1:16" ht="14.5" x14ac:dyDescent="0.35">
      <c r="A48" s="92"/>
      <c r="B48" s="91"/>
      <c r="C48" s="91"/>
      <c r="D48" s="91"/>
      <c r="E48" s="91"/>
      <c r="F48" s="91"/>
      <c r="G48" s="91"/>
      <c r="H48" s="95"/>
      <c r="P48" s="19"/>
    </row>
    <row r="49" spans="1:16" ht="14.25" customHeight="1" x14ac:dyDescent="0.35">
      <c r="A49" s="92" t="s">
        <v>19</v>
      </c>
      <c r="B49" s="91"/>
      <c r="C49" s="91"/>
      <c r="D49" s="91"/>
      <c r="E49" s="20">
        <v>2</v>
      </c>
      <c r="F49" s="18">
        <v>450</v>
      </c>
      <c r="G49" s="124">
        <f>SUM(F49*E49)</f>
        <v>900</v>
      </c>
      <c r="H49" s="95"/>
      <c r="I49" s="21"/>
      <c r="P49" s="19"/>
    </row>
    <row r="50" spans="1:16" ht="14.25" customHeight="1" x14ac:dyDescent="0.35">
      <c r="A50" s="92" t="s">
        <v>20</v>
      </c>
      <c r="B50" s="91"/>
      <c r="C50" s="91"/>
      <c r="D50" s="91"/>
      <c r="E50" s="20">
        <v>1</v>
      </c>
      <c r="F50" s="18">
        <v>800</v>
      </c>
      <c r="G50" s="132">
        <f>SUM(F50*E50)</f>
        <v>800</v>
      </c>
      <c r="H50" s="95"/>
      <c r="I50" s="21"/>
      <c r="J50" s="21"/>
      <c r="M50" s="21"/>
      <c r="O50" s="21"/>
    </row>
    <row r="51" spans="1:16" ht="14.25" customHeight="1" x14ac:dyDescent="0.35">
      <c r="A51" s="92"/>
      <c r="B51" s="91"/>
      <c r="C51" s="91"/>
      <c r="D51" s="91"/>
      <c r="E51" s="91"/>
      <c r="F51" s="91"/>
      <c r="G51" s="133"/>
      <c r="H51" s="102"/>
      <c r="I51" s="21"/>
      <c r="J51" s="21"/>
      <c r="M51" s="21"/>
      <c r="N51" s="21"/>
      <c r="O51" s="21"/>
    </row>
    <row r="52" spans="1:16" ht="14.25" customHeight="1" x14ac:dyDescent="0.35">
      <c r="A52" s="275" t="s">
        <v>199</v>
      </c>
      <c r="B52" s="276"/>
      <c r="C52" s="91"/>
      <c r="D52" s="91"/>
      <c r="E52" s="91"/>
      <c r="F52" s="91"/>
      <c r="G52" s="250">
        <f>IF(G30&gt;0,8000,"")</f>
        <v>8000</v>
      </c>
      <c r="H52" s="102"/>
      <c r="I52" s="21"/>
      <c r="J52" s="21"/>
      <c r="M52" s="21"/>
      <c r="N52" s="21"/>
      <c r="O52" s="21"/>
    </row>
    <row r="53" spans="1:16" ht="14.25" customHeight="1" x14ac:dyDescent="0.35">
      <c r="A53" s="247" t="s">
        <v>203</v>
      </c>
      <c r="B53" s="91"/>
      <c r="C53" s="91"/>
      <c r="D53" s="91"/>
      <c r="E53" s="91"/>
      <c r="F53" s="91"/>
      <c r="G53" s="133"/>
      <c r="H53" s="102"/>
      <c r="I53" s="21"/>
      <c r="J53" s="21"/>
      <c r="M53" s="21"/>
      <c r="N53" s="21"/>
      <c r="O53" s="21"/>
    </row>
    <row r="54" spans="1:16" ht="14.25" customHeight="1" x14ac:dyDescent="0.35">
      <c r="A54" s="247" t="s">
        <v>204</v>
      </c>
      <c r="B54" s="91"/>
      <c r="C54" s="91"/>
      <c r="D54" s="91"/>
      <c r="E54" s="91"/>
      <c r="F54" s="91"/>
      <c r="G54" s="133"/>
      <c r="H54" s="102"/>
      <c r="I54" s="21"/>
      <c r="J54" s="21"/>
      <c r="M54" s="21"/>
      <c r="N54" s="21"/>
      <c r="O54" s="21"/>
    </row>
    <row r="55" spans="1:16" ht="14.25" customHeight="1" x14ac:dyDescent="0.35">
      <c r="A55" s="247" t="s">
        <v>205</v>
      </c>
      <c r="B55" s="91"/>
      <c r="C55" s="91"/>
      <c r="D55" s="91"/>
      <c r="E55" s="91"/>
      <c r="F55" s="91"/>
      <c r="G55" s="133"/>
      <c r="H55" s="102"/>
      <c r="I55" s="21"/>
      <c r="J55" s="21"/>
      <c r="M55" s="21"/>
      <c r="N55" s="21"/>
      <c r="O55" s="21"/>
    </row>
    <row r="56" spans="1:16" ht="14.25" customHeight="1" x14ac:dyDescent="0.35">
      <c r="A56" s="247" t="s">
        <v>206</v>
      </c>
      <c r="B56" s="91"/>
      <c r="C56" s="91"/>
      <c r="D56" s="91"/>
      <c r="E56" s="91"/>
      <c r="F56" s="91"/>
      <c r="G56" s="133"/>
      <c r="H56" s="102"/>
      <c r="I56" s="21"/>
      <c r="J56" s="21"/>
      <c r="M56" s="21"/>
      <c r="N56" s="21"/>
      <c r="O56" s="21"/>
    </row>
    <row r="57" spans="1:16" ht="14.25" customHeight="1" x14ac:dyDescent="0.35">
      <c r="A57" s="247" t="s">
        <v>207</v>
      </c>
      <c r="B57" s="91"/>
      <c r="C57" s="91"/>
      <c r="D57" s="91"/>
      <c r="E57" s="91"/>
      <c r="F57" s="91"/>
      <c r="G57" s="133"/>
      <c r="H57" s="102"/>
      <c r="I57" s="21"/>
      <c r="J57" s="21"/>
      <c r="M57" s="21"/>
      <c r="N57" s="21"/>
      <c r="O57" s="21"/>
    </row>
    <row r="58" spans="1:16" ht="14.25" customHeight="1" x14ac:dyDescent="0.35">
      <c r="A58" s="247" t="s">
        <v>208</v>
      </c>
      <c r="B58" s="91"/>
      <c r="C58" s="91"/>
      <c r="D58" s="91"/>
      <c r="E58" s="91"/>
      <c r="F58" s="91"/>
      <c r="G58" s="133"/>
      <c r="H58" s="102"/>
      <c r="I58" s="21"/>
      <c r="J58" s="21"/>
      <c r="M58" s="21"/>
      <c r="N58" s="21"/>
      <c r="O58" s="21"/>
    </row>
    <row r="59" spans="1:16" ht="14.25" customHeight="1" x14ac:dyDescent="0.35">
      <c r="A59" s="277" t="s">
        <v>216</v>
      </c>
      <c r="B59" s="278"/>
      <c r="C59" s="278"/>
      <c r="D59" s="278"/>
      <c r="E59" s="278"/>
      <c r="F59" s="278"/>
      <c r="G59" s="133"/>
      <c r="H59" s="102"/>
      <c r="I59" s="21"/>
      <c r="J59" s="21"/>
      <c r="M59" s="21"/>
      <c r="N59" s="21"/>
      <c r="O59" s="21"/>
    </row>
    <row r="60" spans="1:16" ht="14.25" customHeight="1" x14ac:dyDescent="0.35">
      <c r="A60" s="92"/>
      <c r="B60" s="91"/>
      <c r="C60" s="91"/>
      <c r="D60" s="91"/>
      <c r="E60" s="91"/>
      <c r="F60" s="91"/>
      <c r="G60" s="133"/>
      <c r="H60" s="95"/>
      <c r="I60" s="21"/>
      <c r="J60" s="21"/>
      <c r="M60" s="21"/>
      <c r="N60" s="21"/>
      <c r="O60" s="21"/>
    </row>
    <row r="61" spans="1:16" ht="14.25" customHeight="1" x14ac:dyDescent="0.35">
      <c r="A61" s="117" t="s">
        <v>98</v>
      </c>
      <c r="B61" s="148"/>
      <c r="C61" s="148"/>
      <c r="D61" s="148"/>
      <c r="E61" s="148"/>
      <c r="F61" s="148"/>
      <c r="G61" s="148"/>
      <c r="H61" s="118"/>
      <c r="I61" s="21"/>
      <c r="J61" s="21"/>
      <c r="M61" s="21"/>
      <c r="N61" s="21"/>
      <c r="O61" s="21"/>
    </row>
    <row r="62" spans="1:16" ht="14.25" customHeight="1" x14ac:dyDescent="0.35">
      <c r="A62" s="224"/>
      <c r="B62" s="149"/>
      <c r="C62" s="149"/>
      <c r="D62" s="149"/>
      <c r="E62" s="149"/>
      <c r="F62" s="149"/>
      <c r="G62" s="149"/>
      <c r="H62" s="120"/>
      <c r="I62" s="21"/>
      <c r="J62" s="21"/>
      <c r="M62" s="21"/>
      <c r="N62" s="21"/>
      <c r="O62" s="21"/>
    </row>
    <row r="63" spans="1:16" ht="14.25" customHeight="1" x14ac:dyDescent="0.35">
      <c r="A63" s="225" t="s">
        <v>153</v>
      </c>
      <c r="B63" s="149"/>
      <c r="C63" s="149"/>
      <c r="D63" s="149"/>
      <c r="E63" s="149"/>
      <c r="F63" s="149"/>
      <c r="G63" s="149"/>
      <c r="H63" s="120"/>
      <c r="I63" s="21"/>
      <c r="J63" s="21"/>
      <c r="M63" s="21"/>
      <c r="N63" s="21"/>
      <c r="O63" s="21"/>
    </row>
    <row r="64" spans="1:16" ht="14.25" customHeight="1" x14ac:dyDescent="0.35">
      <c r="A64" s="226" t="s">
        <v>154</v>
      </c>
      <c r="B64" s="149"/>
      <c r="C64" s="149"/>
      <c r="D64" s="149"/>
      <c r="E64" s="149"/>
      <c r="F64" s="149"/>
      <c r="G64" s="149"/>
      <c r="H64" s="120"/>
      <c r="I64" s="21"/>
      <c r="J64" s="21"/>
      <c r="M64" s="21"/>
      <c r="N64" s="21"/>
      <c r="O64" s="21"/>
    </row>
    <row r="65" spans="1:15" ht="14.25" customHeight="1" x14ac:dyDescent="0.35">
      <c r="A65" s="228" t="s">
        <v>178</v>
      </c>
      <c r="B65" s="149"/>
      <c r="C65" s="149"/>
      <c r="D65" s="149"/>
      <c r="E65" s="149"/>
      <c r="F65" s="149"/>
      <c r="G65" s="227">
        <v>1000</v>
      </c>
      <c r="H65" s="120"/>
      <c r="I65" s="21"/>
      <c r="J65" s="21"/>
      <c r="M65" s="21"/>
      <c r="N65" s="21"/>
      <c r="O65" s="21"/>
    </row>
    <row r="66" spans="1:15" ht="14.25" customHeight="1" x14ac:dyDescent="0.35">
      <c r="A66" s="226"/>
      <c r="B66" s="149"/>
      <c r="C66" s="149"/>
      <c r="D66" s="149"/>
      <c r="E66" s="149"/>
      <c r="F66" s="149"/>
      <c r="G66" s="149"/>
      <c r="H66" s="120"/>
      <c r="I66" s="21"/>
      <c r="J66" s="21"/>
      <c r="M66" s="21"/>
      <c r="N66" s="21"/>
      <c r="O66" s="21"/>
    </row>
    <row r="67" spans="1:15" ht="14.25" customHeight="1" x14ac:dyDescent="0.35">
      <c r="A67" s="225" t="s">
        <v>155</v>
      </c>
      <c r="B67" s="149"/>
      <c r="C67" s="149"/>
      <c r="D67" s="149"/>
      <c r="E67" s="149"/>
      <c r="F67" s="149"/>
      <c r="G67" s="149"/>
      <c r="H67" s="120"/>
      <c r="I67" s="21"/>
      <c r="J67" s="21"/>
      <c r="M67" s="21"/>
      <c r="N67" s="21"/>
      <c r="O67" s="21"/>
    </row>
    <row r="68" spans="1:15" ht="14.25" customHeight="1" x14ac:dyDescent="0.35">
      <c r="A68" s="226" t="s">
        <v>144</v>
      </c>
      <c r="B68" s="149"/>
      <c r="C68" s="149"/>
      <c r="D68" s="149"/>
      <c r="E68" s="149"/>
      <c r="F68" s="149"/>
      <c r="G68" s="149"/>
      <c r="H68" s="120"/>
      <c r="I68" s="21"/>
      <c r="J68" s="21"/>
      <c r="M68" s="21"/>
      <c r="N68" s="21"/>
      <c r="O68" s="21"/>
    </row>
    <row r="69" spans="1:15" ht="14.25" customHeight="1" x14ac:dyDescent="0.35">
      <c r="A69" s="226" t="s">
        <v>179</v>
      </c>
      <c r="B69" s="149"/>
      <c r="C69" s="149"/>
      <c r="D69" s="149"/>
      <c r="E69" s="149"/>
      <c r="F69" s="149"/>
      <c r="G69" s="227">
        <v>1000</v>
      </c>
      <c r="H69" s="120"/>
      <c r="I69" s="21"/>
      <c r="J69" s="21"/>
      <c r="M69" s="21"/>
      <c r="N69" s="21"/>
      <c r="O69" s="21"/>
    </row>
    <row r="70" spans="1:15" ht="14.25" customHeight="1" x14ac:dyDescent="0.35">
      <c r="A70" s="226" t="s">
        <v>180</v>
      </c>
      <c r="B70" s="149"/>
      <c r="C70" s="149"/>
      <c r="D70" s="149"/>
      <c r="E70" s="149"/>
      <c r="F70" s="149"/>
      <c r="G70" s="227">
        <v>1000</v>
      </c>
      <c r="H70" s="120"/>
      <c r="I70" s="21"/>
      <c r="J70" s="21"/>
      <c r="M70" s="21"/>
      <c r="N70" s="21"/>
      <c r="O70" s="21"/>
    </row>
    <row r="71" spans="1:15" ht="14.25" customHeight="1" x14ac:dyDescent="0.35">
      <c r="A71" s="226"/>
      <c r="B71" s="149"/>
      <c r="C71" s="149"/>
      <c r="D71" s="149"/>
      <c r="E71" s="149"/>
      <c r="F71" s="149"/>
      <c r="G71" s="149"/>
      <c r="H71" s="120"/>
      <c r="I71" s="21"/>
      <c r="J71" s="21"/>
      <c r="M71" s="21"/>
      <c r="N71" s="21"/>
      <c r="O71" s="21"/>
    </row>
    <row r="72" spans="1:15" ht="14.25" customHeight="1" x14ac:dyDescent="0.35">
      <c r="A72" s="225" t="s">
        <v>143</v>
      </c>
      <c r="B72" s="149"/>
      <c r="C72" s="149"/>
      <c r="D72" s="149"/>
      <c r="E72" s="149"/>
      <c r="F72" s="149"/>
      <c r="G72" s="149"/>
      <c r="H72" s="120"/>
      <c r="I72" s="21"/>
      <c r="J72" s="21"/>
      <c r="M72" s="21"/>
      <c r="N72" s="21"/>
      <c r="O72" s="21"/>
    </row>
    <row r="73" spans="1:15" ht="14.25" customHeight="1" x14ac:dyDescent="0.35">
      <c r="A73" s="226" t="s">
        <v>181</v>
      </c>
      <c r="B73" s="149"/>
      <c r="C73" s="149"/>
      <c r="D73" s="149"/>
      <c r="E73" s="149"/>
      <c r="F73" s="149"/>
      <c r="G73" s="227">
        <v>2000</v>
      </c>
      <c r="H73" s="120"/>
      <c r="I73" s="21"/>
      <c r="J73" s="21"/>
      <c r="M73" s="21"/>
      <c r="N73" s="21"/>
      <c r="O73" s="21"/>
    </row>
    <row r="74" spans="1:15" ht="14.25" customHeight="1" x14ac:dyDescent="0.35">
      <c r="A74" s="226" t="s">
        <v>182</v>
      </c>
      <c r="B74" s="149"/>
      <c r="C74" s="149"/>
      <c r="D74" s="149"/>
      <c r="E74" s="149"/>
      <c r="F74" s="149"/>
      <c r="G74" s="227">
        <v>1000</v>
      </c>
      <c r="H74" s="120"/>
      <c r="I74" s="21"/>
      <c r="J74" s="21"/>
      <c r="M74" s="21"/>
      <c r="N74" s="21"/>
      <c r="O74" s="21"/>
    </row>
    <row r="75" spans="1:15" ht="14.25" customHeight="1" x14ac:dyDescent="0.35">
      <c r="A75" s="226"/>
      <c r="B75" s="149"/>
      <c r="C75" s="149"/>
      <c r="D75" s="149"/>
      <c r="E75" s="149"/>
      <c r="F75" s="149"/>
      <c r="G75" s="149"/>
      <c r="H75" s="120"/>
      <c r="I75" s="21"/>
      <c r="J75" s="21"/>
      <c r="M75" s="21"/>
      <c r="N75" s="21"/>
      <c r="O75" s="21"/>
    </row>
    <row r="76" spans="1:15" ht="14.25" customHeight="1" x14ac:dyDescent="0.35">
      <c r="A76" s="225" t="s">
        <v>156</v>
      </c>
      <c r="B76" s="149"/>
      <c r="C76" s="149"/>
      <c r="D76" s="149"/>
      <c r="E76" s="149"/>
      <c r="F76" s="149"/>
      <c r="G76" s="149"/>
      <c r="H76" s="120"/>
      <c r="I76" s="21"/>
      <c r="J76" s="21"/>
      <c r="M76" s="21"/>
      <c r="N76" s="21"/>
      <c r="O76" s="21"/>
    </row>
    <row r="77" spans="1:15" ht="14.25" customHeight="1" x14ac:dyDescent="0.35">
      <c r="A77" s="226" t="s">
        <v>183</v>
      </c>
      <c r="B77" s="149"/>
      <c r="C77" s="149"/>
      <c r="D77" s="149"/>
      <c r="E77" s="149"/>
      <c r="F77" s="149"/>
      <c r="G77" s="227"/>
      <c r="H77" s="120"/>
      <c r="I77" s="21"/>
      <c r="J77" s="21"/>
      <c r="M77" s="21"/>
      <c r="N77" s="21"/>
      <c r="O77" s="21"/>
    </row>
    <row r="78" spans="1:15" ht="14.25" customHeight="1" x14ac:dyDescent="0.35">
      <c r="A78" s="226" t="s">
        <v>157</v>
      </c>
      <c r="B78" s="149"/>
      <c r="C78" s="149"/>
      <c r="D78" s="149"/>
      <c r="E78" s="149"/>
      <c r="F78" s="149"/>
      <c r="G78" s="227"/>
      <c r="H78" s="120"/>
      <c r="I78" s="21"/>
      <c r="J78" s="21"/>
      <c r="M78" s="21"/>
      <c r="N78" s="21"/>
      <c r="O78" s="21"/>
    </row>
    <row r="79" spans="1:15" ht="14.25" customHeight="1" x14ac:dyDescent="0.35">
      <c r="A79" s="226"/>
      <c r="B79" s="149"/>
      <c r="C79" s="149"/>
      <c r="D79" s="149"/>
      <c r="E79" s="149"/>
      <c r="F79" s="149"/>
      <c r="G79" s="149"/>
      <c r="H79" s="120"/>
      <c r="I79" s="21"/>
      <c r="J79" s="21"/>
      <c r="M79" s="21"/>
      <c r="N79" s="21"/>
      <c r="O79" s="21"/>
    </row>
    <row r="80" spans="1:15" ht="14.25" customHeight="1" x14ac:dyDescent="0.35">
      <c r="A80" s="225" t="s">
        <v>158</v>
      </c>
      <c r="B80" s="149"/>
      <c r="C80" s="149"/>
      <c r="D80" s="149"/>
      <c r="E80" s="149"/>
      <c r="F80" s="149"/>
      <c r="G80" s="149"/>
      <c r="H80" s="120"/>
      <c r="I80" s="21"/>
      <c r="J80" s="21"/>
      <c r="M80" s="21"/>
      <c r="N80" s="21"/>
      <c r="O80" s="21"/>
    </row>
    <row r="81" spans="1:15" ht="14.25" customHeight="1" x14ac:dyDescent="0.35">
      <c r="A81" s="226" t="s">
        <v>159</v>
      </c>
      <c r="B81" s="149"/>
      <c r="C81" s="149"/>
      <c r="D81" s="149"/>
      <c r="E81" s="149"/>
      <c r="F81" s="149"/>
      <c r="G81" s="227"/>
      <c r="H81" s="120"/>
      <c r="I81" s="21"/>
      <c r="J81" s="21"/>
      <c r="M81" s="21"/>
      <c r="N81" s="21"/>
      <c r="O81" s="21"/>
    </row>
    <row r="82" spans="1:15" ht="14.25" customHeight="1" x14ac:dyDescent="0.35">
      <c r="A82" s="226" t="s">
        <v>160</v>
      </c>
      <c r="B82" s="149"/>
      <c r="C82" s="149"/>
      <c r="D82" s="149"/>
      <c r="E82" s="149"/>
      <c r="F82" s="149"/>
      <c r="G82" s="227"/>
      <c r="H82" s="120"/>
      <c r="I82" s="21"/>
      <c r="J82" s="21"/>
      <c r="M82" s="21"/>
      <c r="N82" s="21"/>
      <c r="O82" s="21"/>
    </row>
    <row r="83" spans="1:15" ht="14.25" customHeight="1" x14ac:dyDescent="0.35">
      <c r="A83" s="226" t="s">
        <v>161</v>
      </c>
      <c r="B83" s="149"/>
      <c r="C83" s="149"/>
      <c r="D83" s="149"/>
      <c r="E83" s="149"/>
      <c r="F83" s="149"/>
      <c r="G83" s="227"/>
      <c r="H83" s="120"/>
      <c r="I83" s="21"/>
      <c r="J83" s="21"/>
      <c r="M83" s="21"/>
      <c r="N83" s="21"/>
      <c r="O83" s="21"/>
    </row>
    <row r="84" spans="1:15" ht="14.25" customHeight="1" x14ac:dyDescent="0.35">
      <c r="A84" s="226"/>
      <c r="B84" s="149"/>
      <c r="C84" s="149"/>
      <c r="D84" s="149"/>
      <c r="E84" s="149"/>
      <c r="F84" s="149"/>
      <c r="G84" s="149"/>
      <c r="H84" s="120"/>
      <c r="I84" s="21"/>
      <c r="J84" s="21"/>
      <c r="M84" s="21"/>
      <c r="N84" s="21"/>
      <c r="O84" s="21"/>
    </row>
    <row r="85" spans="1:15" ht="14.25" customHeight="1" x14ac:dyDescent="0.35">
      <c r="A85" s="225" t="s">
        <v>147</v>
      </c>
      <c r="B85" s="149"/>
      <c r="C85" s="149"/>
      <c r="D85" s="149"/>
      <c r="E85" s="149"/>
      <c r="F85" s="149"/>
      <c r="G85" s="149"/>
      <c r="H85" s="120"/>
      <c r="I85" s="21"/>
      <c r="J85" s="21"/>
      <c r="M85" s="21"/>
      <c r="N85" s="21"/>
      <c r="O85" s="21"/>
    </row>
    <row r="86" spans="1:15" ht="14.25" customHeight="1" x14ac:dyDescent="0.35">
      <c r="A86" s="226" t="s">
        <v>162</v>
      </c>
      <c r="B86" s="149"/>
      <c r="C86" s="149"/>
      <c r="D86" s="149"/>
      <c r="E86" s="149"/>
      <c r="F86" s="149"/>
      <c r="G86" s="227"/>
      <c r="H86" s="120"/>
      <c r="I86" s="21"/>
      <c r="J86" s="21"/>
      <c r="M86" s="21"/>
      <c r="N86" s="21"/>
      <c r="O86" s="21"/>
    </row>
    <row r="87" spans="1:15" ht="14.25" customHeight="1" x14ac:dyDescent="0.35">
      <c r="A87" s="226" t="s">
        <v>184</v>
      </c>
      <c r="B87" s="149"/>
      <c r="C87" s="149"/>
      <c r="D87" s="149"/>
      <c r="E87" s="149"/>
      <c r="F87" s="149"/>
      <c r="G87" s="227"/>
      <c r="H87" s="120"/>
      <c r="I87" s="21"/>
      <c r="J87" s="21"/>
      <c r="M87" s="21"/>
      <c r="N87" s="21"/>
      <c r="O87" s="21"/>
    </row>
    <row r="88" spans="1:15" ht="14.25" customHeight="1" x14ac:dyDescent="0.35">
      <c r="A88" s="226"/>
      <c r="B88" s="149"/>
      <c r="C88" s="149"/>
      <c r="D88" s="149"/>
      <c r="E88" s="149"/>
      <c r="F88" s="149"/>
      <c r="G88" s="149"/>
      <c r="H88" s="120"/>
      <c r="I88" s="21"/>
      <c r="J88" s="21"/>
      <c r="M88" s="21"/>
      <c r="N88" s="21"/>
      <c r="O88" s="21"/>
    </row>
    <row r="89" spans="1:15" ht="14.25" customHeight="1" x14ac:dyDescent="0.35">
      <c r="A89" s="225" t="s">
        <v>163</v>
      </c>
      <c r="B89" s="149"/>
      <c r="C89" s="149"/>
      <c r="D89" s="149"/>
      <c r="E89" s="149"/>
      <c r="F89" s="149"/>
      <c r="G89" s="149"/>
      <c r="H89" s="120"/>
      <c r="I89" s="21"/>
      <c r="J89" s="21"/>
      <c r="M89" s="21"/>
      <c r="N89" s="21"/>
      <c r="O89" s="21"/>
    </row>
    <row r="90" spans="1:15" ht="14.25" customHeight="1" x14ac:dyDescent="0.35">
      <c r="A90" s="226" t="s">
        <v>151</v>
      </c>
      <c r="B90" s="149"/>
      <c r="C90" s="149"/>
      <c r="D90" s="149"/>
      <c r="E90" s="149"/>
      <c r="F90" s="149"/>
      <c r="G90" s="149"/>
      <c r="H90" s="120"/>
      <c r="I90" s="21"/>
      <c r="J90" s="21"/>
      <c r="M90" s="21"/>
      <c r="N90" s="21"/>
      <c r="O90" s="21"/>
    </row>
    <row r="91" spans="1:15" ht="14.25" customHeight="1" x14ac:dyDescent="0.35">
      <c r="A91" s="226" t="s">
        <v>185</v>
      </c>
      <c r="B91" s="149"/>
      <c r="C91" s="149"/>
      <c r="D91" s="149"/>
      <c r="E91" s="149"/>
      <c r="F91" s="149"/>
      <c r="G91" s="227"/>
      <c r="H91" s="120"/>
      <c r="I91" s="21"/>
      <c r="J91" s="21"/>
      <c r="M91" s="21"/>
      <c r="N91" s="21"/>
      <c r="O91" s="21"/>
    </row>
    <row r="92" spans="1:15" ht="14.25" customHeight="1" x14ac:dyDescent="0.35">
      <c r="A92" s="226"/>
      <c r="B92" s="149"/>
      <c r="C92" s="149"/>
      <c r="D92" s="149"/>
      <c r="E92" s="149"/>
      <c r="F92" s="149"/>
      <c r="G92" s="149"/>
      <c r="H92" s="120"/>
      <c r="I92" s="21"/>
      <c r="J92" s="21"/>
      <c r="M92" s="21"/>
      <c r="N92" s="21"/>
      <c r="O92" s="21"/>
    </row>
    <row r="93" spans="1:15" ht="14.25" customHeight="1" x14ac:dyDescent="0.35">
      <c r="A93" s="225" t="s">
        <v>164</v>
      </c>
      <c r="B93" s="149"/>
      <c r="C93" s="149"/>
      <c r="D93" s="149"/>
      <c r="E93" s="149"/>
      <c r="F93" s="149"/>
      <c r="G93" s="149"/>
      <c r="H93" s="120"/>
      <c r="I93" s="21"/>
      <c r="J93" s="21"/>
      <c r="M93" s="21"/>
      <c r="N93" s="21"/>
      <c r="O93" s="21"/>
    </row>
    <row r="94" spans="1:15" ht="14.25" customHeight="1" x14ac:dyDescent="0.35">
      <c r="A94" s="226" t="s">
        <v>186</v>
      </c>
      <c r="B94" s="149"/>
      <c r="C94" s="149"/>
      <c r="D94" s="149"/>
      <c r="E94" s="149"/>
      <c r="F94" s="149"/>
      <c r="G94" s="227"/>
      <c r="H94" s="120"/>
      <c r="I94" s="21"/>
      <c r="J94" s="21"/>
      <c r="M94" s="21"/>
      <c r="N94" s="21"/>
      <c r="O94" s="21"/>
    </row>
    <row r="95" spans="1:15" ht="14.25" customHeight="1" x14ac:dyDescent="0.35">
      <c r="A95" s="226" t="s">
        <v>165</v>
      </c>
      <c r="B95" s="149"/>
      <c r="C95" s="149"/>
      <c r="D95" s="149"/>
      <c r="E95" s="149"/>
      <c r="F95" s="149"/>
      <c r="G95" s="227"/>
      <c r="H95" s="120"/>
      <c r="I95" s="21"/>
      <c r="J95" s="21"/>
      <c r="M95" s="21"/>
      <c r="N95" s="21"/>
      <c r="O95" s="21"/>
    </row>
    <row r="96" spans="1:15" ht="14.25" customHeight="1" x14ac:dyDescent="0.35">
      <c r="A96" s="226"/>
      <c r="B96" s="149"/>
      <c r="C96" s="149"/>
      <c r="D96" s="149"/>
      <c r="E96" s="149"/>
      <c r="F96" s="149"/>
      <c r="G96" s="149"/>
      <c r="H96" s="120"/>
      <c r="I96" s="21"/>
      <c r="J96" s="21"/>
      <c r="M96" s="21"/>
      <c r="N96" s="21"/>
      <c r="O96" s="21"/>
    </row>
    <row r="97" spans="1:15" ht="14.25" customHeight="1" x14ac:dyDescent="0.35">
      <c r="A97" s="225" t="s">
        <v>149</v>
      </c>
      <c r="B97" s="149"/>
      <c r="C97" s="149"/>
      <c r="D97" s="149"/>
      <c r="E97" s="149"/>
      <c r="F97" s="149"/>
      <c r="G97" s="149"/>
      <c r="H97" s="120"/>
      <c r="I97" s="21"/>
      <c r="J97" s="21"/>
      <c r="M97" s="21"/>
      <c r="N97" s="21"/>
      <c r="O97" s="21"/>
    </row>
    <row r="98" spans="1:15" ht="14.25" customHeight="1" x14ac:dyDescent="0.35">
      <c r="A98" s="226" t="s">
        <v>187</v>
      </c>
      <c r="B98" s="149"/>
      <c r="C98" s="149"/>
      <c r="D98" s="149"/>
      <c r="E98" s="149"/>
      <c r="F98" s="149"/>
      <c r="G98" s="149"/>
      <c r="H98" s="120"/>
      <c r="I98" s="21"/>
      <c r="J98" s="21"/>
      <c r="M98" s="21"/>
      <c r="N98" s="21"/>
      <c r="O98" s="21"/>
    </row>
    <row r="99" spans="1:15" ht="14.25" customHeight="1" x14ac:dyDescent="0.35">
      <c r="A99" s="226" t="s">
        <v>188</v>
      </c>
      <c r="B99" s="149"/>
      <c r="C99" s="149"/>
      <c r="D99" s="149"/>
      <c r="E99" s="149"/>
      <c r="F99" s="149"/>
      <c r="G99" s="227">
        <v>10000</v>
      </c>
      <c r="H99" s="120"/>
      <c r="I99" s="21"/>
      <c r="J99" s="21"/>
      <c r="M99" s="21"/>
      <c r="N99" s="21"/>
      <c r="O99" s="21"/>
    </row>
    <row r="100" spans="1:15" ht="14.25" customHeight="1" x14ac:dyDescent="0.35">
      <c r="A100" s="226" t="s">
        <v>166</v>
      </c>
      <c r="B100" s="149"/>
      <c r="C100" s="149"/>
      <c r="D100" s="149"/>
      <c r="E100" s="149"/>
      <c r="F100" s="149"/>
      <c r="G100" s="227">
        <v>2000</v>
      </c>
      <c r="H100" s="120"/>
      <c r="I100" s="21"/>
      <c r="J100" s="21"/>
      <c r="M100" s="21"/>
      <c r="N100" s="21"/>
      <c r="O100" s="21"/>
    </row>
    <row r="101" spans="1:15" ht="14.25" customHeight="1" x14ac:dyDescent="0.35">
      <c r="A101" s="226"/>
      <c r="B101" s="149"/>
      <c r="C101" s="149"/>
      <c r="D101" s="149"/>
      <c r="E101" s="149"/>
      <c r="F101" s="149"/>
      <c r="G101" s="149"/>
      <c r="H101" s="120"/>
      <c r="I101" s="21"/>
      <c r="J101" s="21"/>
      <c r="M101" s="21"/>
      <c r="N101" s="21"/>
      <c r="O101" s="21"/>
    </row>
    <row r="102" spans="1:15" ht="14.25" customHeight="1" x14ac:dyDescent="0.35">
      <c r="A102" s="225" t="s">
        <v>167</v>
      </c>
      <c r="B102" s="149"/>
      <c r="C102" s="149"/>
      <c r="D102" s="149"/>
      <c r="E102" s="149"/>
      <c r="F102" s="149"/>
      <c r="G102" s="149"/>
      <c r="H102" s="120"/>
      <c r="I102" s="21"/>
      <c r="J102" s="21"/>
      <c r="M102" s="21"/>
      <c r="N102" s="21"/>
      <c r="O102" s="21"/>
    </row>
    <row r="103" spans="1:15" ht="14.25" customHeight="1" x14ac:dyDescent="0.35">
      <c r="A103" s="226" t="s">
        <v>189</v>
      </c>
      <c r="B103" s="149"/>
      <c r="C103" s="149"/>
      <c r="D103" s="149"/>
      <c r="E103" s="149"/>
      <c r="F103" s="149"/>
      <c r="G103" s="227"/>
      <c r="H103" s="120"/>
      <c r="I103" s="21"/>
      <c r="J103" s="21"/>
      <c r="M103" s="21"/>
      <c r="N103" s="21"/>
      <c r="O103" s="21"/>
    </row>
    <row r="104" spans="1:15" ht="14.25" customHeight="1" x14ac:dyDescent="0.35">
      <c r="A104" s="226" t="s">
        <v>168</v>
      </c>
      <c r="B104" s="149"/>
      <c r="C104" s="149"/>
      <c r="D104" s="149"/>
      <c r="E104" s="149"/>
      <c r="F104" s="149"/>
      <c r="G104" s="227"/>
      <c r="H104" s="120"/>
      <c r="I104" s="21"/>
      <c r="J104" s="21"/>
      <c r="M104" s="21"/>
      <c r="N104" s="21"/>
      <c r="O104" s="21"/>
    </row>
    <row r="105" spans="1:15" ht="14.25" customHeight="1" x14ac:dyDescent="0.35">
      <c r="A105" s="226"/>
      <c r="B105" s="149"/>
      <c r="C105" s="149"/>
      <c r="D105" s="149"/>
      <c r="E105" s="149"/>
      <c r="F105" s="149"/>
      <c r="G105" s="149"/>
      <c r="H105" s="120"/>
      <c r="I105" s="21"/>
      <c r="J105" s="21"/>
      <c r="M105" s="21"/>
      <c r="N105" s="21"/>
      <c r="O105" s="21"/>
    </row>
    <row r="106" spans="1:15" ht="14.25" customHeight="1" x14ac:dyDescent="0.35">
      <c r="A106" s="225" t="s">
        <v>169</v>
      </c>
      <c r="B106" s="149"/>
      <c r="C106" s="149"/>
      <c r="D106" s="149"/>
      <c r="E106" s="149"/>
      <c r="F106" s="149"/>
      <c r="G106" s="149"/>
      <c r="H106" s="120"/>
      <c r="I106" s="21"/>
      <c r="J106" s="21"/>
      <c r="M106" s="21"/>
      <c r="N106" s="21"/>
      <c r="O106" s="21"/>
    </row>
    <row r="107" spans="1:15" ht="14.25" customHeight="1" x14ac:dyDescent="0.35">
      <c r="A107" s="226" t="s">
        <v>170</v>
      </c>
      <c r="B107" s="149"/>
      <c r="C107" s="149"/>
      <c r="D107" s="149"/>
      <c r="E107" s="149"/>
      <c r="F107" s="149"/>
      <c r="G107" s="227"/>
      <c r="H107" s="120"/>
      <c r="I107" s="21"/>
      <c r="J107" s="21"/>
      <c r="M107" s="21"/>
      <c r="N107" s="21"/>
      <c r="O107" s="21"/>
    </row>
    <row r="108" spans="1:15" ht="14.25" customHeight="1" x14ac:dyDescent="0.35">
      <c r="A108" s="226" t="s">
        <v>171</v>
      </c>
      <c r="B108" s="149"/>
      <c r="C108" s="149"/>
      <c r="D108" s="149"/>
      <c r="E108" s="149"/>
      <c r="F108" s="149"/>
      <c r="G108" s="227">
        <v>15000</v>
      </c>
      <c r="H108" s="120"/>
      <c r="I108" s="21"/>
      <c r="J108" s="21"/>
      <c r="M108" s="21"/>
      <c r="N108" s="21"/>
      <c r="O108" s="21"/>
    </row>
    <row r="109" spans="1:15" ht="14.25" customHeight="1" x14ac:dyDescent="0.35">
      <c r="A109" s="226" t="s">
        <v>172</v>
      </c>
      <c r="B109" s="149"/>
      <c r="C109" s="149"/>
      <c r="D109" s="149"/>
      <c r="E109" s="149"/>
      <c r="F109" s="149"/>
      <c r="G109" s="227">
        <v>5000</v>
      </c>
      <c r="H109" s="120"/>
      <c r="I109" s="21"/>
      <c r="J109" s="21"/>
      <c r="M109" s="21"/>
      <c r="N109" s="21"/>
      <c r="O109" s="21"/>
    </row>
    <row r="110" spans="1:15" ht="14.25" customHeight="1" x14ac:dyDescent="0.35">
      <c r="A110" s="226"/>
      <c r="B110" s="149"/>
      <c r="C110" s="149"/>
      <c r="D110" s="149"/>
      <c r="E110" s="149"/>
      <c r="F110" s="149"/>
      <c r="G110" s="149"/>
      <c r="H110" s="120"/>
      <c r="I110" s="21"/>
      <c r="J110" s="21"/>
      <c r="M110" s="21"/>
      <c r="N110" s="21"/>
      <c r="O110" s="21"/>
    </row>
    <row r="111" spans="1:15" ht="14.25" customHeight="1" x14ac:dyDescent="0.35">
      <c r="A111" s="225" t="s">
        <v>150</v>
      </c>
      <c r="B111" s="149"/>
      <c r="C111" s="149"/>
      <c r="D111" s="149"/>
      <c r="E111" s="149"/>
      <c r="F111" s="149"/>
      <c r="G111" s="149"/>
      <c r="H111" s="120"/>
      <c r="I111" s="21"/>
      <c r="J111" s="21"/>
      <c r="M111" s="21"/>
      <c r="N111" s="21"/>
      <c r="O111" s="21"/>
    </row>
    <row r="112" spans="1:15" ht="14.25" customHeight="1" x14ac:dyDescent="0.35">
      <c r="A112" s="226" t="s">
        <v>145</v>
      </c>
      <c r="B112" s="149"/>
      <c r="C112" s="149"/>
      <c r="D112" s="149"/>
      <c r="E112" s="149"/>
      <c r="F112" s="149"/>
      <c r="G112" s="149"/>
      <c r="H112" s="120"/>
      <c r="I112" s="21"/>
      <c r="J112" s="21"/>
      <c r="M112" s="21"/>
      <c r="N112" s="21"/>
      <c r="O112" s="21"/>
    </row>
    <row r="113" spans="1:15" ht="14.25" customHeight="1" x14ac:dyDescent="0.35">
      <c r="A113" s="226" t="s">
        <v>190</v>
      </c>
      <c r="B113" s="149"/>
      <c r="C113" s="149"/>
      <c r="D113" s="149"/>
      <c r="E113" s="149"/>
      <c r="F113" s="149"/>
      <c r="G113" s="227">
        <v>5000</v>
      </c>
      <c r="H113" s="120"/>
      <c r="I113" s="21"/>
      <c r="J113" s="21"/>
      <c r="M113" s="21"/>
      <c r="N113" s="21"/>
      <c r="O113" s="21"/>
    </row>
    <row r="114" spans="1:15" ht="14.25" customHeight="1" x14ac:dyDescent="0.35">
      <c r="A114" s="226" t="s">
        <v>146</v>
      </c>
      <c r="B114" s="149"/>
      <c r="C114" s="149"/>
      <c r="D114" s="149"/>
      <c r="E114" s="149"/>
      <c r="F114" s="149"/>
      <c r="G114" s="227"/>
      <c r="H114" s="120"/>
      <c r="I114" s="21"/>
      <c r="J114" s="21"/>
      <c r="M114" s="21"/>
      <c r="N114" s="21"/>
      <c r="O114" s="21"/>
    </row>
    <row r="115" spans="1:15" ht="14.25" customHeight="1" x14ac:dyDescent="0.35">
      <c r="A115" s="226" t="s">
        <v>173</v>
      </c>
      <c r="B115" s="149"/>
      <c r="C115" s="149"/>
      <c r="D115" s="149"/>
      <c r="E115" s="149"/>
      <c r="F115" s="149"/>
      <c r="G115" s="149"/>
      <c r="H115" s="120"/>
      <c r="I115" s="21"/>
      <c r="J115" s="21"/>
      <c r="M115" s="21"/>
      <c r="N115" s="21"/>
      <c r="O115" s="21"/>
    </row>
    <row r="116" spans="1:15" ht="14" customHeight="1" x14ac:dyDescent="0.35">
      <c r="A116" s="137" t="s">
        <v>174</v>
      </c>
      <c r="B116" s="91"/>
      <c r="C116" s="91"/>
      <c r="D116" s="91"/>
      <c r="E116" s="91"/>
      <c r="F116" s="91"/>
      <c r="G116" s="229">
        <v>2000</v>
      </c>
      <c r="H116" s="95"/>
      <c r="I116" s="21"/>
      <c r="J116" s="21"/>
      <c r="K116" s="21"/>
      <c r="M116" s="21"/>
      <c r="N116" s="21"/>
      <c r="O116" s="21"/>
    </row>
    <row r="117" spans="1:15" ht="14" customHeight="1" x14ac:dyDescent="0.35">
      <c r="A117" s="137" t="s">
        <v>148</v>
      </c>
      <c r="B117" s="91"/>
      <c r="C117" s="91"/>
      <c r="D117" s="91"/>
      <c r="E117" s="91"/>
      <c r="F117" s="91"/>
      <c r="G117" s="91"/>
      <c r="H117" s="95"/>
      <c r="I117" s="21"/>
      <c r="J117" s="21"/>
      <c r="K117" s="21"/>
      <c r="M117" s="21"/>
      <c r="N117" s="21"/>
      <c r="O117" s="21"/>
    </row>
    <row r="118" spans="1:15" ht="14" customHeight="1" x14ac:dyDescent="0.35">
      <c r="A118" s="137" t="s">
        <v>175</v>
      </c>
      <c r="B118" s="91"/>
      <c r="C118" s="91"/>
      <c r="D118" s="91"/>
      <c r="E118" s="91"/>
      <c r="F118" s="91"/>
      <c r="G118" s="229">
        <v>2000</v>
      </c>
      <c r="H118" s="95"/>
      <c r="I118" s="21"/>
      <c r="J118" s="21"/>
      <c r="K118" s="21"/>
      <c r="M118" s="21"/>
      <c r="N118" s="21"/>
      <c r="O118" s="21"/>
    </row>
    <row r="119" spans="1:15" ht="14" customHeight="1" x14ac:dyDescent="0.35">
      <c r="A119" s="137" t="s">
        <v>152</v>
      </c>
      <c r="B119" s="91"/>
      <c r="C119" s="91"/>
      <c r="D119" s="91"/>
      <c r="E119" s="91"/>
      <c r="F119" s="91"/>
      <c r="G119" s="106"/>
      <c r="H119" s="95"/>
      <c r="I119" s="21"/>
      <c r="J119" s="21"/>
      <c r="K119" s="21"/>
      <c r="M119" s="21"/>
      <c r="N119" s="21"/>
      <c r="O119" s="21"/>
    </row>
    <row r="120" spans="1:15" ht="14" customHeight="1" x14ac:dyDescent="0.35">
      <c r="A120" s="137" t="s">
        <v>176</v>
      </c>
      <c r="B120" s="91"/>
      <c r="C120" s="91"/>
      <c r="D120" s="91"/>
      <c r="E120" s="91"/>
      <c r="F120" s="91"/>
      <c r="G120" s="230"/>
      <c r="H120" s="95"/>
      <c r="I120" s="21"/>
      <c r="J120" s="21"/>
      <c r="K120" s="21"/>
      <c r="M120" s="21"/>
      <c r="N120" s="21"/>
      <c r="O120" s="21"/>
    </row>
    <row r="121" spans="1:15" ht="14" customHeight="1" x14ac:dyDescent="0.35">
      <c r="A121" s="137" t="s">
        <v>177</v>
      </c>
      <c r="B121" s="91"/>
      <c r="C121" s="91"/>
      <c r="D121" s="91"/>
      <c r="E121" s="91"/>
      <c r="F121" s="91"/>
      <c r="G121" s="230"/>
      <c r="H121" s="95"/>
      <c r="I121" s="21"/>
      <c r="J121" s="21"/>
      <c r="K121" s="21"/>
      <c r="M121" s="21"/>
      <c r="N121" s="21"/>
      <c r="O121" s="21"/>
    </row>
    <row r="122" spans="1:15" ht="14" customHeight="1" x14ac:dyDescent="0.35">
      <c r="A122" s="96"/>
      <c r="B122" s="91"/>
      <c r="C122" s="91"/>
      <c r="D122" s="91"/>
      <c r="E122" s="91"/>
      <c r="F122" s="91"/>
      <c r="G122" s="91"/>
      <c r="H122" s="95"/>
      <c r="I122" s="21"/>
      <c r="J122" s="21"/>
      <c r="K122" s="21"/>
      <c r="M122" s="21"/>
      <c r="N122" s="21"/>
      <c r="O122" s="21"/>
    </row>
    <row r="123" spans="1:15" ht="14" customHeight="1" x14ac:dyDescent="0.35">
      <c r="A123" s="92"/>
      <c r="B123" s="91"/>
      <c r="C123" s="91"/>
      <c r="D123" s="91"/>
      <c r="E123" s="93"/>
      <c r="F123" s="94"/>
      <c r="G123" s="94"/>
      <c r="H123" s="95"/>
      <c r="I123" s="21"/>
      <c r="J123" s="21"/>
      <c r="K123" s="21"/>
      <c r="M123" s="21"/>
      <c r="N123" s="21"/>
      <c r="O123" s="21"/>
    </row>
    <row r="124" spans="1:15" ht="14" customHeight="1" x14ac:dyDescent="0.35">
      <c r="A124" s="192" t="s">
        <v>62</v>
      </c>
      <c r="B124" s="193"/>
      <c r="C124" s="193"/>
      <c r="D124" s="193"/>
      <c r="E124" s="194"/>
      <c r="F124" s="195"/>
      <c r="G124" s="195"/>
      <c r="H124" s="196"/>
      <c r="I124" s="21"/>
      <c r="J124" s="21"/>
      <c r="K124" s="21"/>
      <c r="M124" s="21"/>
      <c r="N124" s="21"/>
      <c r="O124" s="21"/>
    </row>
    <row r="125" spans="1:15" ht="14" customHeight="1" x14ac:dyDescent="0.35">
      <c r="A125" s="96"/>
      <c r="B125" s="91"/>
      <c r="C125" s="91"/>
      <c r="D125" s="91"/>
      <c r="E125" s="93"/>
      <c r="F125" s="94"/>
      <c r="G125" s="94"/>
      <c r="H125" s="95"/>
      <c r="I125" s="21"/>
      <c r="J125" s="21"/>
      <c r="K125" s="21"/>
      <c r="M125" s="21"/>
      <c r="N125" s="21"/>
      <c r="O125" s="21"/>
    </row>
    <row r="126" spans="1:15" ht="14" customHeight="1" x14ac:dyDescent="0.35">
      <c r="A126" s="96" t="s">
        <v>63</v>
      </c>
      <c r="B126" s="91"/>
      <c r="C126" s="91"/>
      <c r="D126" s="91"/>
      <c r="E126" s="93"/>
      <c r="F126" s="94"/>
      <c r="G126" s="94"/>
      <c r="H126" s="95"/>
      <c r="I126" s="21"/>
      <c r="J126" s="21"/>
      <c r="K126" s="21"/>
      <c r="M126" s="21"/>
      <c r="N126" s="21"/>
      <c r="O126" s="21"/>
    </row>
    <row r="127" spans="1:15" ht="14" customHeight="1" x14ac:dyDescent="0.35">
      <c r="A127" s="92" t="s">
        <v>64</v>
      </c>
      <c r="B127" s="91"/>
      <c r="C127" s="91"/>
      <c r="D127" s="91"/>
      <c r="E127" s="93"/>
      <c r="F127" s="94"/>
      <c r="G127" s="97">
        <v>30000</v>
      </c>
      <c r="H127" s="95"/>
      <c r="I127" s="21"/>
      <c r="J127" s="21"/>
      <c r="K127" s="21"/>
      <c r="M127" s="21"/>
      <c r="N127" s="21"/>
      <c r="O127" s="21"/>
    </row>
    <row r="128" spans="1:15" ht="14" customHeight="1" x14ac:dyDescent="0.35">
      <c r="A128" s="92" t="s">
        <v>65</v>
      </c>
      <c r="B128" s="91"/>
      <c r="C128" s="91"/>
      <c r="D128" s="91"/>
      <c r="E128" s="93"/>
      <c r="F128" s="94"/>
      <c r="G128" s="97"/>
      <c r="H128" s="95"/>
      <c r="I128" s="21"/>
      <c r="J128" s="21"/>
      <c r="K128" s="21"/>
      <c r="M128" s="21"/>
      <c r="N128" s="21"/>
      <c r="O128" s="21"/>
    </row>
    <row r="129" spans="1:15" ht="14" customHeight="1" x14ac:dyDescent="0.35">
      <c r="A129" s="30" t="s">
        <v>66</v>
      </c>
      <c r="B129" s="91"/>
      <c r="C129" s="91"/>
      <c r="D129" s="91"/>
      <c r="E129" s="93"/>
      <c r="F129" s="94"/>
      <c r="G129" s="97">
        <v>5000</v>
      </c>
      <c r="H129" s="95"/>
      <c r="I129" s="21"/>
      <c r="J129" s="21"/>
      <c r="K129" s="21"/>
      <c r="M129" s="21"/>
      <c r="N129" s="21"/>
      <c r="O129" s="21"/>
    </row>
    <row r="130" spans="1:15" ht="14" customHeight="1" x14ac:dyDescent="0.35">
      <c r="A130" s="30" t="s">
        <v>67</v>
      </c>
      <c r="B130" s="91"/>
      <c r="C130" s="91"/>
      <c r="D130" s="91"/>
      <c r="E130" s="93"/>
      <c r="F130" s="94"/>
      <c r="G130" s="97"/>
      <c r="H130" s="95"/>
      <c r="I130" s="21"/>
      <c r="J130" s="21"/>
      <c r="K130" s="21"/>
      <c r="M130" s="21"/>
      <c r="N130" s="21"/>
      <c r="O130" s="21"/>
    </row>
    <row r="131" spans="1:15" ht="14" customHeight="1" x14ac:dyDescent="0.35">
      <c r="A131" s="30" t="s">
        <v>68</v>
      </c>
      <c r="B131" s="91"/>
      <c r="C131" s="91"/>
      <c r="D131" s="91"/>
      <c r="E131" s="93"/>
      <c r="F131" s="94"/>
      <c r="G131" s="97"/>
      <c r="H131" s="95"/>
      <c r="I131" s="21"/>
      <c r="J131" s="21"/>
      <c r="K131" s="21"/>
      <c r="M131" s="21"/>
      <c r="N131" s="21"/>
      <c r="O131" s="21"/>
    </row>
    <row r="132" spans="1:15" ht="14" customHeight="1" x14ac:dyDescent="0.35">
      <c r="A132" s="30" t="s">
        <v>69</v>
      </c>
      <c r="B132" s="91"/>
      <c r="C132" s="91"/>
      <c r="D132" s="91"/>
      <c r="E132" s="93"/>
      <c r="F132" s="94"/>
      <c r="G132" s="97"/>
      <c r="H132" s="95"/>
      <c r="I132" s="21"/>
      <c r="J132" s="21"/>
      <c r="K132" s="21"/>
      <c r="M132" s="21"/>
      <c r="N132" s="21"/>
      <c r="O132" s="21"/>
    </row>
    <row r="133" spans="1:15" ht="14" customHeight="1" x14ac:dyDescent="0.35">
      <c r="A133" s="30" t="s">
        <v>70</v>
      </c>
      <c r="B133" s="91"/>
      <c r="C133" s="91"/>
      <c r="D133" s="91"/>
      <c r="E133" s="93"/>
      <c r="F133" s="94"/>
      <c r="G133" s="97"/>
      <c r="H133" s="95"/>
      <c r="I133" s="21"/>
      <c r="J133" s="21"/>
      <c r="K133" s="21"/>
      <c r="M133" s="21"/>
      <c r="N133" s="21"/>
      <c r="O133" s="21"/>
    </row>
    <row r="134" spans="1:15" ht="14" customHeight="1" x14ac:dyDescent="0.35">
      <c r="A134" s="30" t="s">
        <v>71</v>
      </c>
      <c r="B134" s="91"/>
      <c r="C134" s="91"/>
      <c r="D134" s="91"/>
      <c r="E134" s="93"/>
      <c r="F134" s="94"/>
      <c r="G134" s="97">
        <v>1500</v>
      </c>
      <c r="H134" s="95"/>
      <c r="I134" s="21"/>
      <c r="J134" s="21"/>
      <c r="K134" s="21"/>
      <c r="M134" s="21"/>
      <c r="N134" s="21"/>
      <c r="O134" s="21"/>
    </row>
    <row r="135" spans="1:15" ht="14" customHeight="1" x14ac:dyDescent="0.35">
      <c r="A135" s="30" t="s">
        <v>23</v>
      </c>
      <c r="B135" s="91"/>
      <c r="C135" s="91"/>
      <c r="D135" s="91"/>
      <c r="E135" s="93"/>
      <c r="F135" s="94"/>
      <c r="G135" s="97"/>
      <c r="H135" s="95"/>
      <c r="I135" s="21"/>
      <c r="J135" s="21"/>
      <c r="K135" s="21"/>
      <c r="M135" s="21"/>
      <c r="N135" s="21"/>
      <c r="O135" s="21"/>
    </row>
    <row r="136" spans="1:15" ht="14" customHeight="1" x14ac:dyDescent="0.35">
      <c r="A136" s="29" t="s">
        <v>72</v>
      </c>
      <c r="B136" s="91"/>
      <c r="C136" s="91"/>
      <c r="D136" s="91"/>
      <c r="E136" s="93"/>
      <c r="F136" s="94"/>
      <c r="G136" s="97"/>
      <c r="H136" s="95"/>
      <c r="I136" s="21"/>
      <c r="J136" s="21"/>
      <c r="K136" s="21"/>
      <c r="M136" s="21"/>
      <c r="N136" s="21"/>
      <c r="O136" s="21"/>
    </row>
    <row r="137" spans="1:15" ht="14" customHeight="1" x14ac:dyDescent="0.35">
      <c r="A137" s="29" t="s">
        <v>73</v>
      </c>
      <c r="B137" s="91"/>
      <c r="C137" s="91"/>
      <c r="D137" s="91"/>
      <c r="E137" s="93"/>
      <c r="F137" s="94"/>
      <c r="G137" s="97"/>
      <c r="H137" s="95"/>
      <c r="I137" s="21"/>
      <c r="J137" s="21"/>
      <c r="K137" s="21"/>
      <c r="M137" s="21"/>
      <c r="N137" s="21"/>
      <c r="O137" s="21"/>
    </row>
    <row r="138" spans="1:15" ht="14" customHeight="1" x14ac:dyDescent="0.35">
      <c r="A138" s="30" t="s">
        <v>110</v>
      </c>
      <c r="B138" s="91"/>
      <c r="C138" s="91"/>
      <c r="D138" s="91"/>
      <c r="E138" s="93"/>
      <c r="F138" s="94"/>
      <c r="G138" s="97"/>
      <c r="H138" s="95"/>
      <c r="I138" s="21"/>
      <c r="J138" s="21"/>
      <c r="K138" s="21"/>
      <c r="M138" s="21"/>
      <c r="N138" s="21"/>
      <c r="O138" s="21"/>
    </row>
    <row r="139" spans="1:15" ht="14" customHeight="1" x14ac:dyDescent="0.35">
      <c r="A139" s="30" t="s">
        <v>74</v>
      </c>
      <c r="B139" s="91"/>
      <c r="C139" s="91"/>
      <c r="D139" s="91"/>
      <c r="E139" s="93"/>
      <c r="F139" s="94"/>
      <c r="G139" s="97"/>
      <c r="H139" s="95"/>
      <c r="I139" s="21"/>
      <c r="J139" s="21"/>
      <c r="K139" s="21"/>
      <c r="M139" s="21"/>
      <c r="N139" s="21"/>
      <c r="O139" s="21"/>
    </row>
    <row r="140" spans="1:15" ht="14" customHeight="1" x14ac:dyDescent="0.35">
      <c r="A140" s="30" t="s">
        <v>74</v>
      </c>
      <c r="B140" s="91"/>
      <c r="C140" s="91"/>
      <c r="D140" s="91"/>
      <c r="E140" s="93"/>
      <c r="F140" s="94"/>
      <c r="G140" s="97"/>
      <c r="H140" s="95"/>
      <c r="I140" s="21"/>
      <c r="J140" s="21"/>
      <c r="K140" s="21"/>
      <c r="M140" s="21"/>
      <c r="N140" s="21"/>
      <c r="O140" s="21"/>
    </row>
    <row r="141" spans="1:15" ht="14" customHeight="1" x14ac:dyDescent="0.35">
      <c r="A141" s="30" t="s">
        <v>74</v>
      </c>
      <c r="B141" s="91"/>
      <c r="C141" s="91"/>
      <c r="D141" s="91"/>
      <c r="E141" s="93"/>
      <c r="F141" s="94"/>
      <c r="G141" s="97"/>
      <c r="H141" s="95"/>
      <c r="I141" s="21"/>
      <c r="J141" s="21"/>
      <c r="K141" s="21"/>
      <c r="M141" s="21"/>
      <c r="N141" s="21"/>
      <c r="O141" s="21"/>
    </row>
    <row r="142" spans="1:15" ht="14" customHeight="1" x14ac:dyDescent="0.35">
      <c r="A142" s="30"/>
      <c r="B142" s="91"/>
      <c r="C142" s="91"/>
      <c r="D142" s="91"/>
      <c r="E142" s="93"/>
      <c r="F142" s="94"/>
      <c r="G142" s="98"/>
      <c r="H142" s="95"/>
      <c r="I142" s="21"/>
      <c r="J142" s="21"/>
      <c r="K142" s="21"/>
      <c r="M142" s="21"/>
      <c r="N142" s="21"/>
      <c r="O142" s="21"/>
    </row>
    <row r="143" spans="1:15" ht="14" customHeight="1" x14ac:dyDescent="0.35">
      <c r="A143" s="197" t="s">
        <v>75</v>
      </c>
      <c r="B143" s="193"/>
      <c r="C143" s="193"/>
      <c r="D143" s="193"/>
      <c r="E143" s="194"/>
      <c r="F143" s="195"/>
      <c r="G143" s="195"/>
      <c r="H143" s="196"/>
      <c r="I143" s="21"/>
      <c r="J143" s="21"/>
      <c r="K143" s="21"/>
      <c r="M143" s="21"/>
      <c r="N143" s="21"/>
      <c r="O143" s="21"/>
    </row>
    <row r="144" spans="1:15" ht="14" customHeight="1" x14ac:dyDescent="0.35">
      <c r="A144" s="292" t="s">
        <v>76</v>
      </c>
      <c r="B144" s="293"/>
      <c r="C144" s="293"/>
      <c r="D144" s="293"/>
      <c r="E144" s="293"/>
      <c r="F144" s="94"/>
      <c r="G144" s="97"/>
      <c r="H144" s="95"/>
      <c r="I144" s="21"/>
      <c r="J144" s="21"/>
      <c r="K144" s="21"/>
      <c r="M144" s="21"/>
      <c r="N144" s="21"/>
      <c r="O144" s="21"/>
    </row>
    <row r="145" spans="1:15" ht="14" customHeight="1" x14ac:dyDescent="0.35">
      <c r="A145" s="292" t="s">
        <v>77</v>
      </c>
      <c r="B145" s="293"/>
      <c r="C145" s="293"/>
      <c r="D145" s="293"/>
      <c r="E145" s="93"/>
      <c r="F145" s="94"/>
      <c r="G145" s="97"/>
      <c r="H145" s="95"/>
      <c r="I145" s="21"/>
      <c r="J145" s="21"/>
      <c r="K145" s="21"/>
      <c r="M145" s="21"/>
      <c r="N145" s="21"/>
      <c r="O145" s="21"/>
    </row>
    <row r="146" spans="1:15" ht="14" customHeight="1" x14ac:dyDescent="0.35">
      <c r="A146" s="292" t="s">
        <v>78</v>
      </c>
      <c r="B146" s="293"/>
      <c r="C146" s="293"/>
      <c r="D146" s="293"/>
      <c r="E146" s="93"/>
      <c r="F146" s="94"/>
      <c r="G146" s="97"/>
      <c r="H146" s="95"/>
      <c r="I146" s="21"/>
      <c r="J146" s="21"/>
      <c r="K146" s="21"/>
      <c r="M146" s="21"/>
      <c r="N146" s="21"/>
      <c r="O146" s="21"/>
    </row>
    <row r="147" spans="1:15" ht="14" customHeight="1" x14ac:dyDescent="0.35">
      <c r="A147" s="99" t="s">
        <v>79</v>
      </c>
      <c r="B147" s="98"/>
      <c r="C147" s="98"/>
      <c r="D147" s="98"/>
      <c r="E147" s="93"/>
      <c r="F147" s="94"/>
      <c r="G147" s="97"/>
      <c r="H147" s="95"/>
      <c r="I147" s="21"/>
      <c r="J147" s="21"/>
      <c r="K147" s="21"/>
      <c r="M147" s="21"/>
      <c r="N147" s="21"/>
      <c r="O147" s="21"/>
    </row>
    <row r="148" spans="1:15" ht="14" customHeight="1" x14ac:dyDescent="0.35">
      <c r="A148" s="99" t="s">
        <v>80</v>
      </c>
      <c r="B148" s="151"/>
      <c r="C148" s="151"/>
      <c r="D148" s="151"/>
      <c r="E148" s="93"/>
      <c r="F148" s="94"/>
      <c r="G148" s="97"/>
      <c r="H148" s="95"/>
      <c r="I148" s="21"/>
      <c r="J148" s="21"/>
      <c r="K148" s="21"/>
      <c r="M148" s="21"/>
      <c r="N148" s="21"/>
      <c r="O148" s="21"/>
    </row>
    <row r="149" spans="1:15" ht="14" customHeight="1" x14ac:dyDescent="0.35">
      <c r="A149" s="99" t="s">
        <v>81</v>
      </c>
      <c r="B149" s="91"/>
      <c r="C149" s="91"/>
      <c r="D149" s="91"/>
      <c r="E149" s="93"/>
      <c r="F149" s="94"/>
      <c r="G149" s="97"/>
      <c r="H149" s="95"/>
      <c r="I149" s="21"/>
      <c r="J149" s="21"/>
      <c r="K149" s="21"/>
      <c r="M149" s="21"/>
      <c r="N149" s="21"/>
      <c r="O149" s="21"/>
    </row>
    <row r="150" spans="1:15" ht="14" customHeight="1" x14ac:dyDescent="0.35">
      <c r="A150" s="99" t="s">
        <v>82</v>
      </c>
      <c r="B150" s="91"/>
      <c r="C150" s="91"/>
      <c r="D150" s="91"/>
      <c r="E150" s="93"/>
      <c r="F150" s="94"/>
      <c r="G150" s="97"/>
      <c r="H150" s="95"/>
      <c r="I150" s="21"/>
      <c r="J150" s="21"/>
      <c r="K150" s="21"/>
      <c r="M150" s="21"/>
      <c r="N150" s="21"/>
      <c r="O150" s="21"/>
    </row>
    <row r="151" spans="1:15" ht="14" customHeight="1" x14ac:dyDescent="0.35">
      <c r="A151" s="99" t="s">
        <v>83</v>
      </c>
      <c r="B151" s="91"/>
      <c r="C151" s="91"/>
      <c r="D151" s="91"/>
      <c r="E151" s="93"/>
      <c r="F151" s="94"/>
      <c r="G151" s="97"/>
      <c r="H151" s="95"/>
      <c r="I151" s="21"/>
      <c r="J151" s="21"/>
      <c r="K151" s="21"/>
      <c r="M151" s="21"/>
      <c r="N151" s="21"/>
      <c r="O151" s="21"/>
    </row>
    <row r="152" spans="1:15" ht="14" customHeight="1" x14ac:dyDescent="0.35">
      <c r="A152" s="99" t="s">
        <v>84</v>
      </c>
      <c r="B152" s="91"/>
      <c r="C152" s="91"/>
      <c r="D152" s="91"/>
      <c r="E152" s="93"/>
      <c r="F152" s="94"/>
      <c r="G152" s="97"/>
      <c r="H152" s="95"/>
      <c r="I152" s="21"/>
      <c r="J152" s="21"/>
      <c r="K152" s="21"/>
      <c r="M152" s="21"/>
      <c r="N152" s="21"/>
      <c r="O152" s="21"/>
    </row>
    <row r="153" spans="1:15" ht="14" customHeight="1" x14ac:dyDescent="0.35">
      <c r="A153" s="99" t="s">
        <v>85</v>
      </c>
      <c r="B153" s="91"/>
      <c r="C153" s="91"/>
      <c r="D153" s="91"/>
      <c r="E153" s="93"/>
      <c r="F153" s="94"/>
      <c r="G153" s="97"/>
      <c r="H153" s="95"/>
      <c r="I153" s="21"/>
      <c r="J153" s="21"/>
      <c r="K153" s="21"/>
      <c r="M153" s="21"/>
      <c r="N153" s="21"/>
      <c r="O153" s="21"/>
    </row>
    <row r="154" spans="1:15" ht="14" customHeight="1" x14ac:dyDescent="0.35">
      <c r="A154" s="99" t="s">
        <v>86</v>
      </c>
      <c r="B154" s="91"/>
      <c r="C154" s="91"/>
      <c r="D154" s="91"/>
      <c r="E154" s="93"/>
      <c r="F154" s="94"/>
      <c r="G154" s="97"/>
      <c r="H154" s="95"/>
      <c r="I154" s="21"/>
      <c r="J154" s="21"/>
      <c r="K154" s="21"/>
      <c r="M154" s="21"/>
      <c r="N154" s="21"/>
      <c r="O154" s="21"/>
    </row>
    <row r="155" spans="1:15" ht="14" customHeight="1" x14ac:dyDescent="0.35">
      <c r="A155" s="231" t="s">
        <v>87</v>
      </c>
      <c r="B155" s="91"/>
      <c r="C155" s="91"/>
      <c r="D155" s="91"/>
      <c r="E155" s="93"/>
      <c r="F155" s="94"/>
      <c r="G155" s="97"/>
      <c r="H155" s="95"/>
      <c r="I155" s="21"/>
      <c r="J155" s="21"/>
      <c r="K155" s="21"/>
      <c r="M155" s="21"/>
      <c r="N155" s="21"/>
      <c r="O155" s="21"/>
    </row>
    <row r="156" spans="1:15" ht="14" customHeight="1" x14ac:dyDescent="0.35">
      <c r="A156" s="30" t="s">
        <v>108</v>
      </c>
      <c r="B156" s="91"/>
      <c r="C156" s="91"/>
      <c r="D156" s="91"/>
      <c r="E156" s="93"/>
      <c r="F156" s="94"/>
      <c r="G156" s="97"/>
      <c r="H156" s="95"/>
      <c r="I156" s="21"/>
      <c r="J156" s="21"/>
      <c r="K156" s="21"/>
      <c r="M156" s="21"/>
      <c r="N156" s="21"/>
      <c r="O156" s="21"/>
    </row>
    <row r="157" spans="1:15" ht="14" customHeight="1" x14ac:dyDescent="0.35">
      <c r="A157" s="30" t="s">
        <v>109</v>
      </c>
      <c r="B157" s="91"/>
      <c r="C157" s="91"/>
      <c r="D157" s="91"/>
      <c r="E157" s="93"/>
      <c r="F157" s="94"/>
      <c r="G157" s="97"/>
      <c r="H157" s="95"/>
      <c r="I157" s="21"/>
      <c r="J157" s="21"/>
      <c r="K157" s="21"/>
      <c r="M157" s="21"/>
      <c r="N157" s="21"/>
      <c r="O157" s="21"/>
    </row>
    <row r="158" spans="1:15" ht="14" customHeight="1" x14ac:dyDescent="0.35">
      <c r="A158" s="30" t="s">
        <v>74</v>
      </c>
      <c r="B158" s="91"/>
      <c r="C158" s="91"/>
      <c r="D158" s="91"/>
      <c r="E158" s="93"/>
      <c r="F158" s="94"/>
      <c r="G158" s="97"/>
      <c r="H158" s="95"/>
      <c r="I158" s="21"/>
      <c r="J158" s="21"/>
      <c r="K158" s="21"/>
      <c r="M158" s="21"/>
      <c r="N158" s="21"/>
      <c r="O158" s="21"/>
    </row>
    <row r="159" spans="1:15" ht="14" customHeight="1" x14ac:dyDescent="0.35">
      <c r="A159" s="30" t="s">
        <v>74</v>
      </c>
      <c r="B159" s="91"/>
      <c r="C159" s="91"/>
      <c r="D159" s="91"/>
      <c r="E159" s="93"/>
      <c r="F159" s="94"/>
      <c r="G159" s="97"/>
      <c r="H159" s="95"/>
      <c r="I159" s="21"/>
      <c r="J159" s="21"/>
      <c r="K159" s="21"/>
      <c r="M159" s="21"/>
      <c r="N159" s="21"/>
      <c r="O159" s="21"/>
    </row>
    <row r="160" spans="1:15" ht="14" customHeight="1" x14ac:dyDescent="0.35">
      <c r="A160" s="99"/>
      <c r="B160" s="91"/>
      <c r="C160" s="91"/>
      <c r="D160" s="91"/>
      <c r="E160" s="93"/>
      <c r="F160" s="94"/>
      <c r="G160" s="94"/>
      <c r="H160" s="95"/>
      <c r="I160" s="21"/>
      <c r="J160" s="21"/>
      <c r="K160" s="21"/>
      <c r="M160" s="21"/>
      <c r="N160" s="21"/>
      <c r="O160" s="21"/>
    </row>
    <row r="161" spans="1:15" ht="14" customHeight="1" x14ac:dyDescent="0.35">
      <c r="A161" s="100" t="s">
        <v>88</v>
      </c>
      <c r="B161" s="98"/>
      <c r="C161" s="98"/>
      <c r="D161" s="98"/>
      <c r="E161" s="98"/>
      <c r="F161" s="98"/>
      <c r="G161" s="101"/>
      <c r="H161" s="102"/>
      <c r="I161" s="21"/>
      <c r="J161" s="21"/>
      <c r="K161" s="21"/>
      <c r="M161" s="21"/>
      <c r="N161" s="21"/>
      <c r="O161" s="21"/>
    </row>
    <row r="162" spans="1:15" ht="14" customHeight="1" x14ac:dyDescent="0.35">
      <c r="A162" s="103" t="s">
        <v>89</v>
      </c>
      <c r="B162" s="98"/>
      <c r="C162" s="98"/>
      <c r="D162" s="98"/>
      <c r="E162" s="98"/>
      <c r="F162" s="98"/>
      <c r="G162" s="101"/>
      <c r="H162" s="102"/>
      <c r="I162" s="21"/>
      <c r="J162" s="21"/>
      <c r="K162" s="21"/>
      <c r="M162" s="21"/>
      <c r="N162" s="21"/>
      <c r="O162" s="21"/>
    </row>
    <row r="163" spans="1:15" ht="14" customHeight="1" x14ac:dyDescent="0.35">
      <c r="A163" s="253" t="s">
        <v>215</v>
      </c>
      <c r="B163" s="98"/>
      <c r="C163" s="98"/>
      <c r="D163" s="98"/>
      <c r="E163" s="98"/>
      <c r="F163" s="98"/>
      <c r="G163" s="101"/>
      <c r="H163" s="102"/>
      <c r="I163" s="21"/>
      <c r="J163" s="21"/>
      <c r="K163" s="21"/>
      <c r="M163" s="21"/>
      <c r="N163" s="21"/>
      <c r="O163" s="21"/>
    </row>
    <row r="164" spans="1:15" ht="14" customHeight="1" x14ac:dyDescent="0.35">
      <c r="A164" s="92" t="s">
        <v>21</v>
      </c>
      <c r="B164" s="91"/>
      <c r="C164" s="91"/>
      <c r="D164" s="91"/>
      <c r="E164" s="91"/>
      <c r="F164" s="91"/>
      <c r="G164" s="104">
        <v>2000</v>
      </c>
      <c r="H164" s="95"/>
      <c r="I164" s="21"/>
      <c r="J164" s="21"/>
      <c r="K164" s="21"/>
      <c r="M164" s="21"/>
      <c r="N164" s="21"/>
      <c r="O164" s="21"/>
    </row>
    <row r="165" spans="1:15" ht="14" customHeight="1" x14ac:dyDescent="0.35">
      <c r="A165" s="92" t="s">
        <v>22</v>
      </c>
      <c r="B165" s="91"/>
      <c r="C165" s="91"/>
      <c r="D165" s="91"/>
      <c r="E165" s="91"/>
      <c r="F165" s="91"/>
      <c r="G165" s="104">
        <v>2000</v>
      </c>
      <c r="H165" s="95"/>
      <c r="I165" s="21"/>
      <c r="J165" s="21"/>
      <c r="K165" s="21"/>
      <c r="M165" s="21"/>
      <c r="N165" s="21"/>
      <c r="O165" s="21"/>
    </row>
    <row r="166" spans="1:15" ht="14" customHeight="1" x14ac:dyDescent="0.35">
      <c r="A166" s="92"/>
      <c r="B166" s="91"/>
      <c r="C166" s="91"/>
      <c r="D166" s="91"/>
      <c r="E166" s="91"/>
      <c r="F166" s="91"/>
      <c r="G166" s="91"/>
      <c r="H166" s="95"/>
      <c r="I166" s="21"/>
      <c r="J166" s="21"/>
      <c r="K166" s="21"/>
      <c r="M166" s="21"/>
      <c r="N166" s="21"/>
      <c r="O166" s="21"/>
    </row>
    <row r="167" spans="1:15" ht="14" customHeight="1" x14ac:dyDescent="0.35">
      <c r="A167" s="294" t="s">
        <v>133</v>
      </c>
      <c r="B167" s="295"/>
      <c r="C167" s="295"/>
      <c r="D167" s="295"/>
      <c r="E167" s="295"/>
      <c r="F167" s="295"/>
      <c r="G167" s="296"/>
      <c r="H167" s="105">
        <f>SUM(G49:G165)</f>
        <v>97200</v>
      </c>
      <c r="I167" s="21"/>
      <c r="J167" s="21"/>
      <c r="K167" s="21"/>
      <c r="M167" s="21"/>
      <c r="N167" s="21"/>
      <c r="O167" s="21"/>
    </row>
    <row r="168" spans="1:15" ht="14" customHeight="1" x14ac:dyDescent="0.35">
      <c r="A168" s="92"/>
      <c r="B168" s="91"/>
      <c r="C168" s="91"/>
      <c r="D168" s="91"/>
      <c r="E168" s="91"/>
      <c r="F168" s="91"/>
      <c r="G168" s="108"/>
      <c r="H168" s="95"/>
      <c r="I168" s="21"/>
      <c r="J168" s="21"/>
      <c r="K168" s="21"/>
      <c r="M168" s="21"/>
      <c r="N168" s="21"/>
      <c r="O168" s="21"/>
    </row>
    <row r="169" spans="1:15" ht="7.5" customHeight="1" thickBot="1" x14ac:dyDescent="0.4">
      <c r="A169" s="92"/>
      <c r="B169" s="91"/>
      <c r="C169" s="91"/>
      <c r="D169" s="91"/>
      <c r="E169" s="91"/>
      <c r="F169" s="91"/>
      <c r="G169" s="91"/>
      <c r="H169" s="95"/>
    </row>
    <row r="170" spans="1:15" ht="14.25" customHeight="1" thickBot="1" x14ac:dyDescent="0.4">
      <c r="A170" s="313" t="s">
        <v>105</v>
      </c>
      <c r="B170" s="314"/>
      <c r="C170" s="314"/>
      <c r="D170" s="314"/>
      <c r="E170" s="314"/>
      <c r="F170" s="314"/>
      <c r="G170" s="315"/>
      <c r="H170" s="152">
        <f>SUM(H38:H167)</f>
        <v>1138612</v>
      </c>
    </row>
    <row r="171" spans="1:15" ht="14.25" customHeight="1" thickBot="1" x14ac:dyDescent="0.4"/>
    <row r="172" spans="1:15" ht="14.25" customHeight="1" x14ac:dyDescent="0.35">
      <c r="A172" s="307" t="s">
        <v>24</v>
      </c>
      <c r="B172" s="308"/>
      <c r="C172" s="308"/>
      <c r="D172" s="308"/>
      <c r="E172" s="308"/>
      <c r="F172" s="308"/>
      <c r="G172" s="308"/>
      <c r="H172" s="309"/>
    </row>
    <row r="173" spans="1:15" ht="14.25" customHeight="1" x14ac:dyDescent="0.35">
      <c r="A173" s="159" t="s">
        <v>25</v>
      </c>
      <c r="B173" s="160"/>
      <c r="C173" s="160"/>
      <c r="D173" s="160"/>
      <c r="E173" s="160"/>
      <c r="F173" s="160"/>
      <c r="G173" s="18">
        <v>50000</v>
      </c>
      <c r="H173" s="161"/>
    </row>
    <row r="174" spans="1:15" ht="7.5" customHeight="1" x14ac:dyDescent="0.35">
      <c r="A174" s="159"/>
      <c r="B174" s="160"/>
      <c r="C174" s="160"/>
      <c r="D174" s="160"/>
      <c r="E174" s="160"/>
      <c r="F174" s="160"/>
      <c r="G174" s="160"/>
      <c r="H174" s="161"/>
    </row>
    <row r="175" spans="1:15" ht="14.5" x14ac:dyDescent="0.35">
      <c r="A175" s="159" t="s">
        <v>26</v>
      </c>
      <c r="B175" s="160"/>
      <c r="C175" s="160"/>
      <c r="D175" s="160"/>
      <c r="E175" s="160"/>
      <c r="F175" s="160"/>
      <c r="G175" s="20">
        <v>180</v>
      </c>
      <c r="H175" s="161"/>
    </row>
    <row r="176" spans="1:15" thickBot="1" x14ac:dyDescent="0.4">
      <c r="A176" s="162"/>
      <c r="B176" s="163"/>
      <c r="C176" s="163"/>
      <c r="D176" s="163"/>
      <c r="E176" s="163"/>
      <c r="F176" s="163"/>
      <c r="G176" s="163"/>
      <c r="H176" s="161"/>
    </row>
    <row r="177" spans="1:8" ht="14.25" customHeight="1" x14ac:dyDescent="0.35">
      <c r="A177" s="164"/>
      <c r="B177" s="165"/>
      <c r="C177" s="165"/>
      <c r="D177" s="165"/>
      <c r="E177" s="165"/>
      <c r="F177" s="165"/>
      <c r="G177" s="165"/>
      <c r="H177" s="166"/>
    </row>
    <row r="178" spans="1:8" ht="14.25" customHeight="1" x14ac:dyDescent="0.35">
      <c r="A178" s="297" t="s">
        <v>121</v>
      </c>
      <c r="B178" s="298"/>
      <c r="C178" s="298"/>
      <c r="D178" s="298"/>
      <c r="E178" s="168"/>
      <c r="F178" s="168"/>
      <c r="G178" s="245">
        <f>SUM(G30*0.7)</f>
        <v>700000</v>
      </c>
      <c r="H178" s="169"/>
    </row>
    <row r="179" spans="1:8" ht="14.25" customHeight="1" x14ac:dyDescent="0.35">
      <c r="A179" s="303" t="s">
        <v>122</v>
      </c>
      <c r="B179" s="304"/>
      <c r="C179" s="304"/>
      <c r="D179" s="304"/>
      <c r="E179" s="304"/>
      <c r="F179" s="304"/>
      <c r="G179" s="168"/>
      <c r="H179" s="169"/>
    </row>
    <row r="180" spans="1:8" ht="14.25" customHeight="1" x14ac:dyDescent="0.35">
      <c r="A180" s="303" t="s">
        <v>201</v>
      </c>
      <c r="B180" s="304"/>
      <c r="C180" s="304"/>
      <c r="D180" s="304"/>
      <c r="E180" s="304"/>
      <c r="F180" s="304"/>
      <c r="G180" s="168"/>
      <c r="H180" s="169"/>
    </row>
    <row r="181" spans="1:8" ht="14.25" customHeight="1" x14ac:dyDescent="0.35">
      <c r="A181" s="172"/>
      <c r="B181" s="168"/>
      <c r="C181" s="168"/>
      <c r="D181" s="168"/>
      <c r="E181" s="168"/>
      <c r="F181" s="168"/>
      <c r="G181" s="168"/>
      <c r="H181" s="169"/>
    </row>
    <row r="182" spans="1:8" ht="14.5" x14ac:dyDescent="0.35">
      <c r="A182" s="297" t="s">
        <v>123</v>
      </c>
      <c r="B182" s="298"/>
      <c r="C182" s="298"/>
      <c r="D182" s="298"/>
      <c r="E182" s="298"/>
      <c r="F182" s="168"/>
      <c r="G182" s="245">
        <f>SUM(G178*0.033)</f>
        <v>23100</v>
      </c>
      <c r="H182" s="169"/>
    </row>
    <row r="183" spans="1:8" ht="14.25" customHeight="1" x14ac:dyDescent="0.35">
      <c r="A183" s="173" t="s">
        <v>209</v>
      </c>
      <c r="B183" s="174"/>
      <c r="C183" s="174"/>
      <c r="D183" s="168"/>
      <c r="E183" s="168"/>
      <c r="F183" s="168"/>
      <c r="G183" s="168"/>
      <c r="H183" s="169"/>
    </row>
    <row r="184" spans="1:8" ht="14.5" x14ac:dyDescent="0.35">
      <c r="A184" s="303" t="s">
        <v>200</v>
      </c>
      <c r="B184" s="304"/>
      <c r="C184" s="304"/>
      <c r="D184" s="304"/>
      <c r="E184" s="304"/>
      <c r="F184" s="304"/>
      <c r="G184" s="304"/>
      <c r="H184" s="169"/>
    </row>
    <row r="185" spans="1:8" ht="14.5" x14ac:dyDescent="0.35">
      <c r="A185" s="303" t="s">
        <v>202</v>
      </c>
      <c r="B185" s="304"/>
      <c r="C185" s="304"/>
      <c r="D185" s="304"/>
      <c r="E185" s="304"/>
      <c r="F185" s="304"/>
      <c r="G185" s="304"/>
      <c r="H185" s="169"/>
    </row>
    <row r="186" spans="1:8" ht="14.5" x14ac:dyDescent="0.35">
      <c r="A186" s="170"/>
      <c r="B186" s="171"/>
      <c r="C186" s="171"/>
      <c r="D186" s="171"/>
      <c r="E186" s="171"/>
      <c r="F186" s="168"/>
      <c r="G186" s="168"/>
      <c r="H186" s="169"/>
    </row>
    <row r="187" spans="1:8" ht="14.5" x14ac:dyDescent="0.35">
      <c r="A187" s="167" t="s">
        <v>135</v>
      </c>
      <c r="B187" s="171"/>
      <c r="C187" s="171"/>
      <c r="D187" s="171"/>
      <c r="E187" s="171"/>
      <c r="F187" s="168"/>
      <c r="G187" s="246">
        <f>G29</f>
        <v>0</v>
      </c>
      <c r="H187" s="169"/>
    </row>
    <row r="188" spans="1:8" ht="14.5" x14ac:dyDescent="0.35">
      <c r="A188" s="170"/>
      <c r="B188" s="171"/>
      <c r="C188" s="171"/>
      <c r="D188" s="171"/>
      <c r="E188" s="171"/>
      <c r="F188" s="168"/>
      <c r="G188" s="168"/>
      <c r="H188" s="169"/>
    </row>
    <row r="189" spans="1:8" ht="14.25" customHeight="1" x14ac:dyDescent="0.35">
      <c r="A189" s="167" t="s">
        <v>125</v>
      </c>
      <c r="B189" s="171"/>
      <c r="C189" s="171"/>
      <c r="D189" s="299" t="s">
        <v>126</v>
      </c>
      <c r="E189" s="300"/>
      <c r="F189" s="175"/>
      <c r="G189" s="246">
        <f>IFERROR((SUM((G178*10.29%)/12)*F189),0)</f>
        <v>0</v>
      </c>
      <c r="H189" s="169"/>
    </row>
    <row r="190" spans="1:8" ht="14.25" customHeight="1" x14ac:dyDescent="0.35">
      <c r="A190" s="301" t="s">
        <v>217</v>
      </c>
      <c r="B190" s="302"/>
      <c r="C190" s="302"/>
      <c r="D190" s="168"/>
      <c r="E190" s="168"/>
      <c r="F190" s="168"/>
      <c r="G190" s="168"/>
      <c r="H190" s="169"/>
    </row>
    <row r="191" spans="1:8" ht="14.25" customHeight="1" x14ac:dyDescent="0.35">
      <c r="A191" s="303" t="s">
        <v>124</v>
      </c>
      <c r="B191" s="304"/>
      <c r="C191" s="304"/>
      <c r="D191" s="304"/>
      <c r="E191" s="304"/>
      <c r="F191" s="168"/>
      <c r="G191" s="168"/>
      <c r="H191" s="169"/>
    </row>
    <row r="192" spans="1:8" ht="14.25" customHeight="1" thickBot="1" x14ac:dyDescent="0.4">
      <c r="A192" s="172"/>
      <c r="B192" s="168"/>
      <c r="C192" s="168"/>
      <c r="D192" s="168"/>
      <c r="E192" s="168"/>
      <c r="F192" s="168"/>
      <c r="G192" s="168"/>
      <c r="H192" s="169"/>
    </row>
    <row r="193" spans="1:8" ht="14.25" customHeight="1" x14ac:dyDescent="0.35">
      <c r="A193" s="259"/>
      <c r="B193" s="260"/>
      <c r="C193" s="260"/>
      <c r="D193" s="260"/>
      <c r="E193" s="260"/>
      <c r="F193" s="260"/>
      <c r="G193" s="260"/>
      <c r="H193" s="261"/>
    </row>
    <row r="194" spans="1:8" ht="14.25" customHeight="1" x14ac:dyDescent="0.35">
      <c r="A194" s="262" t="s">
        <v>127</v>
      </c>
      <c r="B194" s="176"/>
      <c r="C194" s="176"/>
      <c r="D194" s="176"/>
      <c r="E194" s="176"/>
      <c r="F194" s="176"/>
      <c r="G194" s="176"/>
      <c r="H194" s="263"/>
    </row>
    <row r="195" spans="1:8" ht="14.25" customHeight="1" x14ac:dyDescent="0.35">
      <c r="A195" s="264" t="s">
        <v>128</v>
      </c>
      <c r="B195" s="176"/>
      <c r="C195" s="176"/>
      <c r="D195" s="176"/>
      <c r="E195" s="176"/>
      <c r="F195" s="176"/>
      <c r="G195" s="271">
        <f>SUM(G178-G182-G187-G189)</f>
        <v>676900</v>
      </c>
      <c r="H195" s="263"/>
    </row>
    <row r="196" spans="1:8" ht="14.25" customHeight="1" x14ac:dyDescent="0.35">
      <c r="A196" s="264"/>
      <c r="B196" s="176"/>
      <c r="C196" s="176"/>
      <c r="D196" s="176"/>
      <c r="E196" s="176"/>
      <c r="F196" s="176"/>
      <c r="G196" s="177"/>
      <c r="H196" s="263"/>
    </row>
    <row r="197" spans="1:8" ht="6.5" customHeight="1" x14ac:dyDescent="0.35">
      <c r="A197" s="264"/>
      <c r="B197" s="176"/>
      <c r="C197" s="176"/>
      <c r="D197" s="176"/>
      <c r="E197" s="176"/>
      <c r="F197" s="176"/>
      <c r="G197" s="177"/>
      <c r="H197" s="263"/>
    </row>
    <row r="198" spans="1:8" ht="14.25" customHeight="1" x14ac:dyDescent="0.35">
      <c r="A198" s="305" t="s">
        <v>221</v>
      </c>
      <c r="B198" s="306"/>
      <c r="C198" s="306"/>
      <c r="D198" s="306"/>
      <c r="E198" s="306"/>
      <c r="F198" s="306"/>
      <c r="G198" s="178">
        <f>G178</f>
        <v>700000</v>
      </c>
      <c r="H198" s="263"/>
    </row>
    <row r="199" spans="1:8" ht="14.25" customHeight="1" x14ac:dyDescent="0.35">
      <c r="A199" s="265" t="s">
        <v>218</v>
      </c>
      <c r="B199" s="244"/>
      <c r="C199" s="244"/>
      <c r="D199" s="244"/>
      <c r="E199" s="244"/>
      <c r="F199" s="244"/>
      <c r="G199" s="179">
        <v>0.10290000000000001</v>
      </c>
      <c r="H199" s="263"/>
    </row>
    <row r="200" spans="1:8" ht="14.25" customHeight="1" x14ac:dyDescent="0.35">
      <c r="A200" s="265" t="s">
        <v>219</v>
      </c>
      <c r="B200" s="176"/>
      <c r="C200" s="176"/>
      <c r="D200" s="176"/>
      <c r="E200" s="176"/>
      <c r="F200" s="176" t="s">
        <v>27</v>
      </c>
      <c r="G200" s="177">
        <f>SUM(G178*G199)/365</f>
        <v>197.34246575342465</v>
      </c>
      <c r="H200" s="263"/>
    </row>
    <row r="201" spans="1:8" ht="14.25" customHeight="1" x14ac:dyDescent="0.35">
      <c r="A201" s="265" t="s">
        <v>220</v>
      </c>
      <c r="B201" s="176"/>
      <c r="C201" s="176"/>
      <c r="D201" s="176"/>
      <c r="E201" s="176"/>
      <c r="F201" s="176"/>
      <c r="G201" s="176"/>
      <c r="H201" s="263"/>
    </row>
    <row r="202" spans="1:8" ht="14.25" customHeight="1" x14ac:dyDescent="0.35">
      <c r="A202" s="262"/>
      <c r="B202" s="254"/>
      <c r="C202" s="254"/>
      <c r="D202" s="254"/>
      <c r="E202" s="254"/>
      <c r="F202" s="254"/>
      <c r="G202" s="255" t="s">
        <v>28</v>
      </c>
      <c r="H202" s="266">
        <f>SUM(G200*G175)-G189</f>
        <v>35521.643835616436</v>
      </c>
    </row>
    <row r="203" spans="1:8" ht="7" customHeight="1" x14ac:dyDescent="0.35">
      <c r="A203" s="262"/>
      <c r="B203" s="254"/>
      <c r="C203" s="254"/>
      <c r="D203" s="254"/>
      <c r="E203" s="254"/>
      <c r="F203" s="254"/>
      <c r="G203" s="255"/>
      <c r="H203" s="267"/>
    </row>
    <row r="204" spans="1:8" ht="14.25" customHeight="1" x14ac:dyDescent="0.35">
      <c r="A204" s="262" t="s">
        <v>29</v>
      </c>
      <c r="B204" s="176"/>
      <c r="C204" s="176"/>
      <c r="D204" s="176"/>
      <c r="E204" s="176"/>
      <c r="F204" s="176"/>
      <c r="G204" s="176"/>
      <c r="H204" s="263"/>
    </row>
    <row r="205" spans="1:8" ht="14.25" customHeight="1" x14ac:dyDescent="0.35">
      <c r="A205" s="264" t="s">
        <v>30</v>
      </c>
      <c r="B205" s="176"/>
      <c r="C205" s="176"/>
      <c r="D205" s="176"/>
      <c r="E205" s="176"/>
      <c r="F205" s="176"/>
      <c r="G205" s="272">
        <f>SUM(H170-G173-G195)</f>
        <v>411712</v>
      </c>
      <c r="H205" s="263"/>
    </row>
    <row r="206" spans="1:8" ht="14.25" customHeight="1" x14ac:dyDescent="0.35">
      <c r="A206" s="264" t="s">
        <v>129</v>
      </c>
      <c r="B206" s="176"/>
      <c r="C206" s="176"/>
      <c r="D206" s="176"/>
      <c r="E206" s="176"/>
      <c r="F206" s="176"/>
      <c r="G206" s="23">
        <v>0.15</v>
      </c>
      <c r="H206" s="263"/>
    </row>
    <row r="207" spans="1:8" ht="14.25" customHeight="1" x14ac:dyDescent="0.35">
      <c r="A207" s="176"/>
      <c r="B207" s="176"/>
      <c r="C207" s="176"/>
      <c r="D207" s="176"/>
      <c r="E207" s="176"/>
      <c r="F207" s="176" t="s">
        <v>27</v>
      </c>
      <c r="G207" s="177">
        <f>SUM(G205*G206)/365</f>
        <v>169.19671232876712</v>
      </c>
      <c r="H207" s="263"/>
    </row>
    <row r="208" spans="1:8" ht="6.5" customHeight="1" x14ac:dyDescent="0.35">
      <c r="A208" s="264"/>
      <c r="B208" s="176"/>
      <c r="C208" s="176"/>
      <c r="D208" s="176"/>
      <c r="E208" s="176"/>
      <c r="F208" s="176"/>
      <c r="G208" s="176"/>
      <c r="H208" s="263"/>
    </row>
    <row r="209" spans="1:8" ht="14.5" x14ac:dyDescent="0.35">
      <c r="A209" s="262"/>
      <c r="B209" s="254"/>
      <c r="C209" s="254"/>
      <c r="D209" s="254"/>
      <c r="E209" s="254"/>
      <c r="F209" s="254"/>
      <c r="G209" s="255" t="s">
        <v>28</v>
      </c>
      <c r="H209" s="266">
        <f>SUM(G207*G175)</f>
        <v>30455.40821917808</v>
      </c>
    </row>
    <row r="210" spans="1:8" ht="14.25" customHeight="1" thickBot="1" x14ac:dyDescent="0.4">
      <c r="A210" s="268"/>
      <c r="B210" s="269"/>
      <c r="C210" s="269"/>
      <c r="D210" s="269"/>
      <c r="E210" s="269"/>
      <c r="F210" s="269"/>
      <c r="G210" s="269"/>
      <c r="H210" s="270"/>
    </row>
    <row r="211" spans="1:8" thickBot="1" x14ac:dyDescent="0.4">
      <c r="A211" s="256"/>
      <c r="B211" s="257"/>
      <c r="C211" s="257"/>
      <c r="D211" s="257"/>
      <c r="E211" s="316" t="s">
        <v>32</v>
      </c>
      <c r="F211" s="316"/>
      <c r="G211" s="317"/>
      <c r="H211" s="258">
        <f>SUM(H202+H209)</f>
        <v>65977.05205479452</v>
      </c>
    </row>
    <row r="212" spans="1:8" thickBot="1" x14ac:dyDescent="0.4">
      <c r="A212" s="181"/>
      <c r="B212" s="181"/>
      <c r="C212" s="181"/>
      <c r="D212" s="181"/>
      <c r="E212" s="182"/>
      <c r="F212" s="182"/>
      <c r="G212" s="182"/>
      <c r="H212" s="183"/>
    </row>
    <row r="213" spans="1:8" thickBot="1" x14ac:dyDescent="0.4">
      <c r="A213" s="323" t="s">
        <v>117</v>
      </c>
      <c r="B213" s="324"/>
      <c r="C213" s="324"/>
      <c r="D213" s="324"/>
      <c r="E213" s="324"/>
      <c r="F213" s="324"/>
      <c r="G213" s="324"/>
      <c r="H213" s="189">
        <f>H170</f>
        <v>1138612</v>
      </c>
    </row>
    <row r="214" spans="1:8" thickBot="1" x14ac:dyDescent="0.4">
      <c r="A214" s="323" t="s">
        <v>131</v>
      </c>
      <c r="B214" s="324"/>
      <c r="C214" s="324"/>
      <c r="D214" s="324"/>
      <c r="E214" s="324"/>
      <c r="F214" s="324"/>
      <c r="G214" s="324"/>
      <c r="H214" s="190">
        <f>IFERROR(SUM(G182+G189+H211),0)</f>
        <v>89077.05205479452</v>
      </c>
    </row>
    <row r="215" spans="1:8" thickBot="1" x14ac:dyDescent="0.4">
      <c r="A215" s="318" t="s">
        <v>130</v>
      </c>
      <c r="B215" s="319"/>
      <c r="C215" s="319"/>
      <c r="D215" s="319"/>
      <c r="E215" s="319"/>
      <c r="F215" s="191">
        <f>IFERROR(SUM(H215/H213),0)</f>
        <v>0.22078460441309244</v>
      </c>
      <c r="G215" s="187"/>
      <c r="H215" s="188">
        <f>IFERROR(SUM(H22-H213),0)</f>
        <v>251388</v>
      </c>
    </row>
    <row r="216" spans="1:8" ht="14.25" customHeight="1" thickBot="1" x14ac:dyDescent="0.4">
      <c r="A216" s="320" t="s">
        <v>112</v>
      </c>
      <c r="B216" s="321"/>
      <c r="C216" s="321"/>
      <c r="D216" s="321"/>
      <c r="E216" s="322"/>
      <c r="F216" s="184">
        <f>IFERROR(SUM(H216/H213),0)</f>
        <v>0.14255158732316672</v>
      </c>
      <c r="G216" s="185"/>
      <c r="H216" s="186">
        <f>IFERROR(SUM(H215-H214),0)</f>
        <v>162310.94794520549</v>
      </c>
    </row>
    <row r="217" spans="1:8" ht="14.25" customHeight="1" thickBot="1" x14ac:dyDescent="0.4">
      <c r="A217" s="289" t="s">
        <v>33</v>
      </c>
      <c r="B217" s="290"/>
      <c r="C217" s="290"/>
      <c r="D217" s="290"/>
      <c r="E217" s="291"/>
      <c r="F217" s="24">
        <v>0.1</v>
      </c>
      <c r="G217" s="25"/>
      <c r="H217" s="26">
        <f>SUM(H213*10%)</f>
        <v>113861.20000000001</v>
      </c>
    </row>
    <row r="218" spans="1:8" ht="6.75" customHeight="1" x14ac:dyDescent="0.35">
      <c r="F218" s="27"/>
      <c r="H218" s="22"/>
    </row>
    <row r="219" spans="1:8" ht="14.25" customHeight="1" x14ac:dyDescent="0.35">
      <c r="A219" s="311" t="s">
        <v>102</v>
      </c>
      <c r="B219" s="311"/>
      <c r="C219" s="311"/>
      <c r="D219" s="311"/>
      <c r="E219" s="311"/>
      <c r="F219" s="311"/>
      <c r="G219" s="134">
        <f>IFERROR(SUM(H216/H213),0)</f>
        <v>0.14255158732316672</v>
      </c>
      <c r="H219" s="136"/>
    </row>
    <row r="220" spans="1:8" ht="14.25" customHeight="1" x14ac:dyDescent="0.35">
      <c r="A220" s="312" t="s">
        <v>103</v>
      </c>
      <c r="B220" s="312"/>
      <c r="C220" s="312"/>
      <c r="D220" s="312"/>
      <c r="E220" s="312"/>
      <c r="F220" s="312"/>
      <c r="G220" s="135">
        <f>IFERROR(SUM(H216/G7),0)</f>
        <v>0.11677046614762986</v>
      </c>
      <c r="H220" s="136"/>
    </row>
    <row r="221" spans="1:8" ht="14.25" customHeight="1" x14ac:dyDescent="0.35">
      <c r="A221" s="312" t="s">
        <v>104</v>
      </c>
      <c r="B221" s="312"/>
      <c r="C221" s="312"/>
      <c r="D221" s="312"/>
      <c r="E221" s="312"/>
      <c r="F221" s="312"/>
      <c r="G221" s="153">
        <f>IFERROR(SUM((H216/(G173+G205))/100),0)</f>
        <v>3.5154154092855612E-3</v>
      </c>
      <c r="H221" s="136"/>
    </row>
    <row r="222" spans="1:8" ht="14.25" customHeight="1" x14ac:dyDescent="0.35">
      <c r="A222" s="336" t="s">
        <v>34</v>
      </c>
      <c r="B222" s="336"/>
      <c r="C222" s="336"/>
      <c r="D222" s="336"/>
      <c r="E222" s="336"/>
      <c r="F222" s="336"/>
      <c r="G222" s="336"/>
      <c r="H222" s="336"/>
    </row>
    <row r="223" spans="1:8" ht="14.25" customHeight="1" x14ac:dyDescent="0.35">
      <c r="A223" s="336" t="s">
        <v>35</v>
      </c>
      <c r="B223" s="336"/>
      <c r="C223" s="336"/>
      <c r="D223" s="336"/>
      <c r="E223" s="336"/>
      <c r="F223" s="336"/>
      <c r="G223" s="336"/>
      <c r="H223" s="336"/>
    </row>
    <row r="224" spans="1:8" ht="14.25" customHeight="1" x14ac:dyDescent="0.35">
      <c r="A224" s="336" t="s">
        <v>36</v>
      </c>
      <c r="B224" s="336"/>
      <c r="C224" s="336"/>
      <c r="D224" s="336"/>
      <c r="E224" s="336"/>
      <c r="F224" s="336"/>
      <c r="G224" s="336"/>
      <c r="H224" s="336"/>
    </row>
    <row r="225" spans="1:8" ht="14.25" customHeight="1" x14ac:dyDescent="0.35">
      <c r="A225" s="336" t="s">
        <v>37</v>
      </c>
      <c r="B225" s="280"/>
      <c r="C225" s="280"/>
      <c r="D225" s="280"/>
      <c r="E225" s="280"/>
      <c r="F225" s="280"/>
      <c r="G225" s="28"/>
      <c r="H225" s="28"/>
    </row>
    <row r="226" spans="1:8" ht="14.25" customHeight="1" x14ac:dyDescent="0.35"/>
    <row r="227" spans="1:8" ht="14.25" customHeight="1" x14ac:dyDescent="0.35"/>
    <row r="228" spans="1:8" ht="14.25" customHeight="1" x14ac:dyDescent="0.35"/>
    <row r="229" spans="1:8" ht="14.25" customHeight="1" x14ac:dyDescent="0.35"/>
    <row r="230" spans="1:8" ht="14.25" customHeight="1" x14ac:dyDescent="0.35"/>
    <row r="231" spans="1:8" ht="14.25" customHeight="1" x14ac:dyDescent="0.35"/>
    <row r="232" spans="1:8" ht="14.25" customHeight="1" x14ac:dyDescent="0.35"/>
    <row r="233" spans="1:8" ht="14.25" customHeight="1" x14ac:dyDescent="0.35"/>
    <row r="234" spans="1:8" ht="14.25" customHeight="1" x14ac:dyDescent="0.35"/>
    <row r="235" spans="1:8" ht="14.25" customHeight="1" x14ac:dyDescent="0.35"/>
    <row r="236" spans="1:8" ht="14.25" customHeight="1" x14ac:dyDescent="0.35"/>
    <row r="237" spans="1:8" ht="14.25" customHeight="1" x14ac:dyDescent="0.35"/>
    <row r="238" spans="1:8" ht="14.25" customHeight="1" x14ac:dyDescent="0.35"/>
    <row r="239" spans="1:8" ht="14.25" customHeight="1" x14ac:dyDescent="0.35"/>
    <row r="240" spans="1:8"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row r="1002" ht="14.25" customHeight="1" x14ac:dyDescent="0.35"/>
    <row r="1003" ht="14.25" customHeight="1" x14ac:dyDescent="0.35"/>
    <row r="1004" ht="14.25" customHeight="1" x14ac:dyDescent="0.35"/>
    <row r="1005" ht="14.25" customHeight="1" x14ac:dyDescent="0.35"/>
    <row r="1006" ht="14.25" customHeight="1" x14ac:dyDescent="0.35"/>
    <row r="1007" ht="14.25" customHeight="1" x14ac:dyDescent="0.35"/>
    <row r="1008" ht="14.25" customHeight="1" x14ac:dyDescent="0.35"/>
    <row r="1009" ht="14.25" customHeight="1" x14ac:dyDescent="0.35"/>
    <row r="1010" ht="14.25" customHeight="1" x14ac:dyDescent="0.35"/>
    <row r="1011" ht="14.25" customHeight="1" x14ac:dyDescent="0.35"/>
    <row r="1012" ht="14.25" customHeight="1" x14ac:dyDescent="0.35"/>
    <row r="1013" ht="14.25" customHeight="1" x14ac:dyDescent="0.35"/>
    <row r="1014" ht="14.25" customHeight="1" x14ac:dyDescent="0.35"/>
    <row r="1015" ht="14.25" customHeight="1" x14ac:dyDescent="0.35"/>
    <row r="1016" ht="14.25" customHeight="1" x14ac:dyDescent="0.35"/>
    <row r="1017" ht="14.25" customHeight="1" x14ac:dyDescent="0.35"/>
    <row r="1018" ht="14.25" customHeight="1" x14ac:dyDescent="0.35"/>
    <row r="1019" ht="14.25" customHeight="1" x14ac:dyDescent="0.35"/>
    <row r="1020" ht="14.25" customHeight="1" x14ac:dyDescent="0.35"/>
    <row r="1021" ht="14.25" customHeight="1" x14ac:dyDescent="0.35"/>
    <row r="1022" ht="14.25" customHeight="1" x14ac:dyDescent="0.35"/>
    <row r="1023" ht="14.25" customHeight="1" x14ac:dyDescent="0.35"/>
    <row r="1024" ht="14.25" customHeight="1" x14ac:dyDescent="0.35"/>
    <row r="1025" ht="14.25" customHeight="1" x14ac:dyDescent="0.35"/>
    <row r="1026" ht="14.25" customHeight="1" x14ac:dyDescent="0.35"/>
    <row r="1027" ht="14.25" customHeight="1" x14ac:dyDescent="0.35"/>
    <row r="1028" ht="14.25" customHeight="1" x14ac:dyDescent="0.35"/>
    <row r="1029" ht="14.25" customHeight="1" x14ac:dyDescent="0.35"/>
    <row r="1030" ht="14.25" customHeight="1" x14ac:dyDescent="0.35"/>
    <row r="1031" ht="14.25" customHeight="1" x14ac:dyDescent="0.35"/>
    <row r="1032" ht="14.25" customHeight="1" x14ac:dyDescent="0.35"/>
    <row r="1033" ht="14.25" customHeight="1" x14ac:dyDescent="0.35"/>
    <row r="1034" ht="14.25" customHeight="1" x14ac:dyDescent="0.35"/>
    <row r="1035" ht="14.25" customHeight="1" x14ac:dyDescent="0.35"/>
    <row r="1036" ht="14.25" customHeight="1" x14ac:dyDescent="0.35"/>
    <row r="1037" ht="14.25" customHeight="1" x14ac:dyDescent="0.35"/>
    <row r="1038" ht="14.25" customHeight="1" x14ac:dyDescent="0.35"/>
    <row r="1039" ht="14.25" customHeight="1" x14ac:dyDescent="0.35"/>
    <row r="1040" ht="14.25" customHeight="1" x14ac:dyDescent="0.35"/>
    <row r="1041" ht="14.25" customHeight="1" x14ac:dyDescent="0.35"/>
    <row r="1042" ht="14.25" customHeight="1" x14ac:dyDescent="0.35"/>
    <row r="1043" ht="14.25" customHeight="1" x14ac:dyDescent="0.35"/>
    <row r="1044" ht="14.25" customHeight="1" x14ac:dyDescent="0.35"/>
    <row r="1045" ht="14.25" customHeight="1" x14ac:dyDescent="0.35"/>
    <row r="1046" ht="14.25" customHeight="1" x14ac:dyDescent="0.35"/>
    <row r="1047" ht="14.25" customHeight="1" x14ac:dyDescent="0.35"/>
    <row r="1048" ht="14.25" customHeight="1" x14ac:dyDescent="0.35"/>
    <row r="1049" ht="14.25" customHeight="1" x14ac:dyDescent="0.35"/>
    <row r="1050" ht="14.25" customHeight="1" x14ac:dyDescent="0.35"/>
    <row r="1051" ht="14.25" customHeight="1" x14ac:dyDescent="0.35"/>
    <row r="1052" ht="14.25" customHeight="1" x14ac:dyDescent="0.35"/>
    <row r="1053" ht="14.25" customHeight="1" x14ac:dyDescent="0.35"/>
    <row r="1054" ht="14.25" customHeight="1" x14ac:dyDescent="0.35"/>
    <row r="1055" ht="14.25" customHeight="1" x14ac:dyDescent="0.35"/>
    <row r="1056" ht="14.25" customHeight="1" x14ac:dyDescent="0.35"/>
    <row r="1057" ht="14.25" customHeight="1" x14ac:dyDescent="0.35"/>
    <row r="1058" ht="14.25" customHeight="1" x14ac:dyDescent="0.35"/>
    <row r="1059" ht="14.25" customHeight="1" x14ac:dyDescent="0.35"/>
    <row r="1060" ht="14.25" customHeight="1" x14ac:dyDescent="0.35"/>
    <row r="1061" ht="14.25" customHeight="1" x14ac:dyDescent="0.35"/>
    <row r="1062" ht="14.25" customHeight="1" x14ac:dyDescent="0.35"/>
    <row r="1063" ht="14.25" customHeight="1" x14ac:dyDescent="0.35"/>
    <row r="1064" ht="14.25" customHeight="1" x14ac:dyDescent="0.35"/>
    <row r="1065" ht="14.25" customHeight="1" x14ac:dyDescent="0.35"/>
    <row r="1066" ht="14.25" customHeight="1" x14ac:dyDescent="0.35"/>
    <row r="1067" ht="14.25" customHeight="1" x14ac:dyDescent="0.35"/>
    <row r="1068" ht="14.25" customHeight="1" x14ac:dyDescent="0.35"/>
    <row r="1069" ht="14.25" customHeight="1" x14ac:dyDescent="0.35"/>
    <row r="1070" ht="14.25" customHeight="1" x14ac:dyDescent="0.35"/>
    <row r="1071" ht="14.25" customHeight="1" x14ac:dyDescent="0.35"/>
    <row r="1072" ht="14.25" customHeight="1" x14ac:dyDescent="0.35"/>
    <row r="1073" ht="14.25" customHeight="1" x14ac:dyDescent="0.35"/>
    <row r="1074" ht="14.25" customHeight="1" x14ac:dyDescent="0.35"/>
    <row r="1075" ht="14.25" customHeight="1" x14ac:dyDescent="0.35"/>
    <row r="1076" ht="14.25" customHeight="1" x14ac:dyDescent="0.35"/>
    <row r="1077" ht="14.25" customHeight="1" x14ac:dyDescent="0.35"/>
    <row r="1078" ht="14.25" customHeight="1" x14ac:dyDescent="0.35"/>
    <row r="1079" ht="14.25" customHeight="1" x14ac:dyDescent="0.35"/>
    <row r="1080" ht="14.25" customHeight="1" x14ac:dyDescent="0.35"/>
    <row r="1081" ht="14.25" customHeight="1" x14ac:dyDescent="0.35"/>
    <row r="1082" ht="14.25" customHeight="1" x14ac:dyDescent="0.35"/>
    <row r="1083" ht="14.25" customHeight="1" x14ac:dyDescent="0.35"/>
    <row r="1084" ht="14.25" customHeight="1" x14ac:dyDescent="0.35"/>
    <row r="1085" ht="14.25" customHeight="1" x14ac:dyDescent="0.35"/>
    <row r="1086" ht="14.25" customHeight="1" x14ac:dyDescent="0.35"/>
    <row r="1087" ht="14.25" customHeight="1" x14ac:dyDescent="0.35"/>
    <row r="1088" ht="14.25" customHeight="1" x14ac:dyDescent="0.35"/>
    <row r="1089" ht="14.25" customHeight="1" x14ac:dyDescent="0.35"/>
    <row r="1090" ht="14.25" customHeight="1" x14ac:dyDescent="0.35"/>
    <row r="1091" ht="14.25" customHeight="1" x14ac:dyDescent="0.35"/>
    <row r="1092" ht="14.25" customHeight="1" x14ac:dyDescent="0.35"/>
    <row r="1093" ht="14.25" customHeight="1" x14ac:dyDescent="0.35"/>
    <row r="1094" ht="14.25" customHeight="1" x14ac:dyDescent="0.35"/>
    <row r="1095" ht="14.25" customHeight="1" x14ac:dyDescent="0.35"/>
    <row r="1096" ht="14.25" customHeight="1" x14ac:dyDescent="0.35"/>
    <row r="1097" ht="14.25" customHeight="1" x14ac:dyDescent="0.35"/>
    <row r="1098" ht="14.25" customHeight="1" x14ac:dyDescent="0.35"/>
    <row r="1099" ht="14.25" customHeight="1" x14ac:dyDescent="0.35"/>
    <row r="1100" ht="14.25" customHeight="1" x14ac:dyDescent="0.35"/>
    <row r="1101" ht="14.25" customHeight="1" x14ac:dyDescent="0.35"/>
    <row r="1102" ht="14.25" customHeight="1" x14ac:dyDescent="0.35"/>
    <row r="1103" ht="14.25" customHeight="1" x14ac:dyDescent="0.35"/>
    <row r="1104" ht="14.25" customHeight="1" x14ac:dyDescent="0.35"/>
    <row r="1105" ht="14.25" customHeight="1" x14ac:dyDescent="0.35"/>
    <row r="1106" ht="14.25" customHeight="1" x14ac:dyDescent="0.35"/>
    <row r="1107" ht="14.25" customHeight="1" x14ac:dyDescent="0.35"/>
    <row r="1108" ht="14.25" customHeight="1" x14ac:dyDescent="0.35"/>
    <row r="1109" ht="14.25" customHeight="1" x14ac:dyDescent="0.35"/>
    <row r="1110" ht="14.25" customHeight="1" x14ac:dyDescent="0.35"/>
    <row r="1111" ht="14.25" customHeight="1" x14ac:dyDescent="0.35"/>
    <row r="1112" ht="14.25" customHeight="1" x14ac:dyDescent="0.35"/>
    <row r="1113" ht="14.25" customHeight="1" x14ac:dyDescent="0.35"/>
    <row r="1114" ht="14.25" customHeight="1" x14ac:dyDescent="0.35"/>
    <row r="1115" ht="14.25" customHeight="1" x14ac:dyDescent="0.35"/>
    <row r="1116" ht="14.25" customHeight="1" x14ac:dyDescent="0.35"/>
  </sheetData>
  <mergeCells count="44">
    <mergeCell ref="A222:H222"/>
    <mergeCell ref="A223:H223"/>
    <mergeCell ref="A224:H224"/>
    <mergeCell ref="A225:F225"/>
    <mergeCell ref="A221:F221"/>
    <mergeCell ref="A219:F219"/>
    <mergeCell ref="A220:F220"/>
    <mergeCell ref="A170:G170"/>
    <mergeCell ref="E211:G211"/>
    <mergeCell ref="A215:E215"/>
    <mergeCell ref="A216:E216"/>
    <mergeCell ref="A214:G214"/>
    <mergeCell ref="A213:G213"/>
    <mergeCell ref="A179:F179"/>
    <mergeCell ref="A184:G184"/>
    <mergeCell ref="A180:F180"/>
    <mergeCell ref="A185:G185"/>
    <mergeCell ref="A217:E217"/>
    <mergeCell ref="A144:E144"/>
    <mergeCell ref="A145:D145"/>
    <mergeCell ref="A146:D146"/>
    <mergeCell ref="A167:G167"/>
    <mergeCell ref="A178:D178"/>
    <mergeCell ref="A182:E182"/>
    <mergeCell ref="D189:E189"/>
    <mergeCell ref="A190:C190"/>
    <mergeCell ref="A191:E191"/>
    <mergeCell ref="A198:F198"/>
    <mergeCell ref="A172:H172"/>
    <mergeCell ref="A52:B52"/>
    <mergeCell ref="A59:F59"/>
    <mergeCell ref="A1:H1"/>
    <mergeCell ref="C3:H3"/>
    <mergeCell ref="A5:H5"/>
    <mergeCell ref="B15:E15"/>
    <mergeCell ref="B16:E16"/>
    <mergeCell ref="B17:E17"/>
    <mergeCell ref="B18:E18"/>
    <mergeCell ref="D45:G45"/>
    <mergeCell ref="E20:G20"/>
    <mergeCell ref="E22:G22"/>
    <mergeCell ref="A24:H24"/>
    <mergeCell ref="B35:E35"/>
    <mergeCell ref="B36:E36"/>
  </mergeCells>
  <hyperlinks>
    <hyperlink ref="B31" r:id="rId1" xr:uid="{93FC2931-B788-48E2-8E17-0C9DA8F974AB}"/>
  </hyperlinks>
  <pageMargins left="0.7" right="0.7" top="0.75" bottom="0.75" header="0" footer="0"/>
  <pageSetup paperSize="9" scale="57" fitToWidth="0"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E1752-5F36-4A5F-A814-33360DAAA9BF}">
  <dimension ref="A1:Q118"/>
  <sheetViews>
    <sheetView zoomScale="70" zoomScaleNormal="70" workbookViewId="0">
      <selection activeCell="F65" sqref="F65"/>
    </sheetView>
  </sheetViews>
  <sheetFormatPr defaultColWidth="8.6328125" defaultRowHeight="14.5" x14ac:dyDescent="0.35"/>
  <cols>
    <col min="1" max="1" width="15.1796875" style="31" customWidth="1"/>
    <col min="2" max="2" width="8.6328125" style="31"/>
    <col min="3" max="3" width="13.81640625" style="31" customWidth="1"/>
    <col min="4" max="4" width="16.6328125" style="31" bestFit="1" customWidth="1"/>
    <col min="5" max="5" width="10.453125" style="31" bestFit="1" customWidth="1"/>
    <col min="6" max="6" width="13.1796875" style="31" bestFit="1" customWidth="1"/>
    <col min="7" max="7" width="15.6328125" style="31" bestFit="1" customWidth="1"/>
    <col min="8" max="8" width="18.81640625" style="31" customWidth="1"/>
    <col min="9" max="9" width="8.6328125" style="31"/>
    <col min="10" max="10" width="43" style="31" bestFit="1" customWidth="1"/>
    <col min="11" max="16384" width="8.6328125" style="31"/>
  </cols>
  <sheetData>
    <row r="1" spans="1:8" x14ac:dyDescent="0.35">
      <c r="A1" s="373" t="s">
        <v>113</v>
      </c>
      <c r="B1" s="338"/>
      <c r="C1" s="338"/>
      <c r="D1" s="338"/>
      <c r="E1" s="338"/>
      <c r="F1" s="338"/>
      <c r="G1" s="338"/>
      <c r="H1" s="338"/>
    </row>
    <row r="2" spans="1:8" x14ac:dyDescent="0.35">
      <c r="A2" s="32"/>
      <c r="B2" s="32"/>
      <c r="C2" s="32"/>
      <c r="D2" s="32"/>
      <c r="E2" s="32"/>
      <c r="F2" s="32"/>
      <c r="G2" s="32"/>
      <c r="H2" s="32"/>
    </row>
    <row r="3" spans="1:8" x14ac:dyDescent="0.35">
      <c r="A3" s="33" t="s">
        <v>0</v>
      </c>
      <c r="B3" s="32"/>
      <c r="C3" s="362"/>
      <c r="D3" s="363"/>
      <c r="E3" s="363"/>
      <c r="F3" s="363"/>
      <c r="G3" s="363"/>
      <c r="H3" s="364"/>
    </row>
    <row r="4" spans="1:8" ht="15" thickBot="1" x14ac:dyDescent="0.4">
      <c r="A4" s="32"/>
      <c r="B4" s="32"/>
      <c r="C4" s="32"/>
      <c r="D4" s="32"/>
      <c r="E4" s="32"/>
      <c r="F4" s="32"/>
      <c r="G4" s="32"/>
      <c r="H4" s="32"/>
    </row>
    <row r="5" spans="1:8" x14ac:dyDescent="0.35">
      <c r="A5" s="374" t="s">
        <v>1</v>
      </c>
      <c r="B5" s="375"/>
      <c r="C5" s="375"/>
      <c r="D5" s="375"/>
      <c r="E5" s="375"/>
      <c r="F5" s="375"/>
      <c r="G5" s="375"/>
      <c r="H5" s="376"/>
    </row>
    <row r="6" spans="1:8" x14ac:dyDescent="0.35">
      <c r="A6" s="34"/>
      <c r="B6" s="35"/>
      <c r="C6" s="35"/>
      <c r="D6" s="35"/>
      <c r="E6" s="35"/>
      <c r="F6" s="35"/>
      <c r="G6" s="35"/>
      <c r="H6" s="36"/>
    </row>
    <row r="7" spans="1:8" x14ac:dyDescent="0.35">
      <c r="A7" s="377" t="s">
        <v>115</v>
      </c>
      <c r="B7" s="365"/>
      <c r="C7" s="365"/>
      <c r="D7" s="365"/>
      <c r="E7" s="365"/>
      <c r="F7" s="378"/>
      <c r="G7" s="38">
        <v>3000000</v>
      </c>
      <c r="H7" s="36"/>
    </row>
    <row r="8" spans="1:8" x14ac:dyDescent="0.35">
      <c r="A8" s="34"/>
      <c r="B8" s="35"/>
      <c r="C8" s="35"/>
      <c r="D8" s="35"/>
      <c r="E8" s="35"/>
      <c r="F8" s="35"/>
      <c r="G8" s="35"/>
      <c r="H8" s="36"/>
    </row>
    <row r="9" spans="1:8" x14ac:dyDescent="0.35">
      <c r="A9" s="37" t="s">
        <v>2</v>
      </c>
      <c r="B9" s="35"/>
      <c r="C9" s="35"/>
      <c r="D9" s="35"/>
      <c r="E9" s="35"/>
      <c r="F9" s="35"/>
      <c r="G9" s="35"/>
      <c r="H9" s="36"/>
    </row>
    <row r="10" spans="1:8" x14ac:dyDescent="0.35">
      <c r="A10" s="34"/>
      <c r="B10" s="4" t="s">
        <v>3</v>
      </c>
      <c r="C10" s="4"/>
      <c r="D10" s="4"/>
      <c r="E10" s="4"/>
      <c r="F10" s="90">
        <v>0.02</v>
      </c>
      <c r="G10" s="8">
        <f>IFERROR(SUM(G7*F10),0)</f>
        <v>60000</v>
      </c>
      <c r="H10" s="36"/>
    </row>
    <row r="11" spans="1:8" x14ac:dyDescent="0.35">
      <c r="A11" s="34"/>
      <c r="B11" s="4" t="s">
        <v>4</v>
      </c>
      <c r="C11" s="4"/>
      <c r="D11" s="4"/>
      <c r="E11" s="4"/>
      <c r="F11" s="4"/>
      <c r="G11" s="7">
        <v>5000</v>
      </c>
      <c r="H11" s="36"/>
    </row>
    <row r="12" spans="1:8" x14ac:dyDescent="0.35">
      <c r="A12" s="34"/>
      <c r="B12" s="4" t="s">
        <v>5</v>
      </c>
      <c r="C12" s="4"/>
      <c r="D12" s="4"/>
      <c r="E12" s="4"/>
      <c r="F12" s="4"/>
      <c r="G12" s="7">
        <v>4000</v>
      </c>
      <c r="H12" s="36"/>
    </row>
    <row r="13" spans="1:8" x14ac:dyDescent="0.35">
      <c r="A13" s="34"/>
      <c r="B13" s="4" t="s">
        <v>6</v>
      </c>
      <c r="C13" s="4"/>
      <c r="D13" s="4"/>
      <c r="E13" s="4"/>
      <c r="F13" s="4"/>
      <c r="G13" s="7">
        <v>7000</v>
      </c>
      <c r="H13" s="36"/>
    </row>
    <row r="14" spans="1:8" x14ac:dyDescent="0.35">
      <c r="A14" s="34"/>
      <c r="B14" s="35" t="s">
        <v>38</v>
      </c>
      <c r="C14" s="35"/>
      <c r="D14" s="35"/>
      <c r="E14" s="35"/>
      <c r="F14" s="35"/>
      <c r="G14" s="39">
        <f>SUM(G7-Acquisition!G30)/11</f>
        <v>181818.18181818182</v>
      </c>
      <c r="H14" s="36"/>
    </row>
    <row r="15" spans="1:8" x14ac:dyDescent="0.35">
      <c r="A15" s="34"/>
      <c r="B15" s="281"/>
      <c r="C15" s="287"/>
      <c r="D15" s="287"/>
      <c r="E15" s="288"/>
      <c r="F15" s="35"/>
      <c r="G15" s="38"/>
      <c r="H15" s="36"/>
    </row>
    <row r="16" spans="1:8" x14ac:dyDescent="0.35">
      <c r="A16" s="34"/>
      <c r="B16" s="362"/>
      <c r="C16" s="363"/>
      <c r="D16" s="363"/>
      <c r="E16" s="364"/>
      <c r="F16" s="35"/>
      <c r="G16" s="38"/>
      <c r="H16" s="36"/>
    </row>
    <row r="17" spans="1:8" x14ac:dyDescent="0.35">
      <c r="A17" s="34"/>
      <c r="B17" s="362"/>
      <c r="C17" s="363"/>
      <c r="D17" s="363"/>
      <c r="E17" s="364"/>
      <c r="F17" s="35"/>
      <c r="G17" s="38"/>
      <c r="H17" s="36"/>
    </row>
    <row r="18" spans="1:8" x14ac:dyDescent="0.35">
      <c r="A18" s="34"/>
      <c r="B18" s="362"/>
      <c r="C18" s="363"/>
      <c r="D18" s="363"/>
      <c r="E18" s="364"/>
      <c r="F18" s="35"/>
      <c r="G18" s="38"/>
      <c r="H18" s="36"/>
    </row>
    <row r="19" spans="1:8" x14ac:dyDescent="0.35">
      <c r="A19" s="34"/>
      <c r="B19" s="35"/>
      <c r="C19" s="35"/>
      <c r="D19" s="35"/>
      <c r="E19" s="35"/>
      <c r="F19" s="35"/>
      <c r="G19" s="35"/>
      <c r="H19" s="36"/>
    </row>
    <row r="20" spans="1:8" x14ac:dyDescent="0.35">
      <c r="A20" s="34"/>
      <c r="B20" s="35"/>
      <c r="C20" s="35"/>
      <c r="D20" s="35"/>
      <c r="E20" s="365" t="s">
        <v>7</v>
      </c>
      <c r="F20" s="350"/>
      <c r="G20" s="366"/>
      <c r="H20" s="9">
        <f>SUM(G10:G18)</f>
        <v>257818.18181818182</v>
      </c>
    </row>
    <row r="21" spans="1:8" ht="15" thickBot="1" x14ac:dyDescent="0.4">
      <c r="A21" s="40"/>
      <c r="B21" s="41"/>
      <c r="C21" s="41"/>
      <c r="D21" s="41"/>
      <c r="E21" s="41"/>
      <c r="F21" s="41"/>
      <c r="G21" s="41"/>
      <c r="H21" s="42"/>
    </row>
    <row r="22" spans="1:8" ht="15" thickBot="1" x14ac:dyDescent="0.4">
      <c r="A22" s="43"/>
      <c r="B22" s="44"/>
      <c r="C22" s="44"/>
      <c r="D22" s="44"/>
      <c r="E22" s="367" t="s">
        <v>114</v>
      </c>
      <c r="F22" s="368"/>
      <c r="G22" s="369"/>
      <c r="H22" s="15">
        <f>SUM(G7-H20)</f>
        <v>2742181.8181818184</v>
      </c>
    </row>
    <row r="23" spans="1:8" ht="15" thickBot="1" x14ac:dyDescent="0.4"/>
    <row r="24" spans="1:8" x14ac:dyDescent="0.35">
      <c r="A24" s="370" t="s">
        <v>107</v>
      </c>
      <c r="B24" s="371"/>
      <c r="C24" s="371"/>
      <c r="D24" s="371"/>
      <c r="E24" s="371"/>
      <c r="F24" s="371"/>
      <c r="G24" s="371"/>
      <c r="H24" s="372"/>
    </row>
    <row r="25" spans="1:8" x14ac:dyDescent="0.35">
      <c r="A25" s="45"/>
      <c r="B25" s="46"/>
      <c r="C25" s="46"/>
      <c r="D25" s="46"/>
      <c r="E25" s="46"/>
      <c r="F25" s="46"/>
      <c r="G25" s="46"/>
      <c r="H25" s="47"/>
    </row>
    <row r="26" spans="1:8" x14ac:dyDescent="0.35">
      <c r="A26" s="48" t="s">
        <v>39</v>
      </c>
      <c r="B26" s="49"/>
      <c r="C26" s="49"/>
      <c r="D26" s="49"/>
      <c r="E26" s="49"/>
      <c r="F26" s="49"/>
      <c r="G26" s="49"/>
      <c r="H26" s="50"/>
    </row>
    <row r="27" spans="1:8" x14ac:dyDescent="0.35">
      <c r="A27" s="45"/>
      <c r="B27" s="46"/>
      <c r="C27" s="46"/>
      <c r="D27" s="46"/>
      <c r="E27" s="46"/>
      <c r="F27" s="46"/>
      <c r="G27" s="46"/>
      <c r="H27" s="47"/>
    </row>
    <row r="28" spans="1:8" x14ac:dyDescent="0.35">
      <c r="A28" s="45" t="s">
        <v>40</v>
      </c>
      <c r="B28" s="46"/>
      <c r="C28" s="46"/>
      <c r="D28" s="147">
        <v>900000</v>
      </c>
      <c r="E28" s="46" t="s">
        <v>41</v>
      </c>
      <c r="F28" s="46"/>
      <c r="G28" s="52">
        <f>SUM(D28/1.1)</f>
        <v>818181.81818181812</v>
      </c>
      <c r="H28" s="47" t="s">
        <v>42</v>
      </c>
    </row>
    <row r="29" spans="1:8" x14ac:dyDescent="0.35">
      <c r="A29" s="45" t="s">
        <v>43</v>
      </c>
      <c r="B29" s="46"/>
      <c r="C29" s="46"/>
      <c r="D29" s="46"/>
      <c r="E29" s="46"/>
      <c r="F29" s="122">
        <v>0.05</v>
      </c>
      <c r="G29" s="52">
        <f>IFERROR(SUM(G28*F29),0)</f>
        <v>40909.090909090912</v>
      </c>
      <c r="H29" s="47"/>
    </row>
    <row r="30" spans="1:8" x14ac:dyDescent="0.35">
      <c r="A30" s="45"/>
      <c r="B30" s="46"/>
      <c r="C30" s="46"/>
      <c r="D30" s="46"/>
      <c r="E30" s="46"/>
      <c r="F30" s="46"/>
      <c r="G30" s="46"/>
      <c r="H30" s="47"/>
    </row>
    <row r="31" spans="1:8" x14ac:dyDescent="0.35">
      <c r="A31" s="45"/>
      <c r="B31" s="46"/>
      <c r="C31" s="46"/>
      <c r="D31" s="349" t="s">
        <v>60</v>
      </c>
      <c r="E31" s="350"/>
      <c r="F31" s="350"/>
      <c r="G31" s="350"/>
      <c r="H31" s="51">
        <f>SUM(G28:G29)</f>
        <v>859090.90909090906</v>
      </c>
    </row>
    <row r="32" spans="1:8" x14ac:dyDescent="0.35">
      <c r="A32" s="45"/>
      <c r="B32" s="46"/>
      <c r="C32" s="46"/>
      <c r="D32" s="46"/>
      <c r="E32" s="46"/>
      <c r="F32" s="46"/>
      <c r="G32" s="46"/>
      <c r="H32" s="47"/>
    </row>
    <row r="33" spans="1:17" x14ac:dyDescent="0.35">
      <c r="A33" s="48" t="s">
        <v>17</v>
      </c>
      <c r="B33" s="49"/>
      <c r="C33" s="49"/>
      <c r="D33" s="49"/>
      <c r="E33" s="54"/>
      <c r="F33" s="49"/>
      <c r="G33" s="49"/>
      <c r="H33" s="50"/>
    </row>
    <row r="34" spans="1:17" x14ac:dyDescent="0.35">
      <c r="A34" s="45"/>
      <c r="B34" s="46"/>
      <c r="C34" s="46"/>
      <c r="D34" s="46"/>
      <c r="E34" s="55" t="s">
        <v>18</v>
      </c>
      <c r="F34" s="46"/>
      <c r="G34" s="46"/>
      <c r="H34" s="47"/>
    </row>
    <row r="35" spans="1:17" x14ac:dyDescent="0.35">
      <c r="A35" s="45" t="s">
        <v>19</v>
      </c>
      <c r="B35" s="46"/>
      <c r="C35" s="46"/>
      <c r="D35" s="46"/>
      <c r="E35" s="20">
        <v>3</v>
      </c>
      <c r="F35" s="18">
        <v>450</v>
      </c>
      <c r="G35" s="56">
        <f>SUM(F35*E35)</f>
        <v>1350</v>
      </c>
      <c r="H35" s="47"/>
    </row>
    <row r="36" spans="1:17" x14ac:dyDescent="0.35">
      <c r="A36" s="45" t="s">
        <v>20</v>
      </c>
      <c r="B36" s="46"/>
      <c r="C36" s="46"/>
      <c r="D36" s="46"/>
      <c r="E36" s="20">
        <v>2</v>
      </c>
      <c r="F36" s="18">
        <v>800</v>
      </c>
      <c r="G36" s="56">
        <f>SUM(F36*E36)</f>
        <v>1600</v>
      </c>
      <c r="H36" s="47"/>
    </row>
    <row r="37" spans="1:17" x14ac:dyDescent="0.35">
      <c r="A37" s="45" t="s">
        <v>61</v>
      </c>
      <c r="B37" s="46"/>
      <c r="C37" s="46"/>
      <c r="D37" s="46"/>
      <c r="E37" s="57"/>
      <c r="F37" s="58"/>
      <c r="G37" s="251"/>
      <c r="H37" s="47"/>
    </row>
    <row r="38" spans="1:17" x14ac:dyDescent="0.35">
      <c r="A38" s="45"/>
      <c r="B38" s="46"/>
      <c r="C38" s="46"/>
      <c r="D38" s="46"/>
      <c r="E38" s="57"/>
      <c r="F38" s="58"/>
      <c r="G38" s="107"/>
      <c r="H38" s="47"/>
    </row>
    <row r="39" spans="1:17" x14ac:dyDescent="0.35">
      <c r="A39" s="275" t="s">
        <v>199</v>
      </c>
      <c r="B39" s="276"/>
      <c r="C39" s="91"/>
      <c r="D39" s="91"/>
      <c r="E39" s="91"/>
      <c r="F39" s="91"/>
      <c r="G39" s="252">
        <f>IF(Acquisition!G30&gt;0,10000,"")</f>
        <v>10000</v>
      </c>
      <c r="H39" s="47"/>
    </row>
    <row r="40" spans="1:17" x14ac:dyDescent="0.35">
      <c r="A40" s="92" t="s">
        <v>211</v>
      </c>
      <c r="B40" s="91"/>
      <c r="C40" s="91"/>
      <c r="D40" s="91"/>
      <c r="E40" s="91"/>
      <c r="F40" s="91"/>
      <c r="G40" s="133"/>
      <c r="H40" s="47"/>
    </row>
    <row r="41" spans="1:17" x14ac:dyDescent="0.35">
      <c r="A41" s="92" t="s">
        <v>204</v>
      </c>
      <c r="B41" s="91"/>
      <c r="C41" s="91"/>
      <c r="D41" s="91"/>
      <c r="E41" s="91"/>
      <c r="F41" s="91"/>
      <c r="G41" s="133"/>
      <c r="H41" s="47"/>
    </row>
    <row r="42" spans="1:17" x14ac:dyDescent="0.35">
      <c r="A42" s="92" t="s">
        <v>205</v>
      </c>
      <c r="B42" s="91"/>
      <c r="C42" s="91"/>
      <c r="D42" s="91"/>
      <c r="E42" s="91"/>
      <c r="F42" s="91"/>
      <c r="G42" s="133"/>
      <c r="H42" s="47"/>
    </row>
    <row r="43" spans="1:17" x14ac:dyDescent="0.35">
      <c r="A43" s="92" t="s">
        <v>206</v>
      </c>
      <c r="B43" s="91"/>
      <c r="C43" s="91"/>
      <c r="D43" s="91"/>
      <c r="E43" s="91"/>
      <c r="F43" s="91"/>
      <c r="G43" s="133"/>
      <c r="H43" s="47"/>
    </row>
    <row r="44" spans="1:17" x14ac:dyDescent="0.35">
      <c r="A44" s="92" t="s">
        <v>207</v>
      </c>
      <c r="B44" s="91"/>
      <c r="C44" s="91"/>
      <c r="D44" s="91"/>
      <c r="E44" s="91"/>
      <c r="F44" s="91"/>
      <c r="G44" s="133"/>
      <c r="H44" s="47"/>
    </row>
    <row r="45" spans="1:17" x14ac:dyDescent="0.35">
      <c r="A45" s="92" t="s">
        <v>210</v>
      </c>
      <c r="B45" s="91"/>
      <c r="C45" s="91"/>
      <c r="D45" s="91"/>
      <c r="E45" s="91"/>
      <c r="F45" s="91"/>
      <c r="G45" s="133"/>
      <c r="H45" s="47"/>
    </row>
    <row r="46" spans="1:17" x14ac:dyDescent="0.35">
      <c r="A46" s="92" t="s">
        <v>208</v>
      </c>
      <c r="B46" s="91"/>
      <c r="C46" s="91"/>
      <c r="D46" s="91"/>
      <c r="E46" s="91"/>
      <c r="F46" s="91"/>
      <c r="G46" s="133"/>
      <c r="H46" s="47"/>
      <c r="J46" s="109"/>
      <c r="K46" s="109"/>
      <c r="L46" s="109"/>
      <c r="M46" s="109"/>
      <c r="N46" s="109"/>
      <c r="O46" s="109"/>
      <c r="P46" s="110"/>
      <c r="Q46" s="109"/>
    </row>
    <row r="47" spans="1:17" x14ac:dyDescent="0.35">
      <c r="A47" s="277" t="s">
        <v>216</v>
      </c>
      <c r="B47" s="278"/>
      <c r="C47" s="278"/>
      <c r="D47" s="278"/>
      <c r="E47" s="278"/>
      <c r="F47" s="91"/>
      <c r="G47" s="133"/>
      <c r="H47" s="102"/>
      <c r="J47" s="109"/>
      <c r="K47" s="109"/>
      <c r="L47" s="109"/>
      <c r="M47" s="109"/>
      <c r="N47" s="109"/>
      <c r="O47" s="109"/>
      <c r="P47" s="110"/>
      <c r="Q47" s="109"/>
    </row>
    <row r="48" spans="1:17" x14ac:dyDescent="0.35">
      <c r="A48" s="248"/>
      <c r="B48" s="249"/>
      <c r="C48" s="249"/>
      <c r="D48" s="249"/>
      <c r="E48" s="249"/>
      <c r="F48" s="91"/>
      <c r="G48" s="133"/>
      <c r="H48" s="102"/>
      <c r="J48" s="109"/>
      <c r="K48" s="109"/>
      <c r="L48" s="109"/>
      <c r="M48" s="109"/>
      <c r="N48" s="109"/>
      <c r="O48" s="109"/>
      <c r="P48" s="110"/>
      <c r="Q48" s="109"/>
    </row>
    <row r="49" spans="1:17" x14ac:dyDescent="0.35">
      <c r="A49" s="253" t="s">
        <v>213</v>
      </c>
      <c r="B49" s="98"/>
      <c r="C49" s="98"/>
      <c r="D49" s="98"/>
      <c r="E49" s="98"/>
      <c r="F49" s="98"/>
      <c r="G49" s="101"/>
      <c r="H49" s="102"/>
      <c r="J49" s="109"/>
      <c r="K49" s="109"/>
      <c r="L49" s="109"/>
      <c r="M49" s="109"/>
      <c r="N49" s="109"/>
      <c r="O49" s="109"/>
      <c r="P49" s="110"/>
      <c r="Q49" s="109"/>
    </row>
    <row r="50" spans="1:17" x14ac:dyDescent="0.35">
      <c r="A50" s="253" t="s">
        <v>212</v>
      </c>
      <c r="B50" s="98"/>
      <c r="C50" s="98"/>
      <c r="D50" s="98"/>
      <c r="E50" s="98"/>
      <c r="F50" s="98"/>
      <c r="G50" s="101"/>
      <c r="H50" s="102"/>
      <c r="J50" s="109"/>
      <c r="K50" s="109"/>
      <c r="L50" s="109"/>
      <c r="M50" s="109"/>
      <c r="N50" s="109"/>
      <c r="O50" s="109"/>
      <c r="P50" s="110"/>
      <c r="Q50" s="109"/>
    </row>
    <row r="51" spans="1:17" x14ac:dyDescent="0.35">
      <c r="A51" s="92" t="s">
        <v>214</v>
      </c>
      <c r="B51" s="91"/>
      <c r="C51" s="91"/>
      <c r="D51" s="91"/>
      <c r="E51" s="91"/>
      <c r="F51" s="91"/>
      <c r="G51" s="104">
        <v>4000</v>
      </c>
      <c r="H51" s="95"/>
      <c r="J51" s="109"/>
      <c r="K51" s="109"/>
      <c r="L51" s="109"/>
      <c r="M51" s="109"/>
      <c r="N51" s="109"/>
      <c r="O51" s="109"/>
      <c r="P51" s="110"/>
      <c r="Q51" s="109"/>
    </row>
    <row r="52" spans="1:17" x14ac:dyDescent="0.35">
      <c r="A52" s="92" t="s">
        <v>22</v>
      </c>
      <c r="B52" s="91"/>
      <c r="C52" s="91"/>
      <c r="D52" s="91"/>
      <c r="E52" s="91"/>
      <c r="F52" s="91"/>
      <c r="G52" s="104">
        <v>2000</v>
      </c>
      <c r="H52" s="95"/>
    </row>
    <row r="53" spans="1:17" x14ac:dyDescent="0.35">
      <c r="A53" s="92"/>
      <c r="B53" s="91"/>
      <c r="C53" s="91"/>
      <c r="D53" s="91"/>
      <c r="E53" s="91"/>
      <c r="F53" s="91"/>
      <c r="G53" s="111"/>
      <c r="H53" s="95"/>
    </row>
    <row r="54" spans="1:17" x14ac:dyDescent="0.35">
      <c r="A54" s="17" t="s">
        <v>93</v>
      </c>
      <c r="B54" s="16"/>
      <c r="C54" s="16"/>
      <c r="D54" s="16"/>
      <c r="E54" s="16"/>
      <c r="F54" s="16"/>
      <c r="G54" s="16"/>
      <c r="H54" s="105">
        <f>SUM(G35:G52)</f>
        <v>18950</v>
      </c>
    </row>
    <row r="55" spans="1:17" ht="15" thickBot="1" x14ac:dyDescent="0.4">
      <c r="A55" s="112"/>
      <c r="B55" s="91"/>
      <c r="C55" s="91"/>
      <c r="D55" s="91"/>
      <c r="E55" s="91"/>
      <c r="F55" s="91"/>
      <c r="G55" s="91"/>
      <c r="H55" s="113"/>
    </row>
    <row r="56" spans="1:17" ht="15" thickBot="1" x14ac:dyDescent="0.4">
      <c r="A56" s="359" t="s">
        <v>106</v>
      </c>
      <c r="B56" s="360"/>
      <c r="C56" s="360"/>
      <c r="D56" s="360"/>
      <c r="E56" s="360"/>
      <c r="F56" s="360"/>
      <c r="G56" s="361"/>
      <c r="H56" s="114">
        <f>Acquisition!H214</f>
        <v>89077.05205479452</v>
      </c>
    </row>
    <row r="57" spans="1:17" ht="15" thickBot="1" x14ac:dyDescent="0.4">
      <c r="A57" s="356" t="s">
        <v>191</v>
      </c>
      <c r="B57" s="357"/>
      <c r="C57" s="357"/>
      <c r="D57" s="357"/>
      <c r="E57" s="357"/>
      <c r="F57" s="357"/>
      <c r="G57" s="358"/>
      <c r="H57" s="115">
        <f>SUM(Acquisition!H213)</f>
        <v>1138612</v>
      </c>
    </row>
    <row r="58" spans="1:17" ht="15" thickBot="1" x14ac:dyDescent="0.4">
      <c r="A58" s="382" t="s">
        <v>118</v>
      </c>
      <c r="B58" s="383"/>
      <c r="C58" s="383"/>
      <c r="D58" s="383"/>
      <c r="E58" s="383"/>
      <c r="F58" s="383"/>
      <c r="G58" s="383"/>
      <c r="H58" s="116">
        <f>SUM(H31+H54+H56+H57)</f>
        <v>2105729.9611457037</v>
      </c>
    </row>
    <row r="59" spans="1:17" ht="15" thickBot="1" x14ac:dyDescent="0.4"/>
    <row r="60" spans="1:17" x14ac:dyDescent="0.35">
      <c r="A60" s="59"/>
      <c r="B60" s="60"/>
      <c r="C60" s="60"/>
      <c r="D60" s="60"/>
      <c r="E60" s="60"/>
      <c r="F60" s="60"/>
      <c r="G60" s="60"/>
      <c r="H60" s="61"/>
    </row>
    <row r="61" spans="1:17" x14ac:dyDescent="0.35">
      <c r="A61" s="385" t="s">
        <v>44</v>
      </c>
      <c r="B61" s="350"/>
      <c r="C61" s="350"/>
      <c r="D61" s="350"/>
      <c r="E61" s="350"/>
      <c r="F61" s="350"/>
      <c r="G61" s="350"/>
      <c r="H61" s="386"/>
    </row>
    <row r="62" spans="1:17" x14ac:dyDescent="0.35">
      <c r="A62" s="62"/>
      <c r="B62" s="210"/>
      <c r="C62" s="210"/>
      <c r="D62" s="210"/>
      <c r="E62" s="210"/>
      <c r="F62" s="210"/>
      <c r="G62" s="210"/>
      <c r="H62" s="63"/>
    </row>
    <row r="63" spans="1:17" x14ac:dyDescent="0.35">
      <c r="A63" s="62" t="s">
        <v>25</v>
      </c>
      <c r="B63" s="210"/>
      <c r="C63" s="211"/>
      <c r="D63" s="97">
        <v>50000</v>
      </c>
      <c r="E63" s="210"/>
      <c r="F63" s="210"/>
      <c r="G63" s="211"/>
      <c r="H63" s="63"/>
      <c r="I63" s="384"/>
      <c r="J63" s="384"/>
      <c r="K63" s="384"/>
      <c r="L63" s="384"/>
      <c r="M63" s="384"/>
      <c r="N63" s="384"/>
      <c r="O63" s="384"/>
      <c r="P63" s="384"/>
    </row>
    <row r="64" spans="1:17" x14ac:dyDescent="0.35">
      <c r="A64" s="62" t="s">
        <v>26</v>
      </c>
      <c r="B64" s="210"/>
      <c r="C64" s="211"/>
      <c r="D64" s="207">
        <v>300</v>
      </c>
      <c r="E64" s="212"/>
      <c r="F64" s="205"/>
      <c r="G64" s="213"/>
      <c r="H64" s="63"/>
    </row>
    <row r="65" spans="1:8" x14ac:dyDescent="0.35">
      <c r="A65" s="62"/>
      <c r="B65" s="210"/>
      <c r="C65" s="210"/>
      <c r="D65" s="211"/>
      <c r="E65" s="210"/>
      <c r="F65" s="210"/>
      <c r="G65" s="210"/>
      <c r="H65" s="63"/>
    </row>
    <row r="66" spans="1:8" x14ac:dyDescent="0.35">
      <c r="A66" s="351" t="s">
        <v>45</v>
      </c>
      <c r="B66" s="352"/>
      <c r="C66" s="352"/>
      <c r="D66" s="352"/>
      <c r="E66" s="232"/>
      <c r="F66" s="232"/>
      <c r="G66" s="233"/>
      <c r="H66" s="234"/>
    </row>
    <row r="67" spans="1:8" ht="5.5" customHeight="1" x14ac:dyDescent="0.35">
      <c r="A67" s="66"/>
      <c r="B67" s="214"/>
      <c r="C67" s="214"/>
      <c r="D67" s="214"/>
      <c r="E67" s="214"/>
      <c r="F67" s="214"/>
      <c r="G67" s="214"/>
      <c r="H67" s="65"/>
    </row>
    <row r="68" spans="1:8" x14ac:dyDescent="0.35">
      <c r="A68" s="67">
        <f>G7-G14</f>
        <v>2818181.8181818184</v>
      </c>
      <c r="B68" s="200" t="s">
        <v>46</v>
      </c>
      <c r="C68" s="214"/>
      <c r="D68" s="215">
        <v>0.65</v>
      </c>
      <c r="E68" s="200" t="s">
        <v>47</v>
      </c>
      <c r="F68" s="68">
        <f>SUM(A68*D68)</f>
        <v>1831818.1818181819</v>
      </c>
      <c r="G68" s="214"/>
      <c r="H68" s="65"/>
    </row>
    <row r="69" spans="1:8" x14ac:dyDescent="0.35">
      <c r="A69" s="69" t="s">
        <v>48</v>
      </c>
      <c r="B69" s="214"/>
      <c r="C69" s="214"/>
      <c r="D69" s="214" t="s">
        <v>49</v>
      </c>
      <c r="E69" s="214"/>
      <c r="F69" s="214"/>
      <c r="G69" s="214"/>
      <c r="H69" s="65"/>
    </row>
    <row r="70" spans="1:8" x14ac:dyDescent="0.35">
      <c r="A70" s="69"/>
      <c r="B70" s="214"/>
      <c r="C70" s="214"/>
      <c r="D70" s="214"/>
      <c r="E70" s="214"/>
      <c r="F70" s="214"/>
      <c r="G70" s="214"/>
      <c r="H70" s="65"/>
    </row>
    <row r="71" spans="1:8" x14ac:dyDescent="0.35">
      <c r="A71" s="351" t="s">
        <v>192</v>
      </c>
      <c r="B71" s="352"/>
      <c r="C71" s="352"/>
      <c r="D71" s="352"/>
      <c r="E71" s="352"/>
      <c r="F71" s="235"/>
      <c r="G71" s="235"/>
      <c r="H71" s="236"/>
    </row>
    <row r="72" spans="1:8" ht="6.5" customHeight="1" x14ac:dyDescent="0.35">
      <c r="A72" s="217"/>
      <c r="B72" s="199"/>
      <c r="C72" s="199"/>
      <c r="D72" s="199"/>
      <c r="E72" s="199"/>
      <c r="F72" s="79"/>
      <c r="G72" s="79"/>
      <c r="H72" s="216"/>
    </row>
    <row r="73" spans="1:8" x14ac:dyDescent="0.35">
      <c r="A73" s="353" t="s">
        <v>50</v>
      </c>
      <c r="B73" s="402"/>
      <c r="C73" s="402"/>
      <c r="D73" s="79"/>
      <c r="E73" s="199"/>
      <c r="F73" s="238">
        <f>((F68*(1+(D75/D80))^(D80*D78))-F68)+(F68*D76)</f>
        <v>241135.43108198675</v>
      </c>
      <c r="G73" s="199"/>
      <c r="H73" s="208"/>
    </row>
    <row r="74" spans="1:8" x14ac:dyDescent="0.35">
      <c r="A74" s="64"/>
      <c r="B74" s="199"/>
      <c r="C74" s="199"/>
      <c r="D74" s="199"/>
      <c r="E74" s="199"/>
      <c r="F74" s="209"/>
      <c r="G74" s="199"/>
      <c r="H74" s="198"/>
    </row>
    <row r="75" spans="1:8" x14ac:dyDescent="0.35">
      <c r="A75" s="398" t="s">
        <v>222</v>
      </c>
      <c r="B75" s="399"/>
      <c r="C75" s="399"/>
      <c r="D75" s="201">
        <v>0.115</v>
      </c>
      <c r="E75" s="199" t="s">
        <v>141</v>
      </c>
      <c r="F75" s="237" t="s">
        <v>193</v>
      </c>
      <c r="G75" s="199"/>
      <c r="H75" s="198"/>
    </row>
    <row r="76" spans="1:8" x14ac:dyDescent="0.35">
      <c r="A76" s="400" t="s">
        <v>136</v>
      </c>
      <c r="B76" s="401"/>
      <c r="C76" s="199"/>
      <c r="D76" s="273">
        <v>3.3000000000000002E-2</v>
      </c>
      <c r="E76" s="199"/>
      <c r="F76" s="237" t="s">
        <v>193</v>
      </c>
      <c r="G76" s="199"/>
      <c r="H76" s="198"/>
    </row>
    <row r="77" spans="1:8" x14ac:dyDescent="0.35">
      <c r="A77" s="72" t="s">
        <v>137</v>
      </c>
      <c r="B77" s="203"/>
      <c r="C77" s="199"/>
      <c r="D77" s="239">
        <f>F68</f>
        <v>1831818.1818181819</v>
      </c>
      <c r="E77" s="199"/>
      <c r="F77" s="209"/>
      <c r="G77" s="199"/>
      <c r="H77" s="198"/>
    </row>
    <row r="78" spans="1:8" x14ac:dyDescent="0.35">
      <c r="A78" s="72" t="s">
        <v>138</v>
      </c>
      <c r="B78" s="203"/>
      <c r="C78" s="199"/>
      <c r="D78" s="241">
        <f>D64/365</f>
        <v>0.82191780821917804</v>
      </c>
      <c r="E78" s="199"/>
      <c r="F78" s="209"/>
      <c r="G78" s="199"/>
      <c r="H78" s="198"/>
    </row>
    <row r="79" spans="1:8" x14ac:dyDescent="0.35">
      <c r="A79" s="72" t="s">
        <v>140</v>
      </c>
      <c r="B79" s="203"/>
      <c r="C79" s="199"/>
      <c r="D79" s="242">
        <f>D64/30.4166667</f>
        <v>9.8630136878213541</v>
      </c>
      <c r="E79" s="199"/>
      <c r="F79" s="209"/>
      <c r="G79" s="199"/>
      <c r="H79" s="198"/>
    </row>
    <row r="80" spans="1:8" x14ac:dyDescent="0.35">
      <c r="A80" s="72" t="s">
        <v>139</v>
      </c>
      <c r="B80" s="203"/>
      <c r="C80" s="199"/>
      <c r="D80" s="206">
        <v>12</v>
      </c>
      <c r="E80" s="199"/>
      <c r="F80" s="237" t="s">
        <v>194</v>
      </c>
      <c r="G80" s="199"/>
      <c r="H80" s="198"/>
    </row>
    <row r="81" spans="1:8" x14ac:dyDescent="0.35">
      <c r="A81" s="72"/>
      <c r="B81" s="203"/>
      <c r="C81" s="199"/>
      <c r="D81" s="204"/>
      <c r="E81" s="199"/>
      <c r="F81" s="209"/>
      <c r="G81" s="199"/>
      <c r="H81" s="198"/>
    </row>
    <row r="82" spans="1:8" x14ac:dyDescent="0.35">
      <c r="A82" s="64"/>
      <c r="B82" s="202"/>
      <c r="C82" s="202"/>
      <c r="D82" s="202"/>
      <c r="E82" s="202"/>
      <c r="F82" s="202"/>
      <c r="G82" s="202"/>
      <c r="H82" s="70"/>
    </row>
    <row r="83" spans="1:8" x14ac:dyDescent="0.35">
      <c r="A83" s="64" t="s">
        <v>51</v>
      </c>
      <c r="B83" s="202"/>
      <c r="C83" s="202"/>
      <c r="D83" s="202"/>
      <c r="E83" s="202"/>
      <c r="F83" s="214"/>
      <c r="G83" s="202"/>
      <c r="H83" s="70"/>
    </row>
    <row r="84" spans="1:8" x14ac:dyDescent="0.35">
      <c r="A84" s="67">
        <f>F68</f>
        <v>1831818.1818181819</v>
      </c>
      <c r="B84" s="218" t="s">
        <v>52</v>
      </c>
      <c r="C84" s="203"/>
      <c r="D84" s="219">
        <f>F73</f>
        <v>241135.43108198675</v>
      </c>
      <c r="E84" s="218" t="s">
        <v>47</v>
      </c>
      <c r="F84" s="71">
        <f>SUM(A84-D84)</f>
        <v>1590682.7507361951</v>
      </c>
      <c r="G84" s="203" t="s">
        <v>59</v>
      </c>
      <c r="H84" s="70"/>
    </row>
    <row r="85" spans="1:8" x14ac:dyDescent="0.35">
      <c r="A85" s="72" t="s">
        <v>53</v>
      </c>
      <c r="B85" s="203"/>
      <c r="C85" s="354" t="s">
        <v>54</v>
      </c>
      <c r="D85" s="355"/>
      <c r="E85" s="202"/>
      <c r="F85" s="202"/>
      <c r="G85" s="202"/>
      <c r="H85" s="70"/>
    </row>
    <row r="86" spans="1:8" x14ac:dyDescent="0.35">
      <c r="A86" s="66"/>
      <c r="B86" s="214"/>
      <c r="C86" s="214"/>
      <c r="D86" s="214"/>
      <c r="E86" s="214"/>
      <c r="F86" s="214"/>
      <c r="G86" s="214"/>
      <c r="H86" s="65"/>
    </row>
    <row r="87" spans="1:8" x14ac:dyDescent="0.35">
      <c r="A87" s="353" t="s">
        <v>55</v>
      </c>
      <c r="B87" s="350"/>
      <c r="C87" s="350"/>
      <c r="D87" s="350"/>
      <c r="E87" s="220"/>
      <c r="F87" s="68">
        <f>H31</f>
        <v>859090.90909090906</v>
      </c>
      <c r="G87" s="214" t="s">
        <v>56</v>
      </c>
      <c r="H87" s="65"/>
    </row>
    <row r="88" spans="1:8" x14ac:dyDescent="0.35">
      <c r="A88" s="73"/>
      <c r="B88" s="214"/>
      <c r="C88" s="214"/>
      <c r="D88" s="214"/>
      <c r="E88" s="214"/>
      <c r="F88" s="214"/>
      <c r="G88" s="214"/>
      <c r="H88" s="65"/>
    </row>
    <row r="89" spans="1:8" x14ac:dyDescent="0.35">
      <c r="A89" s="387" t="s">
        <v>57</v>
      </c>
      <c r="B89" s="350"/>
      <c r="C89" s="214"/>
      <c r="D89" s="214"/>
      <c r="E89" s="214"/>
      <c r="F89" s="214"/>
      <c r="G89" s="214"/>
      <c r="H89" s="65"/>
    </row>
    <row r="90" spans="1:8" ht="6.5" customHeight="1" x14ac:dyDescent="0.35">
      <c r="A90" s="74"/>
      <c r="B90" s="214"/>
      <c r="C90" s="214"/>
      <c r="D90" s="214"/>
      <c r="E90" s="214"/>
      <c r="F90" s="214"/>
      <c r="G90" s="214"/>
      <c r="H90" s="65"/>
    </row>
    <row r="91" spans="1:8" x14ac:dyDescent="0.35">
      <c r="A91" s="75">
        <f>SUM(F68-F73)</f>
        <v>1590682.7507361951</v>
      </c>
      <c r="B91" s="218" t="s">
        <v>52</v>
      </c>
      <c r="C91" s="388">
        <f>F87</f>
        <v>859090.90909090906</v>
      </c>
      <c r="D91" s="350"/>
      <c r="E91" s="200" t="s">
        <v>47</v>
      </c>
      <c r="F91" s="68">
        <f>SUM(A91-C91)</f>
        <v>731591.84164528607</v>
      </c>
      <c r="G91" s="221"/>
      <c r="H91" s="76"/>
    </row>
    <row r="92" spans="1:8" x14ac:dyDescent="0.35">
      <c r="A92" s="77" t="s">
        <v>59</v>
      </c>
      <c r="B92" s="389" t="s">
        <v>58</v>
      </c>
      <c r="C92" s="350"/>
      <c r="D92" s="350"/>
      <c r="E92" s="350"/>
      <c r="F92" s="214"/>
      <c r="G92" s="222"/>
      <c r="H92" s="78"/>
    </row>
    <row r="93" spans="1:8" x14ac:dyDescent="0.35">
      <c r="A93" s="77"/>
      <c r="B93" s="200"/>
      <c r="C93" s="200"/>
      <c r="D93" s="200"/>
      <c r="E93" s="200"/>
      <c r="F93" s="214"/>
      <c r="G93" s="200"/>
      <c r="H93" s="78"/>
    </row>
    <row r="94" spans="1:8" x14ac:dyDescent="0.35">
      <c r="A94" s="62"/>
      <c r="B94" s="210"/>
      <c r="C94" s="210"/>
      <c r="D94" s="210"/>
      <c r="E94" s="210"/>
      <c r="F94" s="210"/>
      <c r="G94" s="210"/>
      <c r="H94" s="63"/>
    </row>
    <row r="95" spans="1:8" x14ac:dyDescent="0.35">
      <c r="A95" s="80" t="s">
        <v>29</v>
      </c>
      <c r="B95" s="210"/>
      <c r="C95" s="210"/>
      <c r="D95" s="210"/>
      <c r="E95" s="210"/>
      <c r="F95" s="210"/>
      <c r="G95" s="210"/>
      <c r="H95" s="63"/>
    </row>
    <row r="96" spans="1:8" x14ac:dyDescent="0.35">
      <c r="A96" s="62" t="s">
        <v>30</v>
      </c>
      <c r="B96" s="210"/>
      <c r="C96" s="210"/>
      <c r="D96" s="210"/>
      <c r="E96" s="210"/>
      <c r="F96" s="274">
        <f>H58-F84-D63</f>
        <v>465047.21040950855</v>
      </c>
      <c r="G96" s="211"/>
      <c r="H96" s="63"/>
    </row>
    <row r="97" spans="1:10" x14ac:dyDescent="0.35">
      <c r="A97" s="62" t="s">
        <v>31</v>
      </c>
      <c r="B97" s="210"/>
      <c r="C97" s="210"/>
      <c r="D97" s="210"/>
      <c r="E97" s="210"/>
      <c r="F97" s="53">
        <v>0.15</v>
      </c>
      <c r="G97" s="211"/>
      <c r="H97" s="63"/>
    </row>
    <row r="98" spans="1:10" x14ac:dyDescent="0.35">
      <c r="A98" s="62" t="s">
        <v>27</v>
      </c>
      <c r="B98" s="210"/>
      <c r="C98" s="210"/>
      <c r="D98" s="210"/>
      <c r="E98" s="210"/>
      <c r="F98" s="223">
        <f>SUM(F96*F97)/365</f>
        <v>191.1152919491131</v>
      </c>
      <c r="G98" s="211"/>
      <c r="H98" s="63"/>
    </row>
    <row r="99" spans="1:10" x14ac:dyDescent="0.35">
      <c r="A99" s="62"/>
      <c r="B99" s="210"/>
      <c r="C99" s="210"/>
      <c r="D99" s="210"/>
      <c r="E99" s="210"/>
      <c r="F99" s="210"/>
      <c r="G99" s="210"/>
      <c r="H99" s="63"/>
    </row>
    <row r="100" spans="1:10" ht="15" thickBot="1" x14ac:dyDescent="0.4">
      <c r="A100" s="390" t="s">
        <v>28</v>
      </c>
      <c r="B100" s="391"/>
      <c r="C100" s="391"/>
      <c r="D100" s="391"/>
      <c r="E100" s="391"/>
      <c r="F100" s="391"/>
      <c r="G100" s="392"/>
      <c r="H100" s="81">
        <f>SUM(F98*D64)</f>
        <v>57334.587584733927</v>
      </c>
    </row>
    <row r="101" spans="1:10" ht="15" thickBot="1" x14ac:dyDescent="0.4">
      <c r="A101" s="82"/>
      <c r="B101" s="60"/>
      <c r="C101" s="60"/>
      <c r="D101" s="60"/>
      <c r="E101" s="60"/>
      <c r="F101" s="60"/>
      <c r="G101" s="60"/>
      <c r="H101" s="83"/>
    </row>
    <row r="102" spans="1:10" ht="15" thickBot="1" x14ac:dyDescent="0.4">
      <c r="A102" s="84"/>
      <c r="B102" s="85"/>
      <c r="C102" s="85"/>
      <c r="D102" s="393" t="s">
        <v>142</v>
      </c>
      <c r="E102" s="393"/>
      <c r="F102" s="393"/>
      <c r="G102" s="394"/>
      <c r="H102" s="86">
        <f>H100</f>
        <v>57334.587584733927</v>
      </c>
    </row>
    <row r="103" spans="1:10" x14ac:dyDescent="0.35">
      <c r="A103" s="87"/>
      <c r="B103" s="87"/>
      <c r="C103" s="87"/>
      <c r="D103" s="88"/>
      <c r="E103" s="88"/>
      <c r="F103" s="88"/>
      <c r="G103" s="88"/>
      <c r="H103" s="89"/>
    </row>
    <row r="104" spans="1:10" ht="15" thickBot="1" x14ac:dyDescent="0.4">
      <c r="A104" s="87"/>
      <c r="B104" s="87"/>
      <c r="C104" s="87"/>
      <c r="D104" s="88"/>
      <c r="E104" s="88"/>
      <c r="F104" s="88"/>
      <c r="G104" s="88"/>
      <c r="H104" s="89"/>
    </row>
    <row r="105" spans="1:10" ht="15" thickBot="1" x14ac:dyDescent="0.4">
      <c r="A105" s="139"/>
      <c r="B105" s="140"/>
      <c r="C105" s="140"/>
      <c r="D105" s="140"/>
      <c r="E105" s="395" t="s">
        <v>116</v>
      </c>
      <c r="F105" s="396"/>
      <c r="G105" s="397"/>
      <c r="H105" s="141">
        <f>H22</f>
        <v>2742181.8181818184</v>
      </c>
    </row>
    <row r="106" spans="1:10" ht="15" thickBot="1" x14ac:dyDescent="0.4">
      <c r="A106" s="379" t="s">
        <v>117</v>
      </c>
      <c r="B106" s="380"/>
      <c r="C106" s="380"/>
      <c r="D106" s="380"/>
      <c r="E106" s="380"/>
      <c r="F106" s="380"/>
      <c r="G106" s="381"/>
      <c r="H106" s="142">
        <f>H58</f>
        <v>2105729.9611457037</v>
      </c>
    </row>
    <row r="107" spans="1:10" ht="15" thickBot="1" x14ac:dyDescent="0.4">
      <c r="A107" s="342" t="s">
        <v>132</v>
      </c>
      <c r="B107" s="343"/>
      <c r="C107" s="343"/>
      <c r="D107" s="343"/>
      <c r="E107" s="343"/>
      <c r="F107" s="343"/>
      <c r="G107" s="344"/>
      <c r="H107" s="142">
        <f>F73</f>
        <v>241135.43108198675</v>
      </c>
    </row>
    <row r="108" spans="1:10" ht="15" thickBot="1" x14ac:dyDescent="0.4">
      <c r="A108" s="342" t="s">
        <v>195</v>
      </c>
      <c r="B108" s="343"/>
      <c r="C108" s="343"/>
      <c r="D108" s="343"/>
      <c r="E108" s="343"/>
      <c r="F108" s="343"/>
      <c r="G108" s="344"/>
      <c r="H108" s="180">
        <f>H102</f>
        <v>57334.587584733927</v>
      </c>
    </row>
    <row r="109" spans="1:10" x14ac:dyDescent="0.35">
      <c r="A109" s="143"/>
      <c r="B109" s="345" t="s">
        <v>134</v>
      </c>
      <c r="C109" s="346"/>
      <c r="D109" s="346"/>
      <c r="E109" s="346"/>
      <c r="F109" s="346"/>
      <c r="G109" s="347"/>
      <c r="H109" s="144">
        <f>IFERROR(SUM(H106+H107+H108),0)</f>
        <v>2404199.9798124246</v>
      </c>
    </row>
    <row r="110" spans="1:10" x14ac:dyDescent="0.35">
      <c r="A110" s="348" t="s">
        <v>196</v>
      </c>
      <c r="B110" s="348"/>
      <c r="C110" s="348"/>
      <c r="D110" s="348"/>
      <c r="E110" s="348"/>
      <c r="F110" s="348"/>
      <c r="G110" s="240">
        <f>IFERROR((H110/H106),0)</f>
        <v>0.16050578403011451</v>
      </c>
      <c r="H110" s="145">
        <f>SUM(H22-H109)</f>
        <v>337981.83836939372</v>
      </c>
      <c r="J110" s="138"/>
    </row>
    <row r="111" spans="1:10" ht="15" thickBot="1" x14ac:dyDescent="0.4">
      <c r="A111" s="339" t="s">
        <v>33</v>
      </c>
      <c r="B111" s="340"/>
      <c r="C111" s="340"/>
      <c r="D111" s="340"/>
      <c r="E111" s="340"/>
      <c r="F111" s="341"/>
      <c r="G111" s="156">
        <v>0.15</v>
      </c>
      <c r="H111" s="146">
        <f>SUM(H106*15%)</f>
        <v>315859.49417185556</v>
      </c>
    </row>
    <row r="112" spans="1:10" x14ac:dyDescent="0.35">
      <c r="A112" s="154"/>
      <c r="B112" s="154"/>
      <c r="C112" s="154"/>
      <c r="D112" s="154"/>
      <c r="E112" s="154"/>
      <c r="F112" s="158" t="s">
        <v>119</v>
      </c>
      <c r="G112" s="157">
        <f>IFERROR(((G7-H106)/H106),0)</f>
        <v>0.42468410259392148</v>
      </c>
      <c r="H112" s="89"/>
    </row>
    <row r="113" spans="1:8" x14ac:dyDescent="0.35">
      <c r="A113" s="154"/>
      <c r="B113" s="154"/>
      <c r="C113" s="154"/>
      <c r="D113" s="154"/>
      <c r="E113" s="154"/>
      <c r="F113" s="158" t="s">
        <v>120</v>
      </c>
      <c r="G113" s="157">
        <f>IFERROR(((G7-H106)/G7),0)</f>
        <v>0.29809001295143212</v>
      </c>
      <c r="H113" s="89"/>
    </row>
    <row r="114" spans="1:8" x14ac:dyDescent="0.35">
      <c r="A114" s="154"/>
      <c r="B114" s="154"/>
      <c r="C114" s="154"/>
      <c r="D114" s="154"/>
      <c r="E114" s="154"/>
      <c r="F114" s="154"/>
      <c r="G114" s="155"/>
      <c r="H114" s="89"/>
    </row>
    <row r="116" spans="1:8" x14ac:dyDescent="0.35">
      <c r="A116" s="337" t="s">
        <v>92</v>
      </c>
      <c r="B116" s="338"/>
      <c r="C116" s="338"/>
      <c r="D116" s="338"/>
      <c r="E116" s="338"/>
      <c r="F116" s="338"/>
      <c r="G116" s="338"/>
      <c r="H116" s="338"/>
    </row>
    <row r="117" spans="1:8" x14ac:dyDescent="0.35">
      <c r="A117" s="337" t="s">
        <v>90</v>
      </c>
      <c r="B117" s="338"/>
      <c r="C117" s="338"/>
      <c r="D117" s="338"/>
      <c r="E117" s="338"/>
      <c r="F117" s="338"/>
      <c r="G117" s="338"/>
      <c r="H117" s="338"/>
    </row>
    <row r="118" spans="1:8" x14ac:dyDescent="0.35">
      <c r="A118" s="337" t="s">
        <v>91</v>
      </c>
      <c r="B118" s="338"/>
      <c r="C118" s="338"/>
      <c r="D118" s="338"/>
      <c r="E118" s="338"/>
      <c r="F118" s="338"/>
      <c r="G118" s="338"/>
      <c r="H118" s="338"/>
    </row>
  </sheetData>
  <mergeCells count="41">
    <mergeCell ref="A106:G106"/>
    <mergeCell ref="A58:G58"/>
    <mergeCell ref="I63:P63"/>
    <mergeCell ref="A66:D66"/>
    <mergeCell ref="A61:H61"/>
    <mergeCell ref="A89:B89"/>
    <mergeCell ref="C91:D91"/>
    <mergeCell ref="B92:E92"/>
    <mergeCell ref="A100:G100"/>
    <mergeCell ref="D102:G102"/>
    <mergeCell ref="E105:G105"/>
    <mergeCell ref="A75:C75"/>
    <mergeCell ref="A76:B76"/>
    <mergeCell ref="A73:C73"/>
    <mergeCell ref="A1:H1"/>
    <mergeCell ref="C3:H3"/>
    <mergeCell ref="A5:H5"/>
    <mergeCell ref="B15:E15"/>
    <mergeCell ref="B16:E16"/>
    <mergeCell ref="A7:F7"/>
    <mergeCell ref="B17:E17"/>
    <mergeCell ref="B18:E18"/>
    <mergeCell ref="E20:G20"/>
    <mergeCell ref="E22:G22"/>
    <mergeCell ref="A24:H24"/>
    <mergeCell ref="D31:G31"/>
    <mergeCell ref="A71:E71"/>
    <mergeCell ref="A87:D87"/>
    <mergeCell ref="C85:D85"/>
    <mergeCell ref="A57:G57"/>
    <mergeCell ref="A56:G56"/>
    <mergeCell ref="A39:B39"/>
    <mergeCell ref="A47:E47"/>
    <mergeCell ref="A117:H117"/>
    <mergeCell ref="A118:H118"/>
    <mergeCell ref="A111:F111"/>
    <mergeCell ref="A107:G107"/>
    <mergeCell ref="B109:G109"/>
    <mergeCell ref="A116:H116"/>
    <mergeCell ref="A110:F110"/>
    <mergeCell ref="A108:G108"/>
  </mergeCells>
  <pageMargins left="0.7" right="0.7" top="0.75" bottom="0.75" header="0.3" footer="0.3"/>
  <pageSetup paperSize="9"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Acquisition</vt:lpstr>
      <vt:lpstr>Construction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Grubisa</dc:creator>
  <cp:lastModifiedBy>Kevin Grubisa</cp:lastModifiedBy>
  <cp:lastPrinted>2023-02-16T01:33:52Z</cp:lastPrinted>
  <dcterms:created xsi:type="dcterms:W3CDTF">2022-09-19T01:50:47Z</dcterms:created>
  <dcterms:modified xsi:type="dcterms:W3CDTF">2025-08-20T03:48:36Z</dcterms:modified>
</cp:coreProperties>
</file>