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"/>
    </mc:Choice>
  </mc:AlternateContent>
  <xr:revisionPtr revIDLastSave="0" documentId="13_ncr:1_{9CE016CD-C136-485D-AF52-D404FAB2D901}" xr6:coauthVersionLast="47" xr6:coauthVersionMax="47" xr10:uidLastSave="{00000000-0000-0000-0000-000000000000}"/>
  <bookViews>
    <workbookView xWindow="28680" yWindow="-120" windowWidth="29040" windowHeight="15720" tabRatio="559" xr2:uid="{3CBBACC5-86E6-4F60-87B2-1ED6B25E80B7}"/>
  </bookViews>
  <sheets>
    <sheet name="Project Worksheet" sheetId="4" r:id="rId1"/>
    <sheet name="PRINTABLE Project Worksheet" sheetId="7" r:id="rId2"/>
    <sheet name="Sheet1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7" l="1"/>
  <c r="G94" i="7"/>
  <c r="G95" i="7"/>
  <c r="B88" i="7"/>
  <c r="B88" i="4"/>
  <c r="A47" i="4" s="1"/>
  <c r="B90" i="7"/>
  <c r="B90" i="4"/>
  <c r="E59" i="4"/>
  <c r="E88" i="7"/>
  <c r="F88" i="7" s="1"/>
  <c r="F47" i="7" s="1"/>
  <c r="G82" i="7"/>
  <c r="H82" i="7" s="1"/>
  <c r="F82" i="7"/>
  <c r="F46" i="7" s="1"/>
  <c r="G76" i="7"/>
  <c r="G45" i="7" s="1"/>
  <c r="F76" i="7"/>
  <c r="F45" i="7" s="1"/>
  <c r="G70" i="7"/>
  <c r="H70" i="7" s="1"/>
  <c r="F70" i="7"/>
  <c r="F44" i="7" s="1"/>
  <c r="E64" i="7"/>
  <c r="G64" i="7" s="1"/>
  <c r="H64" i="7" s="1"/>
  <c r="C64" i="7"/>
  <c r="B64" i="7"/>
  <c r="B58" i="7"/>
  <c r="C57" i="7"/>
  <c r="B57" i="7"/>
  <c r="E27" i="7"/>
  <c r="G22" i="7"/>
  <c r="E57" i="7" s="1"/>
  <c r="F14" i="7"/>
  <c r="I13" i="7"/>
  <c r="J13" i="7" s="1"/>
  <c r="F13" i="7"/>
  <c r="I12" i="7"/>
  <c r="J12" i="7" s="1"/>
  <c r="E88" i="4"/>
  <c r="F88" i="4" s="1"/>
  <c r="F47" i="4" s="1"/>
  <c r="E64" i="4"/>
  <c r="C64" i="4"/>
  <c r="B64" i="4"/>
  <c r="C57" i="4"/>
  <c r="B57" i="4"/>
  <c r="B58" i="4"/>
  <c r="F13" i="4"/>
  <c r="F14" i="4"/>
  <c r="E27" i="4"/>
  <c r="I13" i="4"/>
  <c r="J13" i="4" s="1"/>
  <c r="G22" i="4"/>
  <c r="G23" i="4" s="1"/>
  <c r="I12" i="4"/>
  <c r="J12" i="4" s="1"/>
  <c r="G82" i="4"/>
  <c r="H82" i="4" s="1"/>
  <c r="G76" i="4"/>
  <c r="H76" i="4" s="1"/>
  <c r="G70" i="4"/>
  <c r="H70" i="4" s="1"/>
  <c r="F70" i="4"/>
  <c r="F44" i="4" s="1"/>
  <c r="F76" i="4"/>
  <c r="F45" i="4" s="1"/>
  <c r="F82" i="4"/>
  <c r="F46" i="4" s="1"/>
  <c r="G94" i="4" l="1"/>
  <c r="G95" i="4"/>
  <c r="J15" i="7"/>
  <c r="E58" i="7" s="1"/>
  <c r="H76" i="7"/>
  <c r="G44" i="7"/>
  <c r="G23" i="7"/>
  <c r="G46" i="7"/>
  <c r="G43" i="7"/>
  <c r="G57" i="7"/>
  <c r="F57" i="7"/>
  <c r="F64" i="7"/>
  <c r="F43" i="7" s="1"/>
  <c r="G64" i="4"/>
  <c r="H64" i="4" s="1"/>
  <c r="J15" i="4"/>
  <c r="G44" i="4"/>
  <c r="G45" i="4"/>
  <c r="G46" i="4"/>
  <c r="E57" i="4"/>
  <c r="F57" i="4" s="1"/>
  <c r="F42" i="4" s="1"/>
  <c r="F64" i="4"/>
  <c r="E58" i="4" l="1"/>
  <c r="G57" i="4" s="1"/>
  <c r="G92" i="4" s="1"/>
  <c r="I92" i="4"/>
  <c r="F42" i="7"/>
  <c r="F48" i="7" s="1"/>
  <c r="G92" i="7"/>
  <c r="A92" i="7" s="1"/>
  <c r="G42" i="7"/>
  <c r="G48" i="7" s="1"/>
  <c r="G43" i="4"/>
  <c r="F43" i="4"/>
  <c r="F48" i="4" s="1"/>
  <c r="J92" i="4" l="1"/>
  <c r="A92" i="4" s="1"/>
  <c r="G42" i="4"/>
  <c r="G48" i="4" s="1"/>
</calcChain>
</file>

<file path=xl/sharedStrings.xml><?xml version="1.0" encoding="utf-8"?>
<sst xmlns="http://schemas.openxmlformats.org/spreadsheetml/2006/main" count="191" uniqueCount="98">
  <si>
    <t>Contractor Name</t>
  </si>
  <si>
    <t>Contract Amt</t>
  </si>
  <si>
    <t>Property Owner Address:</t>
  </si>
  <si>
    <t>123 Main St</t>
  </si>
  <si>
    <t>Pmt #</t>
  </si>
  <si>
    <t>Phase/Work Description</t>
  </si>
  <si>
    <t>Property Owner Payment</t>
  </si>
  <si>
    <t>AEP to Pay Contractors</t>
  </si>
  <si>
    <t>Gold</t>
  </si>
  <si>
    <t>Platinum</t>
  </si>
  <si>
    <t>City, State Zip</t>
  </si>
  <si>
    <t>Joe Propertyowner</t>
  </si>
  <si>
    <t>Regular Visits (3 total):</t>
  </si>
  <si>
    <t>Total Green Mfg:</t>
  </si>
  <si>
    <t>Materials Price:</t>
  </si>
  <si>
    <t>Freight Price:</t>
  </si>
  <si>
    <t>over limit/visit</t>
  </si>
  <si>
    <t>add to job price</t>
  </si>
  <si>
    <t>total per job</t>
  </si>
  <si>
    <t>Total Price of Job (Property Owner to Pay):</t>
  </si>
  <si>
    <t>Total of AEP to Pay Contractors:</t>
  </si>
  <si>
    <t>Sales Tax:</t>
  </si>
  <si>
    <t>Sales Tax Rate:</t>
  </si>
  <si>
    <t># of Systems:</t>
  </si>
  <si>
    <t>1-D.Pmt</t>
  </si>
  <si>
    <t>Total:</t>
  </si>
  <si>
    <t>Maintenance Company:</t>
  </si>
  <si>
    <t>ABC HVAC Co.</t>
  </si>
  <si>
    <t>Hide columns</t>
  </si>
  <si>
    <t>joe@yahoo.com</t>
  </si>
  <si>
    <t>County:</t>
  </si>
  <si>
    <t>Preble</t>
  </si>
  <si>
    <t>Property Owner Info:</t>
  </si>
  <si>
    <t>Name:</t>
  </si>
  <si>
    <t>Email:</t>
  </si>
  <si>
    <t>Phone:</t>
  </si>
  <si>
    <t>555-555-5555</t>
  </si>
  <si>
    <t>Mobile</t>
  </si>
  <si>
    <t>Landline</t>
  </si>
  <si>
    <t>Phone Type:</t>
  </si>
  <si>
    <t>Direct Exchange</t>
  </si>
  <si>
    <t>Job Details:</t>
  </si>
  <si>
    <t>Geo Brand:</t>
  </si>
  <si>
    <t>Total Tonage for Job:</t>
  </si>
  <si>
    <t>Performance Optimization:</t>
  </si>
  <si>
    <t>Price Per Visit, Per System</t>
  </si>
  <si>
    <t>Waterless</t>
  </si>
  <si>
    <t>Copper</t>
  </si>
  <si>
    <t>HDPE/Plastic</t>
  </si>
  <si>
    <t>Paid upon completion of each visit over 5 years.</t>
  </si>
  <si>
    <r>
      <t xml:space="preserve">Phase/Work Description
</t>
    </r>
    <r>
      <rPr>
        <sz val="11"/>
        <color theme="1"/>
        <rFont val="Calibri"/>
        <family val="2"/>
        <scheme val="minor"/>
      </rPr>
      <t>(for Property Owner to see)</t>
    </r>
  </si>
  <si>
    <t>Forced Air</t>
  </si>
  <si>
    <t>Hydronic</t>
  </si>
  <si>
    <t>Are there Local Rebates?</t>
  </si>
  <si>
    <t>Estimated Start-Up Date:</t>
  </si>
  <si>
    <t>PAYMENT SCHEDULE OVERVIEW</t>
  </si>
  <si>
    <t>PAYMENT SCHEDULE DETAIL</t>
  </si>
  <si>
    <t>None</t>
  </si>
  <si>
    <t>X</t>
  </si>
  <si>
    <t>Attic Access/Ladder Installation</t>
  </si>
  <si>
    <t>Electrical work</t>
  </si>
  <si>
    <t>Fireplace Energy Damper</t>
  </si>
  <si>
    <t>Water Heater connected to geo desuperheater</t>
  </si>
  <si>
    <t>Insulation</t>
  </si>
  <si>
    <t>Yes</t>
  </si>
  <si>
    <t>No</t>
  </si>
  <si>
    <r>
      <t>Intricate Components</t>
    </r>
    <r>
      <rPr>
        <sz val="9"/>
        <rFont val="Calibri"/>
        <family val="2"/>
        <scheme val="minor"/>
      </rPr>
      <t xml:space="preserve"> (mark all that apply):</t>
    </r>
  </si>
  <si>
    <t>Drilling</t>
  </si>
  <si>
    <t>If a contractor is to be paid multiple times throughout the job, 
they must be listed multiple times on this sheet &amp; when the licensing form is submitted online.</t>
  </si>
  <si>
    <t>Down Pmt/Permits, etc</t>
  </si>
  <si>
    <t>Downpayment</t>
  </si>
  <si>
    <t>Equipment &amp; Drilling</t>
  </si>
  <si>
    <t>Ductwork</t>
  </si>
  <si>
    <t>Plumbing</t>
  </si>
  <si>
    <t>Start-Up</t>
  </si>
  <si>
    <t># of Payments:</t>
  </si>
  <si>
    <r>
      <t>Geothermal Type</t>
    </r>
    <r>
      <rPr>
        <sz val="9"/>
        <color theme="1"/>
        <rFont val="Calibri"/>
        <family val="2"/>
        <scheme val="minor"/>
      </rPr>
      <t xml:space="preserve"> (circle)</t>
    </r>
    <r>
      <rPr>
        <sz val="11"/>
        <color theme="1"/>
        <rFont val="Calibri"/>
        <family val="2"/>
        <scheme val="minor"/>
      </rPr>
      <t>:</t>
    </r>
  </si>
  <si>
    <t>New Loop</t>
  </si>
  <si>
    <t>Existing Loop</t>
  </si>
  <si>
    <r>
      <t>Loop Material</t>
    </r>
    <r>
      <rPr>
        <sz val="8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(circle):</t>
    </r>
  </si>
  <si>
    <r>
      <t xml:space="preserve">New/Existing Loop </t>
    </r>
    <r>
      <rPr>
        <sz val="10"/>
        <color theme="1"/>
        <rFont val="Calibri"/>
        <family val="2"/>
        <scheme val="minor"/>
      </rPr>
      <t>(circle):</t>
    </r>
  </si>
  <si>
    <t>Down Payment/1</t>
  </si>
  <si>
    <t>Payment 2</t>
  </si>
  <si>
    <r>
      <t>Which payment will cover TGM costs?</t>
    </r>
    <r>
      <rPr>
        <sz val="10"/>
        <color theme="1"/>
        <rFont val="Calibri"/>
        <family val="2"/>
        <scheme val="minor"/>
      </rPr>
      <t xml:space="preserve"> (mark one)</t>
    </r>
  </si>
  <si>
    <r>
      <t xml:space="preserve">Mfg Product Line: </t>
    </r>
    <r>
      <rPr>
        <u/>
        <sz val="10"/>
        <color theme="1"/>
        <rFont val="Calibri"/>
        <family val="2"/>
        <scheme val="minor"/>
      </rPr>
      <t>(mark one)</t>
    </r>
  </si>
  <si>
    <t>Plumbing Contractor</t>
  </si>
  <si>
    <t>Local Rebates:</t>
  </si>
  <si>
    <t>BOTH</t>
  </si>
  <si>
    <r>
      <t>Distribution Sys</t>
    </r>
    <r>
      <rPr>
        <sz val="10"/>
        <color theme="1"/>
        <rFont val="Calibri"/>
        <family val="2"/>
        <scheme val="minor"/>
      </rPr>
      <t xml:space="preserve"> (circle):</t>
    </r>
  </si>
  <si>
    <t>Water-Source</t>
  </si>
  <si>
    <t>Removal of old equip to make room for geo</t>
  </si>
  <si>
    <t>Sales Contractor</t>
  </si>
  <si>
    <t>Total Price of Job:</t>
  </si>
  <si>
    <t>Electrical Contractor</t>
  </si>
  <si>
    <t>Electrical Work</t>
  </si>
  <si>
    <t>Start Up</t>
  </si>
  <si>
    <r>
      <rPr>
        <b/>
        <sz val="22"/>
        <color rgb="FFC00000"/>
        <rFont val="Calibri"/>
        <family val="2"/>
        <scheme val="minor"/>
      </rPr>
      <t>PROJECT WORKSHEET</t>
    </r>
    <r>
      <rPr>
        <sz val="11"/>
        <color rgb="FFC00000"/>
        <rFont val="Calibri"/>
        <family val="2"/>
        <scheme val="minor"/>
      </rPr>
      <t xml:space="preserve">
Fill in all </t>
    </r>
    <r>
      <rPr>
        <b/>
        <u/>
        <sz val="11"/>
        <color rgb="FFC00000"/>
        <rFont val="Calibri"/>
        <family val="2"/>
        <scheme val="minor"/>
      </rPr>
      <t>YELLOW</t>
    </r>
    <r>
      <rPr>
        <sz val="11"/>
        <color rgb="FFC00000"/>
        <rFont val="Calibri"/>
        <family val="2"/>
        <scheme val="minor"/>
      </rPr>
      <t xml:space="preserve"> cells.
Include yourself as a contractor to be paid.</t>
    </r>
  </si>
  <si>
    <r>
      <t xml:space="preserve">Performance Optimization </t>
    </r>
    <r>
      <rPr>
        <i/>
        <sz val="11"/>
        <color theme="1"/>
        <rFont val="Calibri"/>
        <family val="2"/>
        <scheme val="minor"/>
      </rPr>
      <t>(pd over next 5 yrs)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</si>
</sst>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_(&quot;$&quot;* #,##0.000_);_(&quot;$&quot;* \(#,##0.000\);_(&quot;$&quot;* &quot;-&quot;??_);_(@_)"/>
    <numFmt numFmtId="167" formatCode="&quot;$&quot;#,##0.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color rgb="FFC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indexed="64"/>
      </right>
      <top/>
      <bottom style="thin">
        <color theme="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44" fontId="0" fillId="0" borderId="0" xfId="1" applyFont="1" applyBorder="1" applyAlignment="1" applyProtection="1">
      <alignment horizontal="center" vertical="center"/>
    </xf>
    <xf numFmtId="44" fontId="0" fillId="0" borderId="0" xfId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44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44" fontId="2" fillId="0" borderId="8" xfId="0" applyNumberFormat="1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44" fontId="0" fillId="0" borderId="8" xfId="0" applyNumberFormat="1" applyBorder="1" applyAlignment="1">
      <alignment horizontal="center"/>
    </xf>
    <xf numFmtId="0" fontId="0" fillId="0" borderId="0" xfId="0" applyAlignment="1">
      <alignment vertical="top" wrapText="1"/>
    </xf>
    <xf numFmtId="164" fontId="2" fillId="0" borderId="0" xfId="0" applyNumberFormat="1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44" fontId="12" fillId="0" borderId="0" xfId="1" applyFont="1" applyProtection="1"/>
    <xf numFmtId="44" fontId="12" fillId="0" borderId="0" xfId="0" applyNumberFormat="1" applyFo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44" fontId="0" fillId="0" borderId="0" xfId="0" applyNumberFormat="1" applyAlignment="1">
      <alignment horizont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/>
    <xf numFmtId="44" fontId="0" fillId="0" borderId="17" xfId="1" applyFont="1" applyBorder="1" applyAlignment="1" applyProtection="1">
      <alignment vertical="center"/>
    </xf>
    <xf numFmtId="44" fontId="0" fillId="0" borderId="20" xfId="0" applyNumberFormat="1" applyBorder="1" applyAlignment="1">
      <alignment horizontal="left"/>
    </xf>
    <xf numFmtId="44" fontId="0" fillId="0" borderId="17" xfId="1" applyFont="1" applyBorder="1" applyAlignment="1" applyProtection="1">
      <alignment horizontal="left"/>
    </xf>
    <xf numFmtId="0" fontId="0" fillId="0" borderId="22" xfId="0" applyBorder="1"/>
    <xf numFmtId="44" fontId="0" fillId="0" borderId="22" xfId="1" applyFont="1" applyBorder="1" applyAlignment="1">
      <alignment horizontal="left"/>
    </xf>
    <xf numFmtId="44" fontId="0" fillId="0" borderId="23" xfId="1" applyFont="1" applyBorder="1" applyAlignment="1" applyProtection="1">
      <alignment vertical="center"/>
    </xf>
    <xf numFmtId="44" fontId="0" fillId="0" borderId="24" xfId="1" applyFont="1" applyBorder="1" applyAlignment="1" applyProtection="1">
      <alignment vertical="center"/>
    </xf>
    <xf numFmtId="44" fontId="0" fillId="0" borderId="26" xfId="1" applyFont="1" applyBorder="1" applyAlignment="1" applyProtection="1">
      <alignment vertical="center"/>
    </xf>
    <xf numFmtId="44" fontId="0" fillId="0" borderId="22" xfId="1" applyFont="1" applyBorder="1" applyAlignment="1" applyProtection="1">
      <alignment vertical="center"/>
    </xf>
    <xf numFmtId="44" fontId="0" fillId="0" borderId="25" xfId="1" applyFont="1" applyBorder="1" applyAlignment="1" applyProtection="1">
      <alignment vertical="center"/>
    </xf>
    <xf numFmtId="0" fontId="9" fillId="0" borderId="0" xfId="0" applyFont="1" applyAlignment="1">
      <alignment vertical="center" wrapText="1"/>
    </xf>
    <xf numFmtId="164" fontId="0" fillId="0" borderId="0" xfId="0" applyNumberFormat="1" applyAlignment="1" applyProtection="1">
      <alignment horizontal="left" indent="1"/>
      <protection locked="0"/>
    </xf>
    <xf numFmtId="165" fontId="0" fillId="0" borderId="0" xfId="2" applyNumberFormat="1" applyFont="1" applyFill="1" applyBorder="1" applyAlignment="1" applyProtection="1">
      <alignment horizontal="left" indent="1"/>
      <protection locked="0"/>
    </xf>
    <xf numFmtId="164" fontId="0" fillId="0" borderId="0" xfId="1" applyNumberFormat="1" applyFont="1" applyFill="1" applyBorder="1" applyAlignment="1" applyProtection="1">
      <alignment horizontal="left" indent="1"/>
    </xf>
    <xf numFmtId="167" fontId="1" fillId="0" borderId="0" xfId="1" applyNumberFormat="1" applyFont="1" applyFill="1" applyBorder="1" applyAlignment="1" applyProtection="1">
      <alignment horizontal="left" indent="1"/>
    </xf>
    <xf numFmtId="0" fontId="0" fillId="0" borderId="15" xfId="0" applyBorder="1" applyAlignment="1">
      <alignment horizontal="left" inden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27" xfId="1" applyFont="1" applyBorder="1" applyAlignment="1" applyProtection="1">
      <alignment horizontal="center" vertical="center"/>
    </xf>
    <xf numFmtId="44" fontId="0" fillId="0" borderId="17" xfId="1" applyFont="1" applyBorder="1" applyAlignment="1" applyProtection="1">
      <alignment horizontal="center" vertical="center"/>
    </xf>
    <xf numFmtId="44" fontId="0" fillId="0" borderId="25" xfId="1" applyFont="1" applyBorder="1" applyAlignment="1" applyProtection="1">
      <alignment horizontal="center" vertical="center"/>
    </xf>
    <xf numFmtId="44" fontId="0" fillId="0" borderId="28" xfId="1" applyFont="1" applyBorder="1" applyAlignment="1" applyProtection="1">
      <alignment horizontal="center" vertical="center"/>
    </xf>
    <xf numFmtId="44" fontId="0" fillId="0" borderId="24" xfId="1" applyFont="1" applyBorder="1" applyAlignment="1" applyProtection="1">
      <alignment horizontal="center" vertical="center"/>
    </xf>
    <xf numFmtId="44" fontId="0" fillId="0" borderId="26" xfId="1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0" fillId="0" borderId="22" xfId="1" applyFont="1" applyBorder="1" applyAlignment="1" applyProtection="1">
      <alignment horizontal="center" vertical="center"/>
    </xf>
    <xf numFmtId="0" fontId="8" fillId="0" borderId="16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44" fontId="0" fillId="0" borderId="23" xfId="1" applyFont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4" fontId="11" fillId="0" borderId="10" xfId="0" applyNumberFormat="1" applyFont="1" applyBorder="1" applyAlignment="1" applyProtection="1">
      <alignment horizontal="left" indent="1"/>
      <protection locked="0"/>
    </xf>
    <xf numFmtId="164" fontId="0" fillId="0" borderId="0" xfId="1" applyNumberFormat="1" applyFont="1" applyFill="1" applyAlignment="1" applyProtection="1">
      <alignment horizontal="left" indent="1"/>
    </xf>
    <xf numFmtId="164" fontId="1" fillId="0" borderId="9" xfId="1" applyNumberFormat="1" applyFont="1" applyFill="1" applyBorder="1" applyAlignment="1" applyProtection="1">
      <alignment horizontal="left" inden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18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/>
    </xf>
    <xf numFmtId="0" fontId="16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left" indent="1"/>
    </xf>
    <xf numFmtId="0" fontId="24" fillId="0" borderId="0" xfId="0" applyFont="1" applyAlignment="1">
      <alignment horizontal="right" vertical="top" wrapText="1"/>
    </xf>
    <xf numFmtId="44" fontId="0" fillId="0" borderId="27" xfId="1" applyFont="1" applyBorder="1" applyAlignment="1" applyProtection="1">
      <alignment horizontal="left" vertical="center"/>
    </xf>
    <xf numFmtId="44" fontId="0" fillId="0" borderId="17" xfId="1" applyFont="1" applyBorder="1" applyAlignment="1" applyProtection="1">
      <alignment horizontal="left" vertical="center"/>
    </xf>
    <xf numFmtId="44" fontId="0" fillId="0" borderId="25" xfId="1" applyFont="1" applyBorder="1" applyAlignment="1" applyProtection="1">
      <alignment horizontal="left" vertical="center"/>
    </xf>
    <xf numFmtId="0" fontId="13" fillId="0" borderId="3" xfId="0" applyFont="1" applyBorder="1" applyAlignment="1">
      <alignment horizontal="left" vertical="top" wrapText="1" indent="5"/>
    </xf>
    <xf numFmtId="0" fontId="13" fillId="0" borderId="4" xfId="0" applyFont="1" applyBorder="1" applyAlignment="1">
      <alignment horizontal="left" vertical="top" wrapText="1" indent="5"/>
    </xf>
    <xf numFmtId="0" fontId="2" fillId="0" borderId="14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13" fillId="2" borderId="15" xfId="0" applyFont="1" applyFill="1" applyBorder="1" applyAlignment="1">
      <alignment horizontal="left" indent="1"/>
    </xf>
    <xf numFmtId="0" fontId="13" fillId="2" borderId="20" xfId="0" applyFont="1" applyFill="1" applyBorder="1" applyAlignment="1">
      <alignment horizontal="left" indent="1"/>
    </xf>
    <xf numFmtId="0" fontId="13" fillId="2" borderId="10" xfId="0" applyFont="1" applyFill="1" applyBorder="1" applyAlignment="1">
      <alignment horizontal="left" indent="1"/>
    </xf>
    <xf numFmtId="0" fontId="13" fillId="2" borderId="19" xfId="0" applyFont="1" applyFill="1" applyBorder="1" applyAlignment="1">
      <alignment horizontal="left" indent="1"/>
    </xf>
    <xf numFmtId="0" fontId="0" fillId="2" borderId="10" xfId="0" applyFill="1" applyBorder="1" applyAlignment="1" applyProtection="1">
      <alignment horizontal="left" vertical="center" indent="1"/>
      <protection locked="0"/>
    </xf>
    <xf numFmtId="0" fontId="0" fillId="2" borderId="10" xfId="0" applyFill="1" applyBorder="1" applyAlignment="1" applyProtection="1">
      <alignment horizontal="left" indent="1"/>
      <protection locked="0"/>
    </xf>
    <xf numFmtId="14" fontId="0" fillId="2" borderId="10" xfId="0" applyNumberFormat="1" applyFill="1" applyBorder="1" applyAlignment="1" applyProtection="1">
      <alignment horizontal="left" indent="1"/>
      <protection locked="0"/>
    </xf>
    <xf numFmtId="0" fontId="0" fillId="2" borderId="10" xfId="0" applyFill="1" applyBorder="1" applyAlignment="1" applyProtection="1">
      <alignment horizontal="left" vertical="center" indent="1"/>
      <protection locked="0"/>
    </xf>
    <xf numFmtId="0" fontId="0" fillId="2" borderId="10" xfId="0" applyFill="1" applyBorder="1" applyAlignment="1" applyProtection="1">
      <alignment horizontal="left" indent="1"/>
      <protection locked="0"/>
    </xf>
    <xf numFmtId="164" fontId="0" fillId="2" borderId="10" xfId="0" applyNumberFormat="1" applyFill="1" applyBorder="1" applyAlignment="1" applyProtection="1">
      <alignment horizontal="left" indent="1"/>
      <protection locked="0"/>
    </xf>
    <xf numFmtId="164" fontId="0" fillId="2" borderId="19" xfId="0" applyNumberFormat="1" applyFill="1" applyBorder="1" applyAlignment="1" applyProtection="1">
      <alignment horizontal="left" indent="1"/>
      <protection locked="0"/>
    </xf>
    <xf numFmtId="165" fontId="0" fillId="2" borderId="10" xfId="2" applyNumberFormat="1" applyFont="1" applyFill="1" applyBorder="1" applyAlignment="1" applyProtection="1">
      <alignment horizontal="left" indent="1"/>
      <protection locked="0"/>
    </xf>
    <xf numFmtId="165" fontId="0" fillId="2" borderId="19" xfId="2" applyNumberFormat="1" applyFont="1" applyFill="1" applyBorder="1" applyAlignment="1" applyProtection="1">
      <alignment horizontal="left" indent="1"/>
      <protection locked="0"/>
    </xf>
    <xf numFmtId="49" fontId="0" fillId="2" borderId="10" xfId="0" applyNumberFormat="1" applyFill="1" applyBorder="1" applyAlignment="1" applyProtection="1">
      <alignment horizontal="left" vertical="center" indent="1"/>
      <protection locked="0"/>
    </xf>
    <xf numFmtId="0" fontId="0" fillId="2" borderId="10" xfId="0" applyFill="1" applyBorder="1" applyAlignment="1" applyProtection="1">
      <alignment horizontal="left" vertical="top" indent="1"/>
      <protection locked="0"/>
    </xf>
    <xf numFmtId="164" fontId="0" fillId="2" borderId="19" xfId="1" applyNumberFormat="1" applyFont="1" applyFill="1" applyBorder="1" applyAlignment="1" applyProtection="1">
      <alignment horizontal="left" indent="1"/>
      <protection locked="0"/>
    </xf>
    <xf numFmtId="164" fontId="0" fillId="2" borderId="29" xfId="1" applyNumberFormat="1" applyFont="1" applyFill="1" applyBorder="1" applyAlignment="1" applyProtection="1">
      <alignment horizontal="left" indent="1"/>
      <protection locked="0"/>
    </xf>
    <xf numFmtId="1" fontId="0" fillId="2" borderId="10" xfId="0" applyNumberFormat="1" applyFill="1" applyBorder="1" applyAlignment="1" applyProtection="1">
      <alignment horizontal="left" indent="1"/>
      <protection locked="0"/>
    </xf>
    <xf numFmtId="0" fontId="25" fillId="0" borderId="0" xfId="0" applyFont="1" applyAlignment="1">
      <alignment horizontal="left" vertical="center" wrapText="1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indent="1"/>
      <protection locked="0"/>
    </xf>
    <xf numFmtId="44" fontId="0" fillId="2" borderId="18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44" fontId="0" fillId="2" borderId="19" xfId="1" applyFont="1" applyFill="1" applyBorder="1" applyAlignment="1" applyProtection="1">
      <alignment horizontal="lef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indent="1"/>
      <protection locked="0"/>
    </xf>
    <xf numFmtId="44" fontId="0" fillId="2" borderId="21" xfId="1" applyFont="1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 indent="1"/>
      <protection locked="0"/>
    </xf>
    <xf numFmtId="44" fontId="0" fillId="2" borderId="20" xfId="1" applyFont="1" applyFill="1" applyBorder="1" applyAlignment="1" applyProtection="1">
      <alignment horizontal="left"/>
      <protection locked="0"/>
    </xf>
    <xf numFmtId="0" fontId="0" fillId="2" borderId="15" xfId="0" applyFill="1" applyBorder="1" applyProtection="1">
      <protection locked="0"/>
    </xf>
    <xf numFmtId="0" fontId="8" fillId="0" borderId="17" xfId="0" applyFont="1" applyBorder="1" applyAlignment="1">
      <alignment horizontal="left"/>
    </xf>
    <xf numFmtId="44" fontId="0" fillId="0" borderId="0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166" fontId="2" fillId="0" borderId="30" xfId="0" applyNumberFormat="1" applyFont="1" applyBorder="1" applyAlignment="1">
      <alignment horizontal="center"/>
    </xf>
    <xf numFmtId="44" fontId="2" fillId="0" borderId="30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theme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1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168727</xdr:colOff>
      <xdr:row>0</xdr:row>
      <xdr:rowOff>5443</xdr:rowOff>
    </xdr:from>
    <xdr:to>
      <xdr:col>7</xdr:col>
      <xdr:colOff>752475</xdr:colOff>
      <xdr:row>3</xdr:row>
      <xdr:rowOff>61055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5D6112-E221-4D5C-8F42-532985C0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877" y="5443"/>
          <a:ext cx="2422073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49</xdr:row>
      <xdr:rowOff>104775</xdr:rowOff>
    </xdr:from>
    <xdr:to>
      <xdr:col>7</xdr:col>
      <xdr:colOff>752063</xdr:colOff>
      <xdr:row>49</xdr:row>
      <xdr:rowOff>731887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4D3C30-CF05-4EEC-AE87-D019F201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9458325"/>
          <a:ext cx="2428463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168727</xdr:colOff>
      <xdr:row>0</xdr:row>
      <xdr:rowOff>5443</xdr:rowOff>
    </xdr:from>
    <xdr:to>
      <xdr:col>7</xdr:col>
      <xdr:colOff>819150</xdr:colOff>
      <xdr:row>3</xdr:row>
      <xdr:rowOff>61055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8F85EC-9AEE-458B-9BA1-1D971850B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877" y="5443"/>
          <a:ext cx="2422073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49</xdr:row>
      <xdr:rowOff>104775</xdr:rowOff>
    </xdr:from>
    <xdr:to>
      <xdr:col>7</xdr:col>
      <xdr:colOff>818738</xdr:colOff>
      <xdr:row>49</xdr:row>
      <xdr:rowOff>731887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4841E1-4D09-4B2D-AE58-C383F0DC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9334500"/>
          <a:ext cx="2428463" cy="627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D9AD3-EC44-4336-BF3C-9B56EF056306}">
  <dimension ref="A1:O111"/>
  <sheetViews>
    <sheetView tabSelected="1" view="pageLayout" zoomScaleNormal="100" workbookViewId="0">
      <selection activeCell="B21" sqref="B21"/>
    </sheetView>
  </sheetViews>
  <sheetFormatPr defaultRowHeight="15" x14ac:dyDescent="0.25"/>
  <cols>
    <col min="1" max="1" width="5.28515625" style="3" customWidth="1"/>
    <col min="2" max="2" width="16.140625" style="3" customWidth="1"/>
    <col min="3" max="3" width="15.5703125" style="3" customWidth="1"/>
    <col min="4" max="4" width="14.85546875" style="3" customWidth="1"/>
    <col min="5" max="5" width="11.7109375" style="3" customWidth="1"/>
    <col min="6" max="6" width="12.42578125" style="3" customWidth="1"/>
    <col min="7" max="7" width="13.28515625" style="3" customWidth="1"/>
    <col min="8" max="8" width="12.42578125" customWidth="1"/>
    <col min="9" max="10" width="11.85546875" hidden="1" customWidth="1"/>
    <col min="11" max="11" width="9.140625" hidden="1" customWidth="1"/>
    <col min="12" max="12" width="15.85546875" hidden="1" customWidth="1"/>
    <col min="13" max="13" width="0.42578125" hidden="1" customWidth="1"/>
    <col min="14" max="14" width="9.140625" hidden="1" customWidth="1"/>
    <col min="16" max="16384" width="9.140625" style="3"/>
  </cols>
  <sheetData>
    <row r="1" spans="1:11" ht="15" customHeight="1" x14ac:dyDescent="0.25">
      <c r="A1" s="67" t="s">
        <v>96</v>
      </c>
      <c r="B1" s="67"/>
      <c r="C1" s="67"/>
      <c r="D1" s="67"/>
      <c r="E1" s="8"/>
      <c r="F1" s="8"/>
      <c r="G1" s="8"/>
    </row>
    <row r="2" spans="1:11" ht="15" customHeight="1" x14ac:dyDescent="0.25">
      <c r="A2" s="67"/>
      <c r="B2" s="67"/>
      <c r="C2" s="67"/>
      <c r="D2" s="67"/>
      <c r="E2"/>
      <c r="F2"/>
      <c r="G2"/>
    </row>
    <row r="3" spans="1:11" ht="15" customHeight="1" x14ac:dyDescent="0.25">
      <c r="A3" s="67"/>
      <c r="B3" s="67"/>
      <c r="C3" s="67"/>
      <c r="D3" s="67"/>
      <c r="E3"/>
      <c r="F3"/>
      <c r="G3"/>
    </row>
    <row r="4" spans="1:11" ht="9" customHeight="1" x14ac:dyDescent="0.25">
      <c r="A4" s="67"/>
      <c r="B4" s="67"/>
      <c r="C4" s="67"/>
      <c r="D4" s="67"/>
      <c r="E4"/>
      <c r="F4"/>
      <c r="G4"/>
    </row>
    <row r="5" spans="1:11" ht="6" customHeight="1" x14ac:dyDescent="0.25">
      <c r="A5" s="67"/>
      <c r="B5" s="67"/>
      <c r="C5" s="67"/>
      <c r="D5" s="67"/>
      <c r="E5"/>
    </row>
    <row r="6" spans="1:11" ht="19.5" customHeight="1" x14ac:dyDescent="0.25">
      <c r="A6" s="66" t="s">
        <v>32</v>
      </c>
      <c r="B6" s="66"/>
      <c r="C6" s="66"/>
      <c r="D6" s="66"/>
      <c r="E6" s="66" t="s">
        <v>44</v>
      </c>
      <c r="F6" s="66"/>
      <c r="G6" s="66"/>
      <c r="H6" s="66"/>
    </row>
    <row r="7" spans="1:11" x14ac:dyDescent="0.25">
      <c r="A7" s="20"/>
      <c r="B7" s="9" t="s">
        <v>33</v>
      </c>
      <c r="C7" s="103" t="s">
        <v>11</v>
      </c>
      <c r="D7" s="103"/>
      <c r="E7"/>
      <c r="F7" s="9" t="s">
        <v>26</v>
      </c>
      <c r="G7" s="103" t="s">
        <v>27</v>
      </c>
      <c r="H7" s="103"/>
      <c r="I7" s="21"/>
      <c r="J7" s="21"/>
    </row>
    <row r="8" spans="1:11" x14ac:dyDescent="0.25">
      <c r="A8" s="25"/>
      <c r="B8" s="9" t="s">
        <v>34</v>
      </c>
      <c r="C8" s="103" t="s">
        <v>29</v>
      </c>
      <c r="D8" s="103"/>
      <c r="E8" s="20"/>
      <c r="F8" s="76" t="s">
        <v>84</v>
      </c>
      <c r="G8" s="76"/>
      <c r="H8" s="76"/>
      <c r="I8" s="21"/>
      <c r="J8" s="21"/>
      <c r="K8" s="21"/>
    </row>
    <row r="9" spans="1:11" x14ac:dyDescent="0.25">
      <c r="A9" s="25"/>
      <c r="B9" s="9" t="s">
        <v>35</v>
      </c>
      <c r="C9" s="103" t="s">
        <v>36</v>
      </c>
      <c r="D9" s="103"/>
      <c r="E9" s="20"/>
      <c r="F9" s="26" t="s">
        <v>8</v>
      </c>
      <c r="G9" s="107" t="s">
        <v>58</v>
      </c>
      <c r="H9" s="107"/>
      <c r="I9" s="21"/>
      <c r="J9" s="21"/>
      <c r="K9" s="21"/>
    </row>
    <row r="10" spans="1:11" x14ac:dyDescent="0.25">
      <c r="A10" s="25"/>
      <c r="B10" s="9" t="s">
        <v>39</v>
      </c>
      <c r="C10" s="103" t="s">
        <v>37</v>
      </c>
      <c r="D10" s="103"/>
      <c r="E10"/>
      <c r="F10" s="26" t="s">
        <v>9</v>
      </c>
      <c r="G10" s="107"/>
      <c r="H10" s="107"/>
      <c r="I10" s="21" t="s">
        <v>28</v>
      </c>
    </row>
    <row r="11" spans="1:11" ht="15" customHeight="1" x14ac:dyDescent="0.25">
      <c r="A11" s="25"/>
      <c r="B11" s="12" t="s">
        <v>2</v>
      </c>
      <c r="C11" s="102" t="s">
        <v>3</v>
      </c>
      <c r="D11" s="102"/>
      <c r="E11"/>
      <c r="F11" s="75" t="s">
        <v>45</v>
      </c>
      <c r="G11" s="75"/>
      <c r="H11" s="75"/>
      <c r="I11" s="21" t="s">
        <v>16</v>
      </c>
      <c r="J11" s="21" t="s">
        <v>18</v>
      </c>
    </row>
    <row r="12" spans="1:11" x14ac:dyDescent="0.25">
      <c r="A12"/>
      <c r="C12" s="112" t="s">
        <v>10</v>
      </c>
      <c r="D12" s="112"/>
      <c r="F12" s="9" t="s">
        <v>12</v>
      </c>
      <c r="G12" s="107">
        <v>500</v>
      </c>
      <c r="H12" s="107"/>
      <c r="I12" s="22" t="str">
        <f>IF(G12&gt;600,G12-600,"0")</f>
        <v>0</v>
      </c>
      <c r="J12" s="23">
        <f>I12*3*C17</f>
        <v>0</v>
      </c>
      <c r="K12" s="21"/>
    </row>
    <row r="13" spans="1:11" x14ac:dyDescent="0.25">
      <c r="A13"/>
      <c r="B13" s="12" t="s">
        <v>30</v>
      </c>
      <c r="C13" s="103" t="s">
        <v>31</v>
      </c>
      <c r="D13" s="103"/>
      <c r="F13" s="9" t="str">
        <f>IF(G10="X","Filter Only Visit (17 total):","")</f>
        <v/>
      </c>
      <c r="G13" s="77"/>
      <c r="H13" s="77"/>
      <c r="I13" s="22" t="str">
        <f>IF(G13&gt;0,G13,"0")</f>
        <v>0</v>
      </c>
      <c r="J13" s="23">
        <f>I13*17*C17</f>
        <v>0</v>
      </c>
      <c r="K13" s="21"/>
    </row>
    <row r="14" spans="1:11" x14ac:dyDescent="0.25">
      <c r="A14"/>
      <c r="B14" s="12" t="s">
        <v>92</v>
      </c>
      <c r="C14" s="113">
        <v>100000</v>
      </c>
      <c r="D14" s="114"/>
      <c r="F14" s="81" t="str">
        <f>IF((G13&gt;0)*AND(G12&gt;600),"$600 Limit exceeded for regular visit &amp; filter change $ added to job price below (paid upon the completion of  visits).",IF(G13&gt;0,"Filter change $ added to the job price (paid upon the completion of each visit); the total job price has increased.",IF(G12&gt;600,"$600 Limit exceeded for Performance Optimization visits; the job price has increased.","")))</f>
        <v/>
      </c>
      <c r="G14" s="81"/>
      <c r="H14" s="81"/>
      <c r="I14" s="22"/>
      <c r="J14" s="23"/>
      <c r="K14" s="21"/>
    </row>
    <row r="15" spans="1:11" x14ac:dyDescent="0.25">
      <c r="A15"/>
      <c r="B15" s="9" t="s">
        <v>75</v>
      </c>
      <c r="C15" s="115">
        <v>5</v>
      </c>
      <c r="D15" s="115"/>
      <c r="E15" s="45"/>
      <c r="F15" s="81"/>
      <c r="G15" s="81"/>
      <c r="H15" s="81"/>
      <c r="I15" s="21"/>
      <c r="J15" s="23">
        <f>SUM(J12:J13)</f>
        <v>0</v>
      </c>
      <c r="K15" s="21" t="s">
        <v>17</v>
      </c>
    </row>
    <row r="16" spans="1:11" ht="19.5" customHeight="1" x14ac:dyDescent="0.25">
      <c r="A16" s="66" t="s">
        <v>41</v>
      </c>
      <c r="B16" s="66"/>
      <c r="C16" s="66"/>
      <c r="D16" s="66"/>
      <c r="E16" s="45"/>
      <c r="F16" s="81"/>
      <c r="G16" s="81"/>
      <c r="H16" s="81"/>
      <c r="J16" s="6"/>
    </row>
    <row r="17" spans="1:14" x14ac:dyDescent="0.25">
      <c r="A17"/>
      <c r="B17" s="9" t="s">
        <v>23</v>
      </c>
      <c r="C17" s="103">
        <v>1</v>
      </c>
      <c r="D17" s="103"/>
      <c r="E17" s="45"/>
      <c r="F17" s="81"/>
      <c r="G17" s="81"/>
      <c r="H17" s="81"/>
      <c r="J17" s="6"/>
    </row>
    <row r="18" spans="1:14" x14ac:dyDescent="0.25">
      <c r="A18"/>
      <c r="B18" s="9" t="s">
        <v>43</v>
      </c>
      <c r="C18" s="103">
        <v>3.5</v>
      </c>
      <c r="D18" s="103"/>
      <c r="E18" s="66" t="s">
        <v>13</v>
      </c>
      <c r="F18" s="66"/>
      <c r="G18" s="66"/>
      <c r="H18" s="66"/>
      <c r="J18" s="6"/>
    </row>
    <row r="19" spans="1:14" x14ac:dyDescent="0.25">
      <c r="B19" s="9" t="s">
        <v>54</v>
      </c>
      <c r="C19" s="104">
        <v>45658</v>
      </c>
      <c r="D19" s="104"/>
      <c r="E19"/>
      <c r="F19" s="9" t="s">
        <v>14</v>
      </c>
      <c r="G19" s="107">
        <v>8000</v>
      </c>
      <c r="H19" s="108"/>
      <c r="I19" s="46"/>
      <c r="J19" s="46"/>
      <c r="L19" s="46"/>
      <c r="M19" s="46"/>
    </row>
    <row r="20" spans="1:14" x14ac:dyDescent="0.25">
      <c r="B20" s="12" t="s">
        <v>42</v>
      </c>
      <c r="C20" s="103" t="s">
        <v>46</v>
      </c>
      <c r="D20" s="103"/>
      <c r="E20"/>
      <c r="F20" s="9" t="s">
        <v>15</v>
      </c>
      <c r="G20" s="107">
        <v>500</v>
      </c>
      <c r="H20" s="108"/>
      <c r="I20" s="46"/>
      <c r="J20" s="46"/>
      <c r="L20" s="46"/>
      <c r="M20" s="46"/>
    </row>
    <row r="21" spans="1:14" x14ac:dyDescent="0.25">
      <c r="A21"/>
      <c r="B21" s="12" t="s">
        <v>76</v>
      </c>
      <c r="C21" s="105" t="s">
        <v>40</v>
      </c>
      <c r="D21" s="105"/>
      <c r="F21" s="9" t="s">
        <v>22</v>
      </c>
      <c r="G21" s="109">
        <v>8.1250000000000003E-2</v>
      </c>
      <c r="H21" s="110"/>
      <c r="I21" s="47"/>
      <c r="J21" s="47"/>
      <c r="L21" s="47"/>
      <c r="M21" s="47"/>
    </row>
    <row r="22" spans="1:14" x14ac:dyDescent="0.25">
      <c r="B22" s="9" t="s">
        <v>88</v>
      </c>
      <c r="C22" s="106" t="s">
        <v>51</v>
      </c>
      <c r="D22" s="106"/>
      <c r="F22" s="9" t="s">
        <v>21</v>
      </c>
      <c r="G22" s="78">
        <f>(G20+G19)*G21</f>
        <v>690.625</v>
      </c>
      <c r="H22" s="78"/>
      <c r="I22" s="48"/>
      <c r="J22" s="48"/>
      <c r="L22" s="48"/>
      <c r="M22" s="48"/>
    </row>
    <row r="23" spans="1:14" ht="15.75" customHeight="1" thickBot="1" x14ac:dyDescent="0.3">
      <c r="A23"/>
      <c r="B23" s="26" t="s">
        <v>80</v>
      </c>
      <c r="C23" s="106" t="s">
        <v>77</v>
      </c>
      <c r="D23" s="106"/>
      <c r="F23" s="9" t="s">
        <v>25</v>
      </c>
      <c r="G23" s="79">
        <f>ROUND(G22+G20+G19,2)</f>
        <v>9190.6299999999992</v>
      </c>
      <c r="H23" s="79"/>
      <c r="I23" s="49"/>
      <c r="J23" s="49"/>
      <c r="L23" s="49"/>
      <c r="M23" s="49"/>
    </row>
    <row r="24" spans="1:14" ht="15" customHeight="1" thickTop="1" x14ac:dyDescent="0.25">
      <c r="A24"/>
      <c r="B24" s="9" t="s">
        <v>79</v>
      </c>
      <c r="C24" s="106" t="s">
        <v>47</v>
      </c>
      <c r="D24" s="106"/>
      <c r="E24" s="80" t="s">
        <v>83</v>
      </c>
      <c r="F24" s="80"/>
      <c r="G24" s="80"/>
      <c r="H24" s="80"/>
      <c r="N24" s="3"/>
    </row>
    <row r="25" spans="1:14" ht="19.5" customHeight="1" x14ac:dyDescent="0.25">
      <c r="A25" s="82" t="s">
        <v>66</v>
      </c>
      <c r="B25" s="82"/>
      <c r="C25" s="82"/>
      <c r="D25" s="82"/>
      <c r="F25" s="12" t="s">
        <v>81</v>
      </c>
      <c r="G25" s="111" t="s">
        <v>58</v>
      </c>
      <c r="H25" s="111"/>
    </row>
    <row r="26" spans="1:14" ht="15" customHeight="1" x14ac:dyDescent="0.25">
      <c r="A26" s="10"/>
      <c r="B26" s="9" t="s">
        <v>57</v>
      </c>
      <c r="C26" s="102" t="s">
        <v>58</v>
      </c>
      <c r="D26" s="102"/>
      <c r="E26" s="7"/>
      <c r="F26" s="9" t="s">
        <v>82</v>
      </c>
      <c r="G26" s="111"/>
      <c r="H26" s="111"/>
    </row>
    <row r="27" spans="1:14" x14ac:dyDescent="0.25">
      <c r="A27" s="83" t="s">
        <v>59</v>
      </c>
      <c r="B27" s="83"/>
      <c r="C27" s="102"/>
      <c r="D27" s="102"/>
      <c r="E27" s="85" t="str">
        <f>IF(AND(G25=2,C15=2),"NOTE: Total Green Mfg Materials will not ship without payment.",IF(AND(G25=2,C15="1-D.Pmt"),"NOTE: Total Green Mfg Materials will not ship without payment.",""))</f>
        <v/>
      </c>
      <c r="F27" s="85"/>
      <c r="G27" s="85"/>
      <c r="H27" s="85"/>
    </row>
    <row r="28" spans="1:14" x14ac:dyDescent="0.25">
      <c r="A28" s="83"/>
      <c r="B28" s="83"/>
      <c r="C28" s="102"/>
      <c r="D28" s="102"/>
      <c r="E28" s="85"/>
      <c r="F28" s="85"/>
      <c r="G28" s="85"/>
      <c r="H28" s="85"/>
    </row>
    <row r="29" spans="1:14" x14ac:dyDescent="0.25">
      <c r="A29"/>
      <c r="B29" s="9" t="s">
        <v>60</v>
      </c>
      <c r="C29" s="102"/>
      <c r="D29" s="102"/>
      <c r="E29" s="66" t="s">
        <v>86</v>
      </c>
      <c r="F29" s="66"/>
      <c r="G29" s="66"/>
      <c r="H29" s="66"/>
    </row>
    <row r="30" spans="1:14" ht="15" customHeight="1" x14ac:dyDescent="0.25">
      <c r="B30" s="9" t="s">
        <v>61</v>
      </c>
      <c r="C30" s="102"/>
      <c r="D30" s="102"/>
      <c r="F30" s="9" t="s">
        <v>53</v>
      </c>
      <c r="G30" s="103" t="s">
        <v>64</v>
      </c>
      <c r="H30" s="103"/>
    </row>
    <row r="31" spans="1:14" ht="15" customHeight="1" x14ac:dyDescent="0.25">
      <c r="A31" s="83" t="s">
        <v>62</v>
      </c>
      <c r="B31" s="83"/>
      <c r="C31" s="102"/>
      <c r="D31" s="102"/>
      <c r="E31" s="30"/>
      <c r="F31" s="30"/>
      <c r="G31" s="30"/>
      <c r="H31" s="30"/>
    </row>
    <row r="32" spans="1:14" ht="15" customHeight="1" x14ac:dyDescent="0.25">
      <c r="A32" s="83"/>
      <c r="B32" s="83"/>
      <c r="C32" s="102"/>
      <c r="D32" s="102"/>
      <c r="E32" s="30"/>
      <c r="F32" s="30"/>
      <c r="G32" s="30"/>
      <c r="H32" s="30"/>
    </row>
    <row r="33" spans="1:15" ht="15" customHeight="1" x14ac:dyDescent="0.25">
      <c r="B33" s="9" t="s">
        <v>63</v>
      </c>
      <c r="C33" s="102"/>
      <c r="D33" s="102"/>
      <c r="E33" s="30"/>
      <c r="F33" s="30"/>
      <c r="G33" s="30"/>
      <c r="H33" s="30"/>
    </row>
    <row r="34" spans="1:15" ht="15" customHeight="1" x14ac:dyDescent="0.25">
      <c r="A34" s="83" t="s">
        <v>90</v>
      </c>
      <c r="B34" s="83"/>
      <c r="C34" s="102"/>
      <c r="D34" s="102"/>
      <c r="E34" s="30"/>
      <c r="F34" s="30"/>
      <c r="G34" s="30"/>
      <c r="H34" s="30"/>
      <c r="O34" s="3"/>
    </row>
    <row r="35" spans="1:15" ht="15" customHeight="1" x14ac:dyDescent="0.25">
      <c r="A35" s="83"/>
      <c r="B35" s="83"/>
      <c r="C35" s="102"/>
      <c r="D35" s="102"/>
      <c r="E35" s="30"/>
      <c r="F35" s="30"/>
      <c r="G35" s="30"/>
      <c r="H35" s="30"/>
      <c r="O35" s="3"/>
    </row>
    <row r="36" spans="1:15" ht="8.25" customHeight="1" x14ac:dyDescent="0.25">
      <c r="A36" s="24"/>
      <c r="B36" s="24"/>
      <c r="C36" s="24"/>
      <c r="D36" s="24"/>
      <c r="E36" s="30"/>
      <c r="F36" s="30"/>
      <c r="G36" s="30"/>
      <c r="H36" s="30"/>
      <c r="O36" s="3"/>
    </row>
    <row r="37" spans="1:15" ht="21" customHeight="1" x14ac:dyDescent="0.25">
      <c r="A37" s="86" t="s">
        <v>55</v>
      </c>
      <c r="B37" s="86"/>
      <c r="C37" s="86"/>
      <c r="D37" s="86"/>
      <c r="E37" s="86"/>
      <c r="F37" s="86"/>
      <c r="G37" s="86"/>
      <c r="H37" s="30"/>
      <c r="O37" s="3"/>
    </row>
    <row r="38" spans="1:15" ht="6" customHeight="1" thickBot="1" x14ac:dyDescent="0.3">
      <c r="A38"/>
      <c r="B38"/>
      <c r="C38" s="11"/>
      <c r="D38" s="27"/>
      <c r="E38"/>
      <c r="F38"/>
      <c r="G38"/>
      <c r="O38" s="3"/>
    </row>
    <row r="39" spans="1:15" ht="15" customHeight="1" x14ac:dyDescent="0.25">
      <c r="A39" s="68" t="s">
        <v>4</v>
      </c>
      <c r="B39" s="70" t="s">
        <v>50</v>
      </c>
      <c r="C39" s="70"/>
      <c r="D39" s="70"/>
      <c r="E39" s="70"/>
      <c r="F39" s="70" t="s">
        <v>7</v>
      </c>
      <c r="G39" s="73" t="s">
        <v>6</v>
      </c>
      <c r="O39" s="3"/>
    </row>
    <row r="40" spans="1:15" x14ac:dyDescent="0.25">
      <c r="A40" s="69"/>
      <c r="B40" s="71"/>
      <c r="C40" s="71"/>
      <c r="D40" s="71"/>
      <c r="E40" s="71"/>
      <c r="F40" s="71"/>
      <c r="G40" s="74"/>
      <c r="O40" s="3"/>
    </row>
    <row r="41" spans="1:15" ht="15.75" thickBot="1" x14ac:dyDescent="0.3">
      <c r="A41" s="69"/>
      <c r="B41" s="71"/>
      <c r="C41" s="71"/>
      <c r="D41" s="71"/>
      <c r="E41" s="71"/>
      <c r="F41" s="71"/>
      <c r="G41" s="74"/>
      <c r="O41" s="3"/>
    </row>
    <row r="42" spans="1:15" ht="15" customHeight="1" x14ac:dyDescent="0.25">
      <c r="A42" s="33">
        <v>1</v>
      </c>
      <c r="B42" s="98" t="s">
        <v>70</v>
      </c>
      <c r="C42" s="98"/>
      <c r="D42" s="98"/>
      <c r="E42" s="99"/>
      <c r="F42" s="43">
        <f>F57</f>
        <v>15000</v>
      </c>
      <c r="G42" s="40">
        <f>G57</f>
        <v>15000</v>
      </c>
    </row>
    <row r="43" spans="1:15" x14ac:dyDescent="0.25">
      <c r="A43" s="32">
        <v>2</v>
      </c>
      <c r="B43" s="100" t="s">
        <v>71</v>
      </c>
      <c r="C43" s="100"/>
      <c r="D43" s="100"/>
      <c r="E43" s="101"/>
      <c r="F43" s="35">
        <f>F64</f>
        <v>20000</v>
      </c>
      <c r="G43" s="41">
        <f>G64</f>
        <v>20000</v>
      </c>
    </row>
    <row r="44" spans="1:15" x14ac:dyDescent="0.25">
      <c r="A44" s="32">
        <v>3</v>
      </c>
      <c r="B44" s="100" t="s">
        <v>72</v>
      </c>
      <c r="C44" s="100"/>
      <c r="D44" s="100"/>
      <c r="E44" s="101"/>
      <c r="F44" s="35">
        <f>F70</f>
        <v>30000</v>
      </c>
      <c r="G44" s="41">
        <f>G70</f>
        <v>30000</v>
      </c>
    </row>
    <row r="45" spans="1:15" x14ac:dyDescent="0.25">
      <c r="A45" s="32">
        <v>4</v>
      </c>
      <c r="B45" s="100" t="s">
        <v>73</v>
      </c>
      <c r="C45" s="100"/>
      <c r="D45" s="100"/>
      <c r="E45" s="101"/>
      <c r="F45" s="35">
        <f>F76</f>
        <v>15000</v>
      </c>
      <c r="G45" s="41">
        <f>G76</f>
        <v>15000</v>
      </c>
    </row>
    <row r="46" spans="1:15" x14ac:dyDescent="0.25">
      <c r="A46" s="32">
        <v>5</v>
      </c>
      <c r="B46" s="100" t="s">
        <v>74</v>
      </c>
      <c r="C46" s="100"/>
      <c r="D46" s="100"/>
      <c r="E46" s="101"/>
      <c r="F46" s="35">
        <f>F82</f>
        <v>20000</v>
      </c>
      <c r="G46" s="41">
        <f>G82</f>
        <v>20000</v>
      </c>
    </row>
    <row r="47" spans="1:15" ht="15.75" thickBot="1" x14ac:dyDescent="0.3">
      <c r="A47" s="92" t="str">
        <f>B88</f>
        <v>3 Performance Optimization Visits</v>
      </c>
      <c r="B47" s="93"/>
      <c r="C47" s="93"/>
      <c r="D47" s="93"/>
      <c r="E47" s="93"/>
      <c r="F47" s="44">
        <f>F88</f>
        <v>1500</v>
      </c>
      <c r="G47" s="42">
        <v>0</v>
      </c>
    </row>
    <row r="48" spans="1:15" ht="19.5" customHeight="1" thickBot="1" x14ac:dyDescent="0.3">
      <c r="A48" s="25"/>
      <c r="B48" s="25"/>
      <c r="C48" s="28"/>
      <c r="D48" s="28"/>
      <c r="E48" s="28"/>
      <c r="F48" s="15">
        <f>SUM(F42:F47)</f>
        <v>101500</v>
      </c>
      <c r="G48" s="13">
        <f>SUM(G42:G47)</f>
        <v>100000</v>
      </c>
    </row>
    <row r="49" spans="1:9" ht="6" customHeight="1" thickTop="1" x14ac:dyDescent="0.25">
      <c r="A49" s="25"/>
      <c r="B49" s="25"/>
      <c r="C49" s="28"/>
      <c r="D49" s="28"/>
      <c r="E49" s="28"/>
      <c r="F49" s="29"/>
      <c r="G49" s="14"/>
    </row>
    <row r="50" spans="1:9" ht="58.5" customHeight="1" x14ac:dyDescent="0.25">
      <c r="A50" s="25"/>
      <c r="B50" s="25"/>
      <c r="C50" s="28"/>
      <c r="D50" s="28"/>
      <c r="E50" s="28"/>
      <c r="F50" s="29"/>
      <c r="G50" s="14"/>
    </row>
    <row r="51" spans="1:9" ht="21" customHeight="1" x14ac:dyDescent="0.25">
      <c r="A51" s="86" t="s">
        <v>56</v>
      </c>
      <c r="B51" s="86"/>
      <c r="C51" s="86"/>
      <c r="D51" s="86"/>
      <c r="E51" s="86"/>
      <c r="F51" s="86"/>
      <c r="G51" s="86"/>
      <c r="H51" s="30"/>
    </row>
    <row r="52" spans="1:9" ht="33.75" customHeight="1" x14ac:dyDescent="0.25">
      <c r="A52" s="84" t="s">
        <v>68</v>
      </c>
      <c r="B52" s="84"/>
      <c r="C52" s="84"/>
      <c r="D52" s="84"/>
      <c r="E52" s="84"/>
      <c r="F52" s="84"/>
      <c r="G52" s="84"/>
    </row>
    <row r="53" spans="1:9" ht="7.5" customHeight="1" thickBot="1" x14ac:dyDescent="0.3">
      <c r="A53" s="31"/>
      <c r="B53" s="31"/>
      <c r="C53" s="31"/>
      <c r="D53" s="31"/>
      <c r="E53" s="31"/>
      <c r="F53" s="31"/>
      <c r="G53" s="31"/>
    </row>
    <row r="54" spans="1:9" ht="15" customHeight="1" x14ac:dyDescent="0.25">
      <c r="A54" s="68" t="s">
        <v>4</v>
      </c>
      <c r="B54" s="70" t="s">
        <v>0</v>
      </c>
      <c r="C54" s="70" t="s">
        <v>5</v>
      </c>
      <c r="D54" s="70"/>
      <c r="E54" s="70" t="s">
        <v>1</v>
      </c>
      <c r="F54" s="70" t="s">
        <v>7</v>
      </c>
      <c r="G54" s="73" t="s">
        <v>6</v>
      </c>
      <c r="I54" s="3"/>
    </row>
    <row r="55" spans="1:9" x14ac:dyDescent="0.25">
      <c r="A55" s="69"/>
      <c r="B55" s="71"/>
      <c r="C55" s="71"/>
      <c r="D55" s="71"/>
      <c r="E55" s="71"/>
      <c r="F55" s="71"/>
      <c r="G55" s="74"/>
      <c r="I55" s="3"/>
    </row>
    <row r="56" spans="1:9" ht="15.75" thickBot="1" x14ac:dyDescent="0.3">
      <c r="A56" s="69"/>
      <c r="B56" s="71"/>
      <c r="C56" s="71"/>
      <c r="D56" s="71"/>
      <c r="E56" s="71"/>
      <c r="F56" s="71"/>
      <c r="G56" s="74"/>
    </row>
    <row r="57" spans="1:9" x14ac:dyDescent="0.25">
      <c r="A57" s="72">
        <v>1</v>
      </c>
      <c r="B57" s="38" t="str">
        <f>IF($G$25="X","Total Green Mfg","")</f>
        <v>Total Green Mfg</v>
      </c>
      <c r="C57" s="87" t="str">
        <f>IF($G$25="X","Materials, Freight, Tax","")</f>
        <v>Materials, Freight, Tax</v>
      </c>
      <c r="D57" s="87"/>
      <c r="E57" s="39">
        <f>IF($G$25="X",$G$23,"0")</f>
        <v>9190.6299999999992</v>
      </c>
      <c r="F57" s="62">
        <f>SUM(E59:E63)+E57</f>
        <v>15000</v>
      </c>
      <c r="G57" s="65">
        <f>IF($C$15=1,SUM(E57:E63),SUM(E57:E63))</f>
        <v>15000</v>
      </c>
      <c r="H57" s="116"/>
    </row>
    <row r="58" spans="1:9" x14ac:dyDescent="0.25">
      <c r="A58" s="60"/>
      <c r="B58" s="128" t="str">
        <f>IF((G13&gt;0)*AND(G12&gt;600),"Performance Op Limit exceeded &amp; Filter change price",IF(G13&gt;0,"Filter change price (paid upon the completion of each visit)",IF(G12&gt;600,"Performance Op Limit exceeded.","")))</f>
        <v/>
      </c>
      <c r="C58" s="128"/>
      <c r="D58" s="128"/>
      <c r="E58" s="37">
        <f>J15</f>
        <v>0</v>
      </c>
      <c r="F58" s="54"/>
      <c r="G58" s="57"/>
      <c r="H58" s="116"/>
    </row>
    <row r="59" spans="1:9" x14ac:dyDescent="0.25">
      <c r="A59" s="60"/>
      <c r="B59" s="117" t="s">
        <v>91</v>
      </c>
      <c r="C59" s="118" t="s">
        <v>69</v>
      </c>
      <c r="D59" s="118"/>
      <c r="E59" s="119">
        <f>15000-9190.63</f>
        <v>5809.3700000000008</v>
      </c>
      <c r="F59" s="54"/>
      <c r="G59" s="57"/>
      <c r="H59" s="116"/>
    </row>
    <row r="60" spans="1:9" x14ac:dyDescent="0.25">
      <c r="A60" s="60"/>
      <c r="B60" s="120"/>
      <c r="C60" s="103"/>
      <c r="D60" s="103"/>
      <c r="E60" s="121"/>
      <c r="F60" s="54"/>
      <c r="G60" s="57"/>
      <c r="H60" s="116"/>
    </row>
    <row r="61" spans="1:9" x14ac:dyDescent="0.25">
      <c r="A61" s="60"/>
      <c r="B61" s="120"/>
      <c r="C61" s="103"/>
      <c r="D61" s="103"/>
      <c r="E61" s="121"/>
      <c r="F61" s="54"/>
      <c r="G61" s="57"/>
      <c r="H61" s="116"/>
    </row>
    <row r="62" spans="1:9" x14ac:dyDescent="0.25">
      <c r="A62" s="60"/>
      <c r="B62" s="120"/>
      <c r="C62" s="103"/>
      <c r="D62" s="103"/>
      <c r="E62" s="121"/>
      <c r="F62" s="54"/>
      <c r="G62" s="57"/>
      <c r="H62" s="116"/>
    </row>
    <row r="63" spans="1:9" ht="15.75" thickBot="1" x14ac:dyDescent="0.3">
      <c r="A63" s="61"/>
      <c r="B63" s="122"/>
      <c r="C63" s="123"/>
      <c r="D63" s="123"/>
      <c r="E63" s="124"/>
      <c r="F63" s="55"/>
      <c r="G63" s="58"/>
      <c r="H63" s="116"/>
    </row>
    <row r="64" spans="1:9" x14ac:dyDescent="0.25">
      <c r="A64" s="59">
        <v>2</v>
      </c>
      <c r="B64" s="34" t="str">
        <f>IF($G$26="X","Total Green Mfg","")</f>
        <v/>
      </c>
      <c r="C64" s="50" t="str">
        <f>IF($G$26="X","Materials, Freight, Tax","")</f>
        <v/>
      </c>
      <c r="D64" s="50"/>
      <c r="E64" s="36" t="str">
        <f>IF($G$26="X",$G$23,"0")</f>
        <v>0</v>
      </c>
      <c r="F64" s="62">
        <f>SUM(E64:E69)</f>
        <v>20000</v>
      </c>
      <c r="G64" s="65">
        <f>IF($C$15=2,SUM(E64:E69),SUM(E64:E69))</f>
        <v>20000</v>
      </c>
      <c r="H64" s="116" t="str">
        <f>IF(AND($C$15="1-D.Pmt", G64&gt;0), "ERROR: change number of payments on page 1.", "")</f>
        <v/>
      </c>
    </row>
    <row r="65" spans="1:15" x14ac:dyDescent="0.25">
      <c r="A65" s="60"/>
      <c r="B65" s="117" t="s">
        <v>91</v>
      </c>
      <c r="C65" s="103" t="s">
        <v>67</v>
      </c>
      <c r="D65" s="103"/>
      <c r="E65" s="121">
        <v>20000</v>
      </c>
      <c r="F65" s="54"/>
      <c r="G65" s="57"/>
      <c r="H65" s="116"/>
    </row>
    <row r="66" spans="1:15" x14ac:dyDescent="0.25">
      <c r="A66" s="60"/>
      <c r="B66" s="120"/>
      <c r="C66" s="103"/>
      <c r="D66" s="103"/>
      <c r="E66" s="121"/>
      <c r="F66" s="54"/>
      <c r="G66" s="57"/>
      <c r="H66" s="116"/>
    </row>
    <row r="67" spans="1:15" x14ac:dyDescent="0.25">
      <c r="A67" s="60"/>
      <c r="B67" s="120"/>
      <c r="C67" s="103"/>
      <c r="D67" s="103"/>
      <c r="E67" s="121"/>
      <c r="F67" s="54"/>
      <c r="G67" s="57"/>
      <c r="H67" s="116"/>
    </row>
    <row r="68" spans="1:15" x14ac:dyDescent="0.25">
      <c r="A68" s="60"/>
      <c r="B68" s="120"/>
      <c r="C68" s="103"/>
      <c r="D68" s="103"/>
      <c r="E68" s="121"/>
      <c r="F68" s="54"/>
      <c r="G68" s="57"/>
      <c r="H68" s="116"/>
    </row>
    <row r="69" spans="1:15" ht="15.75" thickBot="1" x14ac:dyDescent="0.3">
      <c r="A69" s="61"/>
      <c r="B69" s="122"/>
      <c r="C69" s="123"/>
      <c r="D69" s="123"/>
      <c r="E69" s="124"/>
      <c r="F69" s="55"/>
      <c r="G69" s="58"/>
      <c r="H69" s="116"/>
    </row>
    <row r="70" spans="1:15" x14ac:dyDescent="0.25">
      <c r="A70" s="59">
        <v>3</v>
      </c>
      <c r="B70" s="117" t="s">
        <v>91</v>
      </c>
      <c r="C70" s="125" t="s">
        <v>72</v>
      </c>
      <c r="D70" s="125"/>
      <c r="E70" s="126">
        <v>25000</v>
      </c>
      <c r="F70" s="62">
        <f t="shared" ref="F70" si="0">SUM(E70:E75)</f>
        <v>30000</v>
      </c>
      <c r="G70" s="65">
        <f>IF($C$15=3,SUM(E70:E75),SUM(E70:E75))</f>
        <v>30000</v>
      </c>
      <c r="H70" s="116" t="str">
        <f>IF(AND($C$15&lt;3, G70&gt;0), "ERROR: change number of payments on page 1.", "")</f>
        <v/>
      </c>
    </row>
    <row r="71" spans="1:15" x14ac:dyDescent="0.25">
      <c r="A71" s="60"/>
      <c r="B71" s="120" t="s">
        <v>93</v>
      </c>
      <c r="C71" s="103" t="s">
        <v>94</v>
      </c>
      <c r="D71" s="103"/>
      <c r="E71" s="121">
        <v>5000</v>
      </c>
      <c r="F71" s="54"/>
      <c r="G71" s="57"/>
      <c r="H71" s="116"/>
    </row>
    <row r="72" spans="1:15" x14ac:dyDescent="0.25">
      <c r="A72" s="60"/>
      <c r="B72" s="120"/>
      <c r="C72" s="103"/>
      <c r="D72" s="103"/>
      <c r="E72" s="121"/>
      <c r="F72" s="54"/>
      <c r="G72" s="57"/>
      <c r="H72" s="116"/>
    </row>
    <row r="73" spans="1:15" x14ac:dyDescent="0.25">
      <c r="A73" s="60"/>
      <c r="B73" s="120"/>
      <c r="C73" s="103"/>
      <c r="D73" s="103"/>
      <c r="E73" s="121"/>
      <c r="F73" s="54"/>
      <c r="G73" s="57"/>
      <c r="H73" s="116"/>
    </row>
    <row r="74" spans="1:15" x14ac:dyDescent="0.25">
      <c r="A74" s="60"/>
      <c r="B74" s="120"/>
      <c r="C74" s="103"/>
      <c r="D74" s="103"/>
      <c r="E74" s="121"/>
      <c r="F74" s="54"/>
      <c r="G74" s="57"/>
      <c r="H74" s="116"/>
    </row>
    <row r="75" spans="1:15" ht="15.75" thickBot="1" x14ac:dyDescent="0.3">
      <c r="A75" s="61"/>
      <c r="B75" s="122"/>
      <c r="C75" s="123"/>
      <c r="D75" s="123"/>
      <c r="E75" s="124"/>
      <c r="F75" s="55"/>
      <c r="G75" s="58"/>
      <c r="H75" s="116"/>
    </row>
    <row r="76" spans="1:15" s="4" customFormat="1" ht="15.75" customHeight="1" x14ac:dyDescent="0.25">
      <c r="A76" s="59">
        <v>4</v>
      </c>
      <c r="B76" s="117" t="s">
        <v>85</v>
      </c>
      <c r="C76" s="125" t="s">
        <v>73</v>
      </c>
      <c r="D76" s="125"/>
      <c r="E76" s="126">
        <v>15000</v>
      </c>
      <c r="F76" s="62">
        <f t="shared" ref="F76" si="1">SUM(E76:E81)</f>
        <v>15000</v>
      </c>
      <c r="G76" s="65">
        <f>IF($C$15=4,SUM(E76:E81),SUM(E76:E81))</f>
        <v>15000</v>
      </c>
      <c r="H76" s="116" t="str">
        <f>IF(AND($C$15&lt;4, G76&gt;0), "ERROR: change number of payments on page 1.", "")</f>
        <v/>
      </c>
      <c r="I76" s="7"/>
      <c r="J76" s="7"/>
      <c r="K76" s="7"/>
      <c r="L76" s="7"/>
      <c r="M76" s="7"/>
      <c r="N76" s="7"/>
      <c r="O76" s="7"/>
    </row>
    <row r="77" spans="1:15" x14ac:dyDescent="0.25">
      <c r="A77" s="60"/>
      <c r="B77" s="120"/>
      <c r="C77" s="103"/>
      <c r="D77" s="103"/>
      <c r="E77" s="121"/>
      <c r="F77" s="54"/>
      <c r="G77" s="57"/>
      <c r="H77" s="116"/>
    </row>
    <row r="78" spans="1:15" x14ac:dyDescent="0.25">
      <c r="A78" s="60"/>
      <c r="B78" s="120"/>
      <c r="C78" s="103"/>
      <c r="D78" s="103"/>
      <c r="E78" s="121"/>
      <c r="F78" s="54"/>
      <c r="G78" s="57"/>
      <c r="H78" s="116"/>
    </row>
    <row r="79" spans="1:15" x14ac:dyDescent="0.25">
      <c r="A79" s="60"/>
      <c r="B79" s="120"/>
      <c r="C79" s="103"/>
      <c r="D79" s="103"/>
      <c r="E79" s="121"/>
      <c r="F79" s="54"/>
      <c r="G79" s="57"/>
      <c r="H79" s="116"/>
    </row>
    <row r="80" spans="1:15" x14ac:dyDescent="0.25">
      <c r="A80" s="60"/>
      <c r="B80" s="120"/>
      <c r="C80" s="103"/>
      <c r="D80" s="103"/>
      <c r="E80" s="121"/>
      <c r="F80" s="54"/>
      <c r="G80" s="57"/>
      <c r="H80" s="116"/>
    </row>
    <row r="81" spans="1:10" ht="15.75" thickBot="1" x14ac:dyDescent="0.3">
      <c r="A81" s="61"/>
      <c r="B81" s="122"/>
      <c r="C81" s="123"/>
      <c r="D81" s="123"/>
      <c r="E81" s="124"/>
      <c r="F81" s="55"/>
      <c r="G81" s="58"/>
      <c r="H81" s="116"/>
    </row>
    <row r="82" spans="1:10" x14ac:dyDescent="0.25">
      <c r="A82" s="59">
        <v>5</v>
      </c>
      <c r="B82" s="117" t="s">
        <v>91</v>
      </c>
      <c r="C82" s="125" t="s">
        <v>95</v>
      </c>
      <c r="D82" s="125"/>
      <c r="E82" s="126">
        <v>20000</v>
      </c>
      <c r="F82" s="62">
        <f t="shared" ref="F82" si="2">SUM(E82:E87)</f>
        <v>20000</v>
      </c>
      <c r="G82" s="65">
        <f>IF($C$15=5,SUM(E82:E87),SUM(E82:E87))</f>
        <v>20000</v>
      </c>
      <c r="H82" s="116" t="str">
        <f>IF(AND($C$15&lt;5, G82&gt;0), "ERROR: change number of payments on page 1.", "")</f>
        <v/>
      </c>
    </row>
    <row r="83" spans="1:10" x14ac:dyDescent="0.25">
      <c r="A83" s="60"/>
      <c r="B83" s="120"/>
      <c r="C83" s="103"/>
      <c r="D83" s="103"/>
      <c r="E83" s="121"/>
      <c r="F83" s="54"/>
      <c r="G83" s="57"/>
      <c r="H83" s="116"/>
    </row>
    <row r="84" spans="1:10" x14ac:dyDescent="0.25">
      <c r="A84" s="60"/>
      <c r="B84" s="120"/>
      <c r="C84" s="103"/>
      <c r="D84" s="103"/>
      <c r="E84" s="121"/>
      <c r="F84" s="54"/>
      <c r="G84" s="57"/>
      <c r="H84" s="116"/>
    </row>
    <row r="85" spans="1:10" x14ac:dyDescent="0.25">
      <c r="A85" s="60"/>
      <c r="B85" s="120"/>
      <c r="C85" s="103"/>
      <c r="D85" s="103"/>
      <c r="E85" s="121"/>
      <c r="F85" s="54"/>
      <c r="G85" s="57"/>
      <c r="H85" s="116"/>
    </row>
    <row r="86" spans="1:10" x14ac:dyDescent="0.25">
      <c r="A86" s="60"/>
      <c r="B86" s="120"/>
      <c r="C86" s="103"/>
      <c r="D86" s="103"/>
      <c r="E86" s="121"/>
      <c r="F86" s="54"/>
      <c r="G86" s="57"/>
      <c r="H86" s="116"/>
    </row>
    <row r="87" spans="1:10" ht="15.75" thickBot="1" x14ac:dyDescent="0.3">
      <c r="A87" s="61"/>
      <c r="B87" s="122"/>
      <c r="C87" s="123"/>
      <c r="D87" s="123"/>
      <c r="E87" s="124"/>
      <c r="F87" s="55"/>
      <c r="G87" s="58"/>
      <c r="H87" s="116"/>
    </row>
    <row r="88" spans="1:10" ht="15" customHeight="1" x14ac:dyDescent="0.25">
      <c r="A88" s="51"/>
      <c r="B88" s="94" t="str">
        <f>IF(G9="X","3 Performance Optimization Visits","3 Performance Optimization Visits &amp; 17 Filter Visits")</f>
        <v>3 Performance Optimization Visits</v>
      </c>
      <c r="C88" s="94"/>
      <c r="D88" s="95"/>
      <c r="E88" s="89">
        <f>((G12*3)+(G13*17))*C17</f>
        <v>1500</v>
      </c>
      <c r="F88" s="53">
        <f>E88</f>
        <v>1500</v>
      </c>
      <c r="G88" s="56">
        <v>0</v>
      </c>
    </row>
    <row r="89" spans="1:10" ht="15" customHeight="1" x14ac:dyDescent="0.25">
      <c r="A89" s="51"/>
      <c r="B89" s="96" t="s">
        <v>49</v>
      </c>
      <c r="C89" s="96"/>
      <c r="D89" s="97"/>
      <c r="E89" s="90"/>
      <c r="F89" s="54"/>
      <c r="G89" s="57"/>
    </row>
    <row r="90" spans="1:10" ht="29.25" customHeight="1" thickBot="1" x14ac:dyDescent="0.3">
      <c r="A90" s="52"/>
      <c r="B90" s="63" t="str">
        <f>IF(G12&gt;600,"Limit exceeded (add overage to job price in first property owner payment)","")</f>
        <v/>
      </c>
      <c r="C90" s="63"/>
      <c r="D90" s="64"/>
      <c r="E90" s="91"/>
      <c r="F90" s="55"/>
      <c r="G90" s="58"/>
    </row>
    <row r="91" spans="1:10" ht="7.5" customHeight="1" x14ac:dyDescent="0.25">
      <c r="A91" s="18"/>
      <c r="B91" s="18"/>
      <c r="C91"/>
      <c r="D91"/>
      <c r="E91" s="2"/>
      <c r="F91" s="1"/>
      <c r="G91" s="1"/>
    </row>
    <row r="92" spans="1:10" ht="15.75" thickBot="1" x14ac:dyDescent="0.3">
      <c r="A92" s="88" t="str">
        <f>IF(J92=0,"","ERROR: CONTRACTOR PAYMENTS LISTED ABOVE DO NOT EQUAL BID AMOUNT.")</f>
        <v/>
      </c>
      <c r="B92" s="88"/>
      <c r="C92" s="88"/>
      <c r="D92"/>
      <c r="E92" s="2"/>
      <c r="F92" s="11" t="s">
        <v>19</v>
      </c>
      <c r="G92" s="131">
        <f>SUM(G57:G87)</f>
        <v>100000</v>
      </c>
      <c r="I92" s="6">
        <f>J15+C14</f>
        <v>100000</v>
      </c>
      <c r="J92" s="6">
        <f>G92-I92</f>
        <v>0</v>
      </c>
    </row>
    <row r="93" spans="1:10" ht="6.75" customHeight="1" x14ac:dyDescent="0.25">
      <c r="A93" s="88"/>
      <c r="B93" s="88"/>
      <c r="C93" s="88"/>
      <c r="D93"/>
      <c r="E93" s="2"/>
      <c r="F93" s="11"/>
      <c r="G93" s="14"/>
    </row>
    <row r="94" spans="1:10" x14ac:dyDescent="0.25">
      <c r="A94" s="88"/>
      <c r="B94" s="88"/>
      <c r="C94" s="88"/>
      <c r="D94" s="16"/>
      <c r="E94" s="9"/>
      <c r="F94" s="9" t="s">
        <v>97</v>
      </c>
      <c r="G94" s="129">
        <f>F88</f>
        <v>1500</v>
      </c>
    </row>
    <row r="95" spans="1:10" ht="15.75" thickBot="1" x14ac:dyDescent="0.3">
      <c r="A95" s="16"/>
      <c r="B95" s="16"/>
      <c r="C95" s="16"/>
      <c r="D95" s="16"/>
      <c r="F95" s="9" t="s">
        <v>20</v>
      </c>
      <c r="G95" s="130">
        <f>SUM(F57:F90)</f>
        <v>101500</v>
      </c>
    </row>
    <row r="96" spans="1:10" ht="6" customHeight="1" thickTop="1" x14ac:dyDescent="0.25">
      <c r="A96"/>
      <c r="B96"/>
      <c r="C96"/>
      <c r="D96"/>
      <c r="E96" s="11"/>
      <c r="F96" s="14"/>
      <c r="G96" s="14"/>
    </row>
    <row r="97" spans="1:7" x14ac:dyDescent="0.25">
      <c r="A97" s="19"/>
      <c r="B97" s="19"/>
      <c r="C97"/>
      <c r="D97"/>
      <c r="E97"/>
      <c r="F97"/>
      <c r="G97"/>
    </row>
    <row r="98" spans="1:7" x14ac:dyDescent="0.25">
      <c r="A98"/>
      <c r="B98"/>
      <c r="C98"/>
      <c r="D98"/>
      <c r="E98"/>
      <c r="F98" s="17"/>
      <c r="G98" s="17"/>
    </row>
    <row r="99" spans="1:7" ht="15" customHeight="1" x14ac:dyDescent="0.25">
      <c r="A99" s="16"/>
      <c r="B99" s="16"/>
      <c r="C99" s="16"/>
      <c r="D99" s="16"/>
      <c r="E99" s="16"/>
      <c r="F99" s="16"/>
      <c r="G99" s="16"/>
    </row>
    <row r="100" spans="1:7" x14ac:dyDescent="0.25">
      <c r="A100" s="16"/>
      <c r="B100" s="16"/>
      <c r="C100" s="16"/>
      <c r="D100" s="16"/>
      <c r="E100" s="16"/>
      <c r="F100" s="16"/>
      <c r="G100" s="16"/>
    </row>
    <row r="101" spans="1:7" x14ac:dyDescent="0.25">
      <c r="A101" s="16"/>
      <c r="B101" s="16"/>
      <c r="C101" s="16"/>
      <c r="D101" s="16"/>
      <c r="E101" s="16"/>
      <c r="F101" s="16"/>
      <c r="G101" s="16"/>
    </row>
    <row r="102" spans="1:7" x14ac:dyDescent="0.25">
      <c r="A102" s="16"/>
      <c r="B102" s="16"/>
      <c r="C102" s="16"/>
      <c r="D102" s="16"/>
      <c r="E102" s="16"/>
      <c r="F102" s="16"/>
      <c r="G102" s="16"/>
    </row>
    <row r="103" spans="1:7" x14ac:dyDescent="0.25">
      <c r="A103" s="5"/>
      <c r="B103" s="5"/>
      <c r="C103" s="5"/>
      <c r="D103" s="5"/>
      <c r="E103" s="5"/>
      <c r="F103" s="5"/>
      <c r="G103" s="5"/>
    </row>
    <row r="104" spans="1:7" x14ac:dyDescent="0.25">
      <c r="A104" s="5"/>
      <c r="B104" s="5"/>
      <c r="C104" s="5"/>
      <c r="D104" s="5"/>
      <c r="E104" s="5"/>
      <c r="F104" s="5"/>
      <c r="G104" s="5"/>
    </row>
    <row r="105" spans="1:7" x14ac:dyDescent="0.25">
      <c r="A105" s="5"/>
      <c r="B105" s="5"/>
      <c r="C105" s="5"/>
      <c r="D105" s="5"/>
      <c r="E105" s="5"/>
      <c r="F105" s="5"/>
      <c r="G105" s="5"/>
    </row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</sheetData>
  <sheetProtection algorithmName="SHA-512" hashValue="cIRqJkqXDFDEiXKxFBaPo2JEHGoCH5RLilSwT5sXmMGj9siG5D8SvTI7Sv1EfyXY1VvD9gI0gbF2QP8bP8GIQw==" saltValue="DzH7MksozbL0JWpQcK926Q==" spinCount="100000" sheet="1" formatCells="0" formatColumns="0" formatRows="0" insertColumns="0" insertRows="0"/>
  <protectedRanges>
    <protectedRange algorithmName="SHA-512" hashValue="zIMszPn6/WULdn7bfqQl65dDnhL1GkUDsTzIPJFCFBOyRnevIyIeNFkX+MFOjf0aHzuoTFQxgXMfxic183YeZg==" saltValue="rRPXM6IQOJzGr5L0tLds4w==" spinCount="100000" sqref="C26 G12:G14 G30 C48:E50 C7:C15 D27:D34 G25:G26 G7 G9:G10 B59:B63 E59:E63 C63:D63 C59:C62 E65:E87 C65:C68 C87:D87 C82:C86 C76:C80 C70:C74 C69:D69 C75:D75 C81:D81 C17:C20 C21:D24 B65:B87 I19:I21 L19:L21 G19:G21" name="Range1"/>
  </protectedRanges>
  <mergeCells count="136">
    <mergeCell ref="A92:C94"/>
    <mergeCell ref="E6:H6"/>
    <mergeCell ref="B58:D58"/>
    <mergeCell ref="E88:E90"/>
    <mergeCell ref="A47:E47"/>
    <mergeCell ref="C76:D76"/>
    <mergeCell ref="C82:D82"/>
    <mergeCell ref="E29:H29"/>
    <mergeCell ref="E18:H18"/>
    <mergeCell ref="C85:D85"/>
    <mergeCell ref="C86:D86"/>
    <mergeCell ref="C87:D87"/>
    <mergeCell ref="C83:D83"/>
    <mergeCell ref="C77:D77"/>
    <mergeCell ref="C78:D78"/>
    <mergeCell ref="C79:D79"/>
    <mergeCell ref="C80:D80"/>
    <mergeCell ref="C81:D81"/>
    <mergeCell ref="C84:D84"/>
    <mergeCell ref="B42:E42"/>
    <mergeCell ref="B54:B56"/>
    <mergeCell ref="B88:D88"/>
    <mergeCell ref="B89:D89"/>
    <mergeCell ref="A37:G37"/>
    <mergeCell ref="A51:G51"/>
    <mergeCell ref="G39:G41"/>
    <mergeCell ref="C54:D56"/>
    <mergeCell ref="C57:D57"/>
    <mergeCell ref="C59:D59"/>
    <mergeCell ref="H57:H63"/>
    <mergeCell ref="C60:D60"/>
    <mergeCell ref="C61:D61"/>
    <mergeCell ref="C62:D62"/>
    <mergeCell ref="C63:D63"/>
    <mergeCell ref="C7:D7"/>
    <mergeCell ref="C8:D8"/>
    <mergeCell ref="C9:D9"/>
    <mergeCell ref="C10:D10"/>
    <mergeCell ref="C11:D11"/>
    <mergeCell ref="A16:D16"/>
    <mergeCell ref="C67:D67"/>
    <mergeCell ref="C19:D19"/>
    <mergeCell ref="A25:D25"/>
    <mergeCell ref="A31:B32"/>
    <mergeCell ref="A34:B35"/>
    <mergeCell ref="A27:B28"/>
    <mergeCell ref="C26:D26"/>
    <mergeCell ref="C27:D28"/>
    <mergeCell ref="C29:D29"/>
    <mergeCell ref="C33:D33"/>
    <mergeCell ref="C30:D30"/>
    <mergeCell ref="C31:D32"/>
    <mergeCell ref="C34:D35"/>
    <mergeCell ref="A52:G52"/>
    <mergeCell ref="E27:H28"/>
    <mergeCell ref="G30:H30"/>
    <mergeCell ref="G23:H23"/>
    <mergeCell ref="C17:D17"/>
    <mergeCell ref="C18:D18"/>
    <mergeCell ref="G25:H25"/>
    <mergeCell ref="G26:H26"/>
    <mergeCell ref="E24:H24"/>
    <mergeCell ref="C12:D12"/>
    <mergeCell ref="C13:D13"/>
    <mergeCell ref="C15:D15"/>
    <mergeCell ref="C20:D20"/>
    <mergeCell ref="C14:D14"/>
    <mergeCell ref="F14:H17"/>
    <mergeCell ref="F11:H11"/>
    <mergeCell ref="G12:H12"/>
    <mergeCell ref="G9:H9"/>
    <mergeCell ref="F8:H8"/>
    <mergeCell ref="G13:H13"/>
    <mergeCell ref="G19:H19"/>
    <mergeCell ref="G20:H20"/>
    <mergeCell ref="G21:H21"/>
    <mergeCell ref="G22:H22"/>
    <mergeCell ref="A6:D6"/>
    <mergeCell ref="A1:D5"/>
    <mergeCell ref="A82:A87"/>
    <mergeCell ref="F82:F87"/>
    <mergeCell ref="G82:G87"/>
    <mergeCell ref="A54:A56"/>
    <mergeCell ref="F54:F56"/>
    <mergeCell ref="F57:F63"/>
    <mergeCell ref="F64:F69"/>
    <mergeCell ref="A57:A63"/>
    <mergeCell ref="A64:A69"/>
    <mergeCell ref="G54:G56"/>
    <mergeCell ref="E54:E56"/>
    <mergeCell ref="G57:G63"/>
    <mergeCell ref="G64:G69"/>
    <mergeCell ref="A39:A41"/>
    <mergeCell ref="F39:F41"/>
    <mergeCell ref="B39:E41"/>
    <mergeCell ref="B46:E46"/>
    <mergeCell ref="B45:E45"/>
    <mergeCell ref="B44:E44"/>
    <mergeCell ref="B43:E43"/>
    <mergeCell ref="G10:H10"/>
    <mergeCell ref="G7:H7"/>
    <mergeCell ref="A88:A90"/>
    <mergeCell ref="F88:F90"/>
    <mergeCell ref="G88:G90"/>
    <mergeCell ref="A70:A75"/>
    <mergeCell ref="A76:A81"/>
    <mergeCell ref="F70:F75"/>
    <mergeCell ref="F76:F81"/>
    <mergeCell ref="B90:D90"/>
    <mergeCell ref="C71:D71"/>
    <mergeCell ref="C72:D72"/>
    <mergeCell ref="C73:D73"/>
    <mergeCell ref="C74:D74"/>
    <mergeCell ref="G70:G75"/>
    <mergeCell ref="G76:G81"/>
    <mergeCell ref="H64:H69"/>
    <mergeCell ref="H70:H75"/>
    <mergeCell ref="C68:D68"/>
    <mergeCell ref="C69:D69"/>
    <mergeCell ref="C66:D66"/>
    <mergeCell ref="C75:D75"/>
    <mergeCell ref="C70:D70"/>
    <mergeCell ref="H82:H87"/>
    <mergeCell ref="H76:H81"/>
    <mergeCell ref="C64:D64"/>
    <mergeCell ref="C65:D65"/>
    <mergeCell ref="I19:J19"/>
    <mergeCell ref="I20:J20"/>
    <mergeCell ref="I21:J21"/>
    <mergeCell ref="I22:J22"/>
    <mergeCell ref="I23:J23"/>
    <mergeCell ref="L19:M19"/>
    <mergeCell ref="L20:M20"/>
    <mergeCell ref="L21:M21"/>
    <mergeCell ref="L22:M22"/>
    <mergeCell ref="L23:M23"/>
  </mergeCells>
  <conditionalFormatting sqref="D38">
    <cfRule type="notContainsBlanks" dxfId="3" priority="4">
      <formula>LEN(TRIM(D38))&gt;0</formula>
    </cfRule>
  </conditionalFormatting>
  <conditionalFormatting sqref="G13">
    <cfRule type="notContainsBlanks" dxfId="2" priority="3">
      <formula>LEN(TRIM(G13))&gt;0</formula>
    </cfRule>
  </conditionalFormatting>
  <pageMargins left="0.25" right="0.25" top="0.25" bottom="0.4" header="0.5" footer="0.25"/>
  <pageSetup orientation="portrait" r:id="rId1"/>
  <headerFooter>
    <oddFooter xml:space="preserve">&amp;L&amp;8Page &amp;P&amp;R&amp;8LIT-31 022326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572C394-E270-4EA8-A88A-65399A5857A7}">
          <x14:formula1>
            <xm:f>Sheet1!$A$1:$A$2</xm:f>
          </x14:formula1>
          <xm:sqref>G9:G10</xm:sqref>
        </x14:dataValidation>
        <x14:dataValidation type="list" allowBlank="1" showInputMessage="1" showErrorMessage="1" xr:uid="{AC8D172A-DD44-4EDD-B191-A4385C441304}">
          <x14:formula1>
            <xm:f>Sheet1!$B$1:$B$5</xm:f>
          </x14:formula1>
          <xm:sqref>C15</xm:sqref>
        </x14:dataValidation>
        <x14:dataValidation type="list" allowBlank="1" showInputMessage="1" showErrorMessage="1" error="Must select from drop down" xr:uid="{F583832D-960A-4874-9515-57F5DBF68C1C}">
          <x14:formula1>
            <xm:f>Sheet1!$C$1:$C$2</xm:f>
          </x14:formula1>
          <xm:sqref>G25:G26</xm:sqref>
        </x14:dataValidation>
        <x14:dataValidation type="list" allowBlank="1" showInputMessage="1" showErrorMessage="1" xr:uid="{94EE5939-4FC8-45BB-8153-4F523912B9B1}">
          <x14:formula1>
            <xm:f>Sheet1!$D$1:$D$2</xm:f>
          </x14:formula1>
          <xm:sqref>C10</xm:sqref>
        </x14:dataValidation>
        <x14:dataValidation type="list" allowBlank="1" showInputMessage="1" showErrorMessage="1" xr:uid="{E7220293-D156-4F69-B462-A44A4C3D3C69}">
          <x14:formula1>
            <xm:f>Sheet1!$E$1:$E$2</xm:f>
          </x14:formula1>
          <xm:sqref>C21:D21</xm:sqref>
        </x14:dataValidation>
        <x14:dataValidation type="list" allowBlank="1" showInputMessage="1" showErrorMessage="1" xr:uid="{C3917C61-3E68-4D72-9C75-A658A684D7F7}">
          <x14:formula1>
            <xm:f>Sheet1!$G$1:$G$2</xm:f>
          </x14:formula1>
          <xm:sqref>C23:D23</xm:sqref>
        </x14:dataValidation>
        <x14:dataValidation type="list" allowBlank="1" showInputMessage="1" showErrorMessage="1" xr:uid="{A1718ACC-87FD-4FBB-9B69-6DDB91114330}">
          <x14:formula1>
            <xm:f>Sheet1!$F$1:$F$2</xm:f>
          </x14:formula1>
          <xm:sqref>C24:D24</xm:sqref>
        </x14:dataValidation>
        <x14:dataValidation type="list" allowBlank="1" showInputMessage="1" showErrorMessage="1" xr:uid="{F3212EF0-5AD2-492C-9D57-71C5E43623AE}">
          <x14:formula1>
            <xm:f>Sheet1!$H$1:$H$3</xm:f>
          </x14:formula1>
          <xm:sqref>C22:D22</xm:sqref>
        </x14:dataValidation>
        <x14:dataValidation type="list" allowBlank="1" showInputMessage="1" showErrorMessage="1" xr:uid="{26EE806D-3054-49C3-B861-9B8ABB888379}">
          <x14:formula1>
            <xm:f>Sheet1!$J$1:$J$2</xm:f>
          </x14:formula1>
          <xm:sqref>G30</xm:sqref>
        </x14:dataValidation>
        <x14:dataValidation type="list" allowBlank="1" showInputMessage="1" showErrorMessage="1" xr:uid="{EED199B2-D637-4603-903A-0BD0B164DD12}">
          <x14:formula1>
            <xm:f>Sheet1!$I$1:$I$2</xm:f>
          </x14:formula1>
          <xm:sqref>C26:D35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3880-4605-41B9-A278-930111AE9438}">
  <dimension ref="A1:O111"/>
  <sheetViews>
    <sheetView view="pageLayout" zoomScaleNormal="100" workbookViewId="0">
      <selection activeCell="A27" sqref="A27:B28"/>
    </sheetView>
  </sheetViews>
  <sheetFormatPr defaultRowHeight="15" x14ac:dyDescent="0.25"/>
  <cols>
    <col min="1" max="1" width="5.28515625" style="3" customWidth="1"/>
    <col min="2" max="2" width="16.42578125" style="3" customWidth="1"/>
    <col min="3" max="4" width="15.5703125" style="3" customWidth="1"/>
    <col min="5" max="5" width="11.7109375" style="3" customWidth="1"/>
    <col min="6" max="7" width="12.42578125" style="3" customWidth="1"/>
    <col min="8" max="8" width="12.42578125" customWidth="1"/>
    <col min="9" max="9" width="9.140625" hidden="1" customWidth="1"/>
    <col min="10" max="10" width="11.85546875" hidden="1" customWidth="1"/>
    <col min="11" max="12" width="9.140625" hidden="1" customWidth="1"/>
    <col min="13" max="13" width="0.42578125" hidden="1" customWidth="1"/>
    <col min="14" max="14" width="0" hidden="1" customWidth="1"/>
    <col min="16" max="16384" width="9.140625" style="3"/>
  </cols>
  <sheetData>
    <row r="1" spans="1:11" ht="15" customHeight="1" x14ac:dyDescent="0.25">
      <c r="A1" s="67" t="s">
        <v>96</v>
      </c>
      <c r="B1" s="67"/>
      <c r="C1" s="67"/>
      <c r="D1" s="67"/>
      <c r="E1" s="8"/>
      <c r="F1" s="8"/>
      <c r="G1" s="8"/>
    </row>
    <row r="2" spans="1:11" ht="15" customHeight="1" x14ac:dyDescent="0.25">
      <c r="A2" s="67"/>
      <c r="B2" s="67"/>
      <c r="C2" s="67"/>
      <c r="D2" s="67"/>
      <c r="E2"/>
      <c r="F2"/>
      <c r="G2"/>
    </row>
    <row r="3" spans="1:11" ht="15" customHeight="1" x14ac:dyDescent="0.25">
      <c r="A3" s="67"/>
      <c r="B3" s="67"/>
      <c r="C3" s="67"/>
      <c r="D3" s="67"/>
      <c r="E3"/>
      <c r="F3"/>
      <c r="G3"/>
    </row>
    <row r="4" spans="1:11" ht="9" customHeight="1" x14ac:dyDescent="0.25">
      <c r="A4" s="67"/>
      <c r="B4" s="67"/>
      <c r="C4" s="67"/>
      <c r="D4" s="67"/>
      <c r="E4"/>
      <c r="F4"/>
      <c r="G4"/>
    </row>
    <row r="5" spans="1:11" ht="6.75" customHeight="1" x14ac:dyDescent="0.25">
      <c r="A5" s="67"/>
      <c r="B5" s="67"/>
      <c r="C5" s="67"/>
      <c r="D5" s="67"/>
      <c r="E5"/>
    </row>
    <row r="6" spans="1:11" ht="19.5" customHeight="1" x14ac:dyDescent="0.25">
      <c r="A6" s="66" t="s">
        <v>32</v>
      </c>
      <c r="B6" s="66"/>
      <c r="C6" s="66"/>
      <c r="D6" s="66"/>
      <c r="E6" s="66" t="s">
        <v>44</v>
      </c>
      <c r="F6" s="66"/>
      <c r="G6" s="66"/>
      <c r="H6" s="66"/>
    </row>
    <row r="7" spans="1:11" x14ac:dyDescent="0.25">
      <c r="A7" s="20"/>
      <c r="B7" s="9" t="s">
        <v>33</v>
      </c>
      <c r="C7" s="103"/>
      <c r="D7" s="103"/>
      <c r="E7"/>
      <c r="F7" s="9" t="s">
        <v>26</v>
      </c>
      <c r="G7" s="103"/>
      <c r="H7" s="103"/>
      <c r="I7" s="21"/>
      <c r="J7" s="21"/>
    </row>
    <row r="8" spans="1:11" x14ac:dyDescent="0.25">
      <c r="A8" s="25"/>
      <c r="B8" s="9" t="s">
        <v>34</v>
      </c>
      <c r="C8" s="103"/>
      <c r="D8" s="103"/>
      <c r="E8" s="20"/>
      <c r="F8" s="76" t="s">
        <v>84</v>
      </c>
      <c r="G8" s="76"/>
      <c r="H8" s="76"/>
      <c r="I8" s="21"/>
      <c r="J8" s="21"/>
      <c r="K8" s="21"/>
    </row>
    <row r="9" spans="1:11" x14ac:dyDescent="0.25">
      <c r="A9" s="25"/>
      <c r="B9" s="9" t="s">
        <v>35</v>
      </c>
      <c r="C9" s="103"/>
      <c r="D9" s="103"/>
      <c r="E9" s="20"/>
      <c r="F9" s="26" t="s">
        <v>8</v>
      </c>
      <c r="G9" s="107"/>
      <c r="H9" s="107"/>
      <c r="I9" s="21"/>
      <c r="J9" s="21"/>
      <c r="K9" s="21"/>
    </row>
    <row r="10" spans="1:11" x14ac:dyDescent="0.25">
      <c r="A10" s="25"/>
      <c r="B10" s="9" t="s">
        <v>39</v>
      </c>
      <c r="C10" s="103"/>
      <c r="D10" s="103"/>
      <c r="E10"/>
      <c r="F10" s="26" t="s">
        <v>9</v>
      </c>
      <c r="G10" s="107"/>
      <c r="H10" s="107"/>
      <c r="I10" s="21" t="s">
        <v>28</v>
      </c>
    </row>
    <row r="11" spans="1:11" ht="15" customHeight="1" x14ac:dyDescent="0.25">
      <c r="A11" s="25"/>
      <c r="B11" s="12" t="s">
        <v>2</v>
      </c>
      <c r="C11" s="102"/>
      <c r="D11" s="102"/>
      <c r="E11"/>
      <c r="F11" s="75" t="s">
        <v>45</v>
      </c>
      <c r="G11" s="75"/>
      <c r="H11" s="75"/>
      <c r="I11" s="21" t="s">
        <v>16</v>
      </c>
      <c r="J11" s="21" t="s">
        <v>18</v>
      </c>
    </row>
    <row r="12" spans="1:11" x14ac:dyDescent="0.25">
      <c r="A12"/>
      <c r="C12" s="112"/>
      <c r="D12" s="112"/>
      <c r="F12" s="9" t="s">
        <v>12</v>
      </c>
      <c r="G12" s="107"/>
      <c r="H12" s="107"/>
      <c r="I12" s="22" t="str">
        <f>IF(G12&gt;600,G12-600,"0")</f>
        <v>0</v>
      </c>
      <c r="J12" s="23">
        <f>I12*3*C17</f>
        <v>0</v>
      </c>
      <c r="K12" s="21"/>
    </row>
    <row r="13" spans="1:11" x14ac:dyDescent="0.25">
      <c r="A13"/>
      <c r="B13" s="12" t="s">
        <v>30</v>
      </c>
      <c r="C13" s="103"/>
      <c r="D13" s="103"/>
      <c r="F13" s="9" t="str">
        <f>IF(G10="X","Filter Only Visit (17 total):","")</f>
        <v/>
      </c>
      <c r="G13" s="77"/>
      <c r="H13" s="77"/>
      <c r="I13" s="22" t="str">
        <f>IF(G13&gt;0,G13,"0")</f>
        <v>0</v>
      </c>
      <c r="J13" s="23">
        <f>I13*17*C17</f>
        <v>0</v>
      </c>
      <c r="K13" s="21"/>
    </row>
    <row r="14" spans="1:11" x14ac:dyDescent="0.25">
      <c r="A14"/>
      <c r="B14" s="12" t="s">
        <v>92</v>
      </c>
      <c r="C14" s="113"/>
      <c r="D14" s="114"/>
      <c r="F14" s="81" t="str">
        <f>IF((G13&gt;0)*AND(G12&gt;600),"$600 Limit exceeded for regular visit &amp; filter change $ added to job price below (paid upon the completion of  visits).",IF(G13&gt;0,"Filter change $ added to the job price (paid upon the completion of each visit); the total job price has increased.",IF(G12&gt;600,"$600 Limit exceeded for Performance Optimization visits; the job price has increased.","")))</f>
        <v/>
      </c>
      <c r="G14" s="81"/>
      <c r="H14" s="81"/>
      <c r="I14" s="22"/>
      <c r="J14" s="23"/>
      <c r="K14" s="21"/>
    </row>
    <row r="15" spans="1:11" x14ac:dyDescent="0.25">
      <c r="A15"/>
      <c r="B15" s="9" t="s">
        <v>75</v>
      </c>
      <c r="C15" s="115"/>
      <c r="D15" s="115"/>
      <c r="E15" s="45"/>
      <c r="F15" s="81"/>
      <c r="G15" s="81"/>
      <c r="H15" s="81"/>
      <c r="I15" s="21"/>
      <c r="J15" s="23">
        <f>SUM(J12:J13)</f>
        <v>0</v>
      </c>
      <c r="K15" s="21" t="s">
        <v>17</v>
      </c>
    </row>
    <row r="16" spans="1:11" ht="19.5" customHeight="1" x14ac:dyDescent="0.25">
      <c r="A16" s="66" t="s">
        <v>41</v>
      </c>
      <c r="B16" s="66"/>
      <c r="C16" s="66"/>
      <c r="D16" s="66"/>
      <c r="E16" s="45"/>
      <c r="F16" s="81"/>
      <c r="G16" s="81"/>
      <c r="H16" s="81"/>
      <c r="J16" s="6"/>
    </row>
    <row r="17" spans="1:14" x14ac:dyDescent="0.25">
      <c r="A17"/>
      <c r="B17" s="9" t="s">
        <v>23</v>
      </c>
      <c r="C17" s="103"/>
      <c r="D17" s="103"/>
      <c r="E17" s="45"/>
      <c r="F17" s="81"/>
      <c r="G17" s="81"/>
      <c r="H17" s="81"/>
      <c r="J17" s="6"/>
    </row>
    <row r="18" spans="1:14" x14ac:dyDescent="0.25">
      <c r="A18"/>
      <c r="B18" s="9" t="s">
        <v>43</v>
      </c>
      <c r="C18" s="103"/>
      <c r="D18" s="103"/>
      <c r="E18" s="66" t="s">
        <v>13</v>
      </c>
      <c r="F18" s="66"/>
      <c r="G18" s="66"/>
      <c r="H18" s="66"/>
      <c r="J18" s="6"/>
    </row>
    <row r="19" spans="1:14" x14ac:dyDescent="0.25">
      <c r="B19" s="9" t="s">
        <v>54</v>
      </c>
      <c r="C19" s="104"/>
      <c r="D19" s="104"/>
      <c r="E19"/>
      <c r="F19" s="9" t="s">
        <v>14</v>
      </c>
      <c r="G19" s="107"/>
      <c r="H19" s="107"/>
      <c r="J19" s="6"/>
    </row>
    <row r="20" spans="1:14" x14ac:dyDescent="0.25">
      <c r="B20" s="12" t="s">
        <v>42</v>
      </c>
      <c r="C20" s="103"/>
      <c r="D20" s="103"/>
      <c r="E20"/>
      <c r="F20" s="9" t="s">
        <v>15</v>
      </c>
      <c r="G20" s="107"/>
      <c r="H20" s="107"/>
    </row>
    <row r="21" spans="1:14" x14ac:dyDescent="0.25">
      <c r="A21"/>
      <c r="B21" s="12" t="s">
        <v>76</v>
      </c>
      <c r="C21" s="105" t="s">
        <v>40</v>
      </c>
      <c r="D21" s="105" t="s">
        <v>89</v>
      </c>
      <c r="F21" s="9" t="s">
        <v>22</v>
      </c>
      <c r="G21" s="109"/>
      <c r="H21" s="109"/>
    </row>
    <row r="22" spans="1:14" x14ac:dyDescent="0.25">
      <c r="B22" s="9" t="s">
        <v>88</v>
      </c>
      <c r="C22" s="106" t="s">
        <v>51</v>
      </c>
      <c r="D22" s="106" t="s">
        <v>52</v>
      </c>
      <c r="F22" s="9" t="s">
        <v>21</v>
      </c>
      <c r="G22" s="78">
        <f>(G20+G19)*G21</f>
        <v>0</v>
      </c>
      <c r="H22" s="78"/>
    </row>
    <row r="23" spans="1:14" ht="15.75" customHeight="1" thickBot="1" x14ac:dyDescent="0.3">
      <c r="A23"/>
      <c r="B23" s="26" t="s">
        <v>80</v>
      </c>
      <c r="C23" s="106" t="s">
        <v>77</v>
      </c>
      <c r="D23" s="106" t="s">
        <v>78</v>
      </c>
      <c r="F23" s="9" t="s">
        <v>25</v>
      </c>
      <c r="G23" s="79">
        <f>ROUND(G22+G20+G19,2)</f>
        <v>0</v>
      </c>
      <c r="H23" s="79"/>
    </row>
    <row r="24" spans="1:14" ht="15" customHeight="1" thickTop="1" x14ac:dyDescent="0.25">
      <c r="A24"/>
      <c r="B24" s="9" t="s">
        <v>79</v>
      </c>
      <c r="C24" s="106" t="s">
        <v>47</v>
      </c>
      <c r="D24" s="106" t="s">
        <v>48</v>
      </c>
      <c r="E24" s="80" t="s">
        <v>83</v>
      </c>
      <c r="F24" s="80"/>
      <c r="G24" s="80"/>
      <c r="H24" s="80"/>
      <c r="N24" s="3"/>
    </row>
    <row r="25" spans="1:14" ht="19.5" customHeight="1" x14ac:dyDescent="0.25">
      <c r="A25" s="82" t="s">
        <v>66</v>
      </c>
      <c r="B25" s="82"/>
      <c r="C25" s="82"/>
      <c r="D25" s="82"/>
      <c r="F25" s="12" t="s">
        <v>81</v>
      </c>
      <c r="G25" s="111"/>
      <c r="H25" s="111"/>
    </row>
    <row r="26" spans="1:14" ht="15" customHeight="1" x14ac:dyDescent="0.25">
      <c r="A26" s="10"/>
      <c r="B26" s="9" t="s">
        <v>57</v>
      </c>
      <c r="C26" s="102"/>
      <c r="D26" s="102"/>
      <c r="E26" s="7"/>
      <c r="F26" s="9" t="s">
        <v>82</v>
      </c>
      <c r="G26" s="111"/>
      <c r="H26" s="111"/>
    </row>
    <row r="27" spans="1:14" x14ac:dyDescent="0.25">
      <c r="A27" s="83" t="s">
        <v>59</v>
      </c>
      <c r="B27" s="83"/>
      <c r="C27" s="102"/>
      <c r="D27" s="102"/>
      <c r="E27" s="85" t="str">
        <f>IF(AND(G25=2,C15=2),"NOTE: Total Green Mfg Materials will not ship without payment.",IF(AND(G25=2,C15="1-D.Pmt"),"NOTE: Total Green Mfg Materials will not ship without payment.",""))</f>
        <v/>
      </c>
      <c r="F27" s="85"/>
      <c r="G27" s="85"/>
      <c r="H27" s="85"/>
    </row>
    <row r="28" spans="1:14" x14ac:dyDescent="0.25">
      <c r="A28" s="83"/>
      <c r="B28" s="83"/>
      <c r="C28" s="102"/>
      <c r="D28" s="102"/>
      <c r="E28" s="85"/>
      <c r="F28" s="85"/>
      <c r="G28" s="85"/>
      <c r="H28" s="85"/>
    </row>
    <row r="29" spans="1:14" x14ac:dyDescent="0.25">
      <c r="A29"/>
      <c r="B29" s="9" t="s">
        <v>60</v>
      </c>
      <c r="C29" s="102"/>
      <c r="D29" s="102"/>
      <c r="E29" s="66" t="s">
        <v>86</v>
      </c>
      <c r="F29" s="66"/>
      <c r="G29" s="66"/>
      <c r="H29" s="66"/>
    </row>
    <row r="30" spans="1:14" ht="15" customHeight="1" x14ac:dyDescent="0.25">
      <c r="B30" s="9" t="s">
        <v>61</v>
      </c>
      <c r="C30" s="102"/>
      <c r="D30" s="102"/>
      <c r="F30" s="9" t="s">
        <v>53</v>
      </c>
      <c r="G30" s="103"/>
      <c r="H30" s="103"/>
    </row>
    <row r="31" spans="1:14" x14ac:dyDescent="0.25">
      <c r="A31" s="83" t="s">
        <v>62</v>
      </c>
      <c r="B31" s="83"/>
      <c r="C31" s="102"/>
      <c r="D31" s="102"/>
      <c r="H31" s="3"/>
    </row>
    <row r="32" spans="1:14" ht="15" customHeight="1" x14ac:dyDescent="0.25">
      <c r="A32" s="83"/>
      <c r="B32" s="83"/>
      <c r="C32" s="102"/>
      <c r="D32" s="102"/>
      <c r="H32" s="3"/>
    </row>
    <row r="33" spans="1:15" ht="15" customHeight="1" x14ac:dyDescent="0.25">
      <c r="B33" s="9" t="s">
        <v>63</v>
      </c>
      <c r="C33" s="102"/>
      <c r="D33" s="102"/>
      <c r="H33" s="3"/>
    </row>
    <row r="34" spans="1:15" ht="15" customHeight="1" x14ac:dyDescent="0.25">
      <c r="A34" s="83" t="s">
        <v>90</v>
      </c>
      <c r="B34" s="83"/>
      <c r="C34" s="102"/>
      <c r="D34" s="102"/>
      <c r="H34" s="3"/>
      <c r="O34" s="3"/>
    </row>
    <row r="35" spans="1:15" x14ac:dyDescent="0.25">
      <c r="A35" s="83"/>
      <c r="B35" s="83"/>
      <c r="C35" s="102"/>
      <c r="D35" s="102"/>
      <c r="H35" s="3"/>
      <c r="O35" s="3"/>
    </row>
    <row r="36" spans="1:15" ht="8.25" customHeight="1" x14ac:dyDescent="0.25">
      <c r="A36" s="24"/>
      <c r="B36" s="24"/>
      <c r="C36" s="24"/>
      <c r="D36" s="24"/>
      <c r="O36" s="3"/>
    </row>
    <row r="37" spans="1:15" ht="21" customHeight="1" x14ac:dyDescent="0.25">
      <c r="A37" s="86" t="s">
        <v>55</v>
      </c>
      <c r="B37" s="86"/>
      <c r="C37" s="86"/>
      <c r="D37" s="86"/>
      <c r="E37" s="86"/>
      <c r="F37" s="86"/>
      <c r="G37" s="86"/>
      <c r="H37" s="30"/>
      <c r="O37" s="3"/>
    </row>
    <row r="38" spans="1:15" ht="6" customHeight="1" thickBot="1" x14ac:dyDescent="0.3">
      <c r="A38"/>
      <c r="B38"/>
      <c r="C38" s="11"/>
      <c r="D38" s="27"/>
      <c r="E38"/>
      <c r="F38"/>
      <c r="G38"/>
      <c r="O38" s="3"/>
    </row>
    <row r="39" spans="1:15" ht="15" customHeight="1" x14ac:dyDescent="0.25">
      <c r="A39" s="68" t="s">
        <v>4</v>
      </c>
      <c r="B39" s="70" t="s">
        <v>50</v>
      </c>
      <c r="C39" s="70"/>
      <c r="D39" s="70"/>
      <c r="E39" s="70"/>
      <c r="F39" s="70" t="s">
        <v>7</v>
      </c>
      <c r="G39" s="73" t="s">
        <v>6</v>
      </c>
      <c r="O39" s="3"/>
    </row>
    <row r="40" spans="1:15" x14ac:dyDescent="0.25">
      <c r="A40" s="69"/>
      <c r="B40" s="71"/>
      <c r="C40" s="71"/>
      <c r="D40" s="71"/>
      <c r="E40" s="71"/>
      <c r="F40" s="71"/>
      <c r="G40" s="74"/>
      <c r="O40" s="3"/>
    </row>
    <row r="41" spans="1:15" ht="15.75" thickBot="1" x14ac:dyDescent="0.3">
      <c r="A41" s="69"/>
      <c r="B41" s="71"/>
      <c r="C41" s="71"/>
      <c r="D41" s="71"/>
      <c r="E41" s="71"/>
      <c r="F41" s="71"/>
      <c r="G41" s="74"/>
      <c r="O41" s="3"/>
    </row>
    <row r="42" spans="1:15" ht="15" customHeight="1" x14ac:dyDescent="0.25">
      <c r="A42" s="33">
        <v>1</v>
      </c>
      <c r="B42" s="98"/>
      <c r="C42" s="98"/>
      <c r="D42" s="98"/>
      <c r="E42" s="99"/>
      <c r="F42" s="43">
        <f>F57</f>
        <v>0</v>
      </c>
      <c r="G42" s="40">
        <f>G57</f>
        <v>0</v>
      </c>
    </row>
    <row r="43" spans="1:15" x14ac:dyDescent="0.25">
      <c r="A43" s="32">
        <v>2</v>
      </c>
      <c r="B43" s="100"/>
      <c r="C43" s="100"/>
      <c r="D43" s="100"/>
      <c r="E43" s="101"/>
      <c r="F43" s="35">
        <f>F64</f>
        <v>0</v>
      </c>
      <c r="G43" s="41">
        <f>G64</f>
        <v>0</v>
      </c>
    </row>
    <row r="44" spans="1:15" x14ac:dyDescent="0.25">
      <c r="A44" s="32">
        <v>3</v>
      </c>
      <c r="B44" s="100"/>
      <c r="C44" s="100"/>
      <c r="D44" s="100"/>
      <c r="E44" s="101"/>
      <c r="F44" s="35">
        <f>F70</f>
        <v>0</v>
      </c>
      <c r="G44" s="41">
        <f>G70</f>
        <v>0</v>
      </c>
    </row>
    <row r="45" spans="1:15" x14ac:dyDescent="0.25">
      <c r="A45" s="32">
        <v>4</v>
      </c>
      <c r="B45" s="100"/>
      <c r="C45" s="100"/>
      <c r="D45" s="100"/>
      <c r="E45" s="101"/>
      <c r="F45" s="35">
        <f>F76</f>
        <v>0</v>
      </c>
      <c r="G45" s="41">
        <f>G76</f>
        <v>0</v>
      </c>
    </row>
    <row r="46" spans="1:15" x14ac:dyDescent="0.25">
      <c r="A46" s="32">
        <v>5</v>
      </c>
      <c r="B46" s="100"/>
      <c r="C46" s="100"/>
      <c r="D46" s="100"/>
      <c r="E46" s="101"/>
      <c r="F46" s="35">
        <f>F82</f>
        <v>0</v>
      </c>
      <c r="G46" s="41">
        <f>G82</f>
        <v>0</v>
      </c>
    </row>
    <row r="47" spans="1:15" ht="15.75" thickBot="1" x14ac:dyDescent="0.3">
      <c r="A47" s="92" t="str">
        <f>CONCATENATE(B88)</f>
        <v>3 Performance Optimization Visits &amp; 17 Filter Visits</v>
      </c>
      <c r="B47" s="93"/>
      <c r="C47" s="93"/>
      <c r="D47" s="93"/>
      <c r="E47" s="93"/>
      <c r="F47" s="44">
        <f>F88</f>
        <v>0</v>
      </c>
      <c r="G47" s="42">
        <v>0</v>
      </c>
    </row>
    <row r="48" spans="1:15" ht="19.5" customHeight="1" thickBot="1" x14ac:dyDescent="0.3">
      <c r="A48" s="25"/>
      <c r="B48" s="25"/>
      <c r="C48" s="28"/>
      <c r="D48" s="28"/>
      <c r="E48" s="28"/>
      <c r="F48" s="15">
        <f>SUM(F42:F47)</f>
        <v>0</v>
      </c>
      <c r="G48" s="13">
        <f>SUM(G42:G47)</f>
        <v>0</v>
      </c>
    </row>
    <row r="49" spans="1:9" ht="6" customHeight="1" thickTop="1" x14ac:dyDescent="0.25">
      <c r="A49" s="25"/>
      <c r="B49" s="25"/>
      <c r="C49" s="28"/>
      <c r="D49" s="28"/>
      <c r="E49" s="28"/>
      <c r="F49" s="29"/>
      <c r="G49" s="14"/>
    </row>
    <row r="50" spans="1:9" ht="58.5" customHeight="1" x14ac:dyDescent="0.25">
      <c r="A50" s="25"/>
      <c r="B50" s="25"/>
      <c r="C50" s="28"/>
      <c r="D50" s="28"/>
      <c r="E50" s="28"/>
      <c r="F50" s="29"/>
      <c r="G50" s="14"/>
    </row>
    <row r="51" spans="1:9" ht="21" customHeight="1" x14ac:dyDescent="0.25">
      <c r="A51" s="86" t="s">
        <v>56</v>
      </c>
      <c r="B51" s="86"/>
      <c r="C51" s="86"/>
      <c r="D51" s="86"/>
      <c r="E51" s="86"/>
      <c r="F51" s="86"/>
      <c r="G51" s="86"/>
      <c r="H51" s="30"/>
    </row>
    <row r="52" spans="1:9" ht="33.75" customHeight="1" x14ac:dyDescent="0.25">
      <c r="A52" s="84" t="s">
        <v>68</v>
      </c>
      <c r="B52" s="84"/>
      <c r="C52" s="84"/>
      <c r="D52" s="84"/>
      <c r="E52" s="84"/>
      <c r="F52" s="84"/>
      <c r="G52" s="84"/>
    </row>
    <row r="53" spans="1:9" ht="7.5" customHeight="1" thickBot="1" x14ac:dyDescent="0.3">
      <c r="A53" s="31"/>
      <c r="B53" s="31"/>
      <c r="C53" s="31"/>
      <c r="D53" s="31"/>
      <c r="E53" s="31"/>
      <c r="F53" s="31"/>
      <c r="G53" s="31"/>
    </row>
    <row r="54" spans="1:9" ht="15" customHeight="1" x14ac:dyDescent="0.25">
      <c r="A54" s="68" t="s">
        <v>4</v>
      </c>
      <c r="B54" s="70" t="s">
        <v>0</v>
      </c>
      <c r="C54" s="70" t="s">
        <v>5</v>
      </c>
      <c r="D54" s="70"/>
      <c r="E54" s="70" t="s">
        <v>1</v>
      </c>
      <c r="F54" s="70" t="s">
        <v>7</v>
      </c>
      <c r="G54" s="73" t="s">
        <v>6</v>
      </c>
      <c r="I54" s="3"/>
    </row>
    <row r="55" spans="1:9" x14ac:dyDescent="0.25">
      <c r="A55" s="69"/>
      <c r="B55" s="71"/>
      <c r="C55" s="71"/>
      <c r="D55" s="71"/>
      <c r="E55" s="71"/>
      <c r="F55" s="71"/>
      <c r="G55" s="74"/>
      <c r="I55" s="3"/>
    </row>
    <row r="56" spans="1:9" ht="15.75" thickBot="1" x14ac:dyDescent="0.3">
      <c r="A56" s="69"/>
      <c r="B56" s="71"/>
      <c r="C56" s="71"/>
      <c r="D56" s="71"/>
      <c r="E56" s="71"/>
      <c r="F56" s="71"/>
      <c r="G56" s="74"/>
    </row>
    <row r="57" spans="1:9" x14ac:dyDescent="0.25">
      <c r="A57" s="72">
        <v>1</v>
      </c>
      <c r="B57" s="38" t="str">
        <f>IF($G$25="X","Total Green Mfg","")</f>
        <v/>
      </c>
      <c r="C57" s="87" t="str">
        <f>IF($G$25="X","Materials, Freight, Tax","")</f>
        <v/>
      </c>
      <c r="D57" s="87"/>
      <c r="E57" s="39" t="str">
        <f>IF($G$25="X",$G$23,"0")</f>
        <v>0</v>
      </c>
      <c r="F57" s="62">
        <f>SUM(E59:E63)+E57</f>
        <v>0</v>
      </c>
      <c r="G57" s="65">
        <f>IF($C$15=1,SUM(E57:E63),SUM(E57:E63))</f>
        <v>0</v>
      </c>
      <c r="H57" s="116"/>
    </row>
    <row r="58" spans="1:9" x14ac:dyDescent="0.25">
      <c r="A58" s="60"/>
      <c r="B58" s="128" t="str">
        <f>IF((G13&gt;0)*AND(G12&gt;600),"Performance Op Limit exceeded &amp; Filter change price",IF(G13&gt;0,"Filter change price (paid upon the completion of each visit)",IF(G12&gt;600,"Performance Op Limit exceeded.","")))</f>
        <v/>
      </c>
      <c r="C58" s="128"/>
      <c r="D58" s="128"/>
      <c r="E58" s="37">
        <f>J15</f>
        <v>0</v>
      </c>
      <c r="F58" s="54"/>
      <c r="G58" s="57"/>
      <c r="H58" s="116"/>
    </row>
    <row r="59" spans="1:9" x14ac:dyDescent="0.25">
      <c r="A59" s="60"/>
      <c r="B59" s="117"/>
      <c r="C59" s="118"/>
      <c r="D59" s="118"/>
      <c r="E59" s="119"/>
      <c r="F59" s="54"/>
      <c r="G59" s="57"/>
      <c r="H59" s="116"/>
    </row>
    <row r="60" spans="1:9" x14ac:dyDescent="0.25">
      <c r="A60" s="60"/>
      <c r="B60" s="120"/>
      <c r="C60" s="103"/>
      <c r="D60" s="103"/>
      <c r="E60" s="121"/>
      <c r="F60" s="54"/>
      <c r="G60" s="57"/>
      <c r="H60" s="116"/>
    </row>
    <row r="61" spans="1:9" x14ac:dyDescent="0.25">
      <c r="A61" s="60"/>
      <c r="B61" s="120"/>
      <c r="C61" s="103"/>
      <c r="D61" s="103"/>
      <c r="E61" s="121"/>
      <c r="F61" s="54"/>
      <c r="G61" s="57"/>
      <c r="H61" s="116"/>
    </row>
    <row r="62" spans="1:9" x14ac:dyDescent="0.25">
      <c r="A62" s="60"/>
      <c r="B62" s="120"/>
      <c r="C62" s="103"/>
      <c r="D62" s="103"/>
      <c r="E62" s="121"/>
      <c r="F62" s="54"/>
      <c r="G62" s="57"/>
      <c r="H62" s="116"/>
    </row>
    <row r="63" spans="1:9" ht="15.75" thickBot="1" x14ac:dyDescent="0.3">
      <c r="A63" s="61"/>
      <c r="B63" s="122"/>
      <c r="C63" s="123"/>
      <c r="D63" s="123"/>
      <c r="E63" s="124"/>
      <c r="F63" s="55"/>
      <c r="G63" s="58"/>
      <c r="H63" s="116"/>
    </row>
    <row r="64" spans="1:9" x14ac:dyDescent="0.25">
      <c r="A64" s="59">
        <v>2</v>
      </c>
      <c r="B64" s="34" t="str">
        <f>IF($G$26="X","Total Green Mfg","")</f>
        <v/>
      </c>
      <c r="C64" s="50" t="str">
        <f>IF($G$26="X","Materials, Freight, Tax","")</f>
        <v/>
      </c>
      <c r="D64" s="50"/>
      <c r="E64" s="36" t="str">
        <f>IF($G$26="X",$G$23,"0")</f>
        <v>0</v>
      </c>
      <c r="F64" s="62">
        <f>SUM(E64:E69)</f>
        <v>0</v>
      </c>
      <c r="G64" s="65">
        <f>IF($C$15=2,SUM(E64:E69),SUM(E64:E69))</f>
        <v>0</v>
      </c>
      <c r="H64" s="116" t="str">
        <f>IF(AND($C$15="1-D.Pmt", G64&gt;0), "ERROR: change number of payments on page 1.", "")</f>
        <v/>
      </c>
    </row>
    <row r="65" spans="1:15" x14ac:dyDescent="0.25">
      <c r="A65" s="60"/>
      <c r="B65" s="120"/>
      <c r="C65" s="103"/>
      <c r="D65" s="103"/>
      <c r="E65" s="121"/>
      <c r="F65" s="54"/>
      <c r="G65" s="57"/>
      <c r="H65" s="116"/>
    </row>
    <row r="66" spans="1:15" x14ac:dyDescent="0.25">
      <c r="A66" s="60"/>
      <c r="B66" s="120"/>
      <c r="C66" s="103"/>
      <c r="D66" s="103"/>
      <c r="E66" s="121"/>
      <c r="F66" s="54"/>
      <c r="G66" s="57"/>
      <c r="H66" s="116"/>
    </row>
    <row r="67" spans="1:15" x14ac:dyDescent="0.25">
      <c r="A67" s="60"/>
      <c r="B67" s="120"/>
      <c r="C67" s="103"/>
      <c r="D67" s="103"/>
      <c r="E67" s="121"/>
      <c r="F67" s="54"/>
      <c r="G67" s="57"/>
      <c r="H67" s="116"/>
    </row>
    <row r="68" spans="1:15" x14ac:dyDescent="0.25">
      <c r="A68" s="60"/>
      <c r="B68" s="120"/>
      <c r="C68" s="103"/>
      <c r="D68" s="103"/>
      <c r="E68" s="121"/>
      <c r="F68" s="54"/>
      <c r="G68" s="57"/>
      <c r="H68" s="116"/>
    </row>
    <row r="69" spans="1:15" ht="15.75" thickBot="1" x14ac:dyDescent="0.3">
      <c r="A69" s="61"/>
      <c r="B69" s="122"/>
      <c r="C69" s="123"/>
      <c r="D69" s="123"/>
      <c r="E69" s="124"/>
      <c r="F69" s="55"/>
      <c r="G69" s="58"/>
      <c r="H69" s="116"/>
    </row>
    <row r="70" spans="1:15" x14ac:dyDescent="0.25">
      <c r="A70" s="59">
        <v>3</v>
      </c>
      <c r="B70" s="117"/>
      <c r="C70" s="125"/>
      <c r="D70" s="125"/>
      <c r="E70" s="126"/>
      <c r="F70" s="62">
        <f t="shared" ref="F70" si="0">SUM(E70:E75)</f>
        <v>0</v>
      </c>
      <c r="G70" s="65">
        <f>IF($C$15=3,SUM(E70:E75),SUM(E70:E75))</f>
        <v>0</v>
      </c>
      <c r="H70" s="116" t="str">
        <f>IF(AND($C$15&lt;3, G70&gt;0), "ERROR: change number of payments on page 1.", "")</f>
        <v/>
      </c>
    </row>
    <row r="71" spans="1:15" x14ac:dyDescent="0.25">
      <c r="A71" s="60"/>
      <c r="B71" s="120"/>
      <c r="C71" s="103"/>
      <c r="D71" s="103"/>
      <c r="E71" s="121"/>
      <c r="F71" s="54"/>
      <c r="G71" s="57"/>
      <c r="H71" s="116"/>
    </row>
    <row r="72" spans="1:15" x14ac:dyDescent="0.25">
      <c r="A72" s="60"/>
      <c r="B72" s="120"/>
      <c r="C72" s="103"/>
      <c r="D72" s="103"/>
      <c r="E72" s="121"/>
      <c r="F72" s="54"/>
      <c r="G72" s="57"/>
      <c r="H72" s="116"/>
    </row>
    <row r="73" spans="1:15" x14ac:dyDescent="0.25">
      <c r="A73" s="60"/>
      <c r="B73" s="120"/>
      <c r="C73" s="103"/>
      <c r="D73" s="103"/>
      <c r="E73" s="121"/>
      <c r="F73" s="54"/>
      <c r="G73" s="57"/>
      <c r="H73" s="116"/>
    </row>
    <row r="74" spans="1:15" x14ac:dyDescent="0.25">
      <c r="A74" s="60"/>
      <c r="B74" s="120"/>
      <c r="C74" s="103"/>
      <c r="D74" s="103"/>
      <c r="E74" s="121"/>
      <c r="F74" s="54"/>
      <c r="G74" s="57"/>
      <c r="H74" s="116"/>
    </row>
    <row r="75" spans="1:15" ht="15.75" thickBot="1" x14ac:dyDescent="0.3">
      <c r="A75" s="61"/>
      <c r="B75" s="122"/>
      <c r="C75" s="123"/>
      <c r="D75" s="123"/>
      <c r="E75" s="124"/>
      <c r="F75" s="55"/>
      <c r="G75" s="58"/>
      <c r="H75" s="116"/>
    </row>
    <row r="76" spans="1:15" s="4" customFormat="1" ht="15.75" customHeight="1" x14ac:dyDescent="0.25">
      <c r="A76" s="59">
        <v>4</v>
      </c>
      <c r="B76" s="127"/>
      <c r="C76" s="125"/>
      <c r="D76" s="125"/>
      <c r="E76" s="126"/>
      <c r="F76" s="62">
        <f t="shared" ref="F76" si="1">SUM(E76:E81)</f>
        <v>0</v>
      </c>
      <c r="G76" s="65">
        <f>IF($C$15=4,SUM(E76:E81),SUM(E76:E81))</f>
        <v>0</v>
      </c>
      <c r="H76" s="116" t="str">
        <f>IF(AND($C$15&lt;4, G76&gt;0), "ERROR: change number of payments on page 1.", "")</f>
        <v/>
      </c>
      <c r="I76" s="7"/>
      <c r="J76" s="7"/>
      <c r="K76" s="7"/>
      <c r="L76" s="7"/>
      <c r="M76" s="7"/>
      <c r="N76" s="7"/>
      <c r="O76" s="7"/>
    </row>
    <row r="77" spans="1:15" x14ac:dyDescent="0.25">
      <c r="A77" s="60"/>
      <c r="B77" s="120"/>
      <c r="C77" s="103"/>
      <c r="D77" s="103"/>
      <c r="E77" s="121"/>
      <c r="F77" s="54"/>
      <c r="G77" s="57"/>
      <c r="H77" s="116"/>
    </row>
    <row r="78" spans="1:15" x14ac:dyDescent="0.25">
      <c r="A78" s="60"/>
      <c r="B78" s="120"/>
      <c r="C78" s="103"/>
      <c r="D78" s="103"/>
      <c r="E78" s="121"/>
      <c r="F78" s="54"/>
      <c r="G78" s="57"/>
      <c r="H78" s="116"/>
    </row>
    <row r="79" spans="1:15" x14ac:dyDescent="0.25">
      <c r="A79" s="60"/>
      <c r="B79" s="120"/>
      <c r="C79" s="103"/>
      <c r="D79" s="103"/>
      <c r="E79" s="121"/>
      <c r="F79" s="54"/>
      <c r="G79" s="57"/>
      <c r="H79" s="116"/>
    </row>
    <row r="80" spans="1:15" x14ac:dyDescent="0.25">
      <c r="A80" s="60"/>
      <c r="B80" s="120"/>
      <c r="C80" s="103"/>
      <c r="D80" s="103"/>
      <c r="E80" s="121"/>
      <c r="F80" s="54"/>
      <c r="G80" s="57"/>
      <c r="H80" s="116"/>
    </row>
    <row r="81" spans="1:8" ht="15.75" thickBot="1" x14ac:dyDescent="0.3">
      <c r="A81" s="61"/>
      <c r="B81" s="122"/>
      <c r="C81" s="123"/>
      <c r="D81" s="123"/>
      <c r="E81" s="124"/>
      <c r="F81" s="55"/>
      <c r="G81" s="58"/>
      <c r="H81" s="116"/>
    </row>
    <row r="82" spans="1:8" x14ac:dyDescent="0.25">
      <c r="A82" s="59">
        <v>5</v>
      </c>
      <c r="B82" s="117"/>
      <c r="C82" s="125"/>
      <c r="D82" s="125"/>
      <c r="E82" s="126"/>
      <c r="F82" s="62">
        <f t="shared" ref="F82" si="2">SUM(E82:E87)</f>
        <v>0</v>
      </c>
      <c r="G82" s="65">
        <f>IF($C$15=5,SUM(E82:E87),SUM(E82:E87))</f>
        <v>0</v>
      </c>
      <c r="H82" s="116" t="str">
        <f>IF(AND($C$15&lt;5, G82&gt;0), "ERROR: change number of payments on page 1.", "")</f>
        <v/>
      </c>
    </row>
    <row r="83" spans="1:8" x14ac:dyDescent="0.25">
      <c r="A83" s="60"/>
      <c r="B83" s="120"/>
      <c r="C83" s="103"/>
      <c r="D83" s="103"/>
      <c r="E83" s="121"/>
      <c r="F83" s="54"/>
      <c r="G83" s="57"/>
      <c r="H83" s="116"/>
    </row>
    <row r="84" spans="1:8" x14ac:dyDescent="0.25">
      <c r="A84" s="60"/>
      <c r="B84" s="120"/>
      <c r="C84" s="103"/>
      <c r="D84" s="103"/>
      <c r="E84" s="121"/>
      <c r="F84" s="54"/>
      <c r="G84" s="57"/>
      <c r="H84" s="116"/>
    </row>
    <row r="85" spans="1:8" x14ac:dyDescent="0.25">
      <c r="A85" s="60"/>
      <c r="B85" s="120"/>
      <c r="C85" s="103"/>
      <c r="D85" s="103"/>
      <c r="E85" s="121"/>
      <c r="F85" s="54"/>
      <c r="G85" s="57"/>
      <c r="H85" s="116"/>
    </row>
    <row r="86" spans="1:8" x14ac:dyDescent="0.25">
      <c r="A86" s="60"/>
      <c r="B86" s="120"/>
      <c r="C86" s="103"/>
      <c r="D86" s="103"/>
      <c r="E86" s="121"/>
      <c r="F86" s="54"/>
      <c r="G86" s="57"/>
      <c r="H86" s="116"/>
    </row>
    <row r="87" spans="1:8" ht="15.75" thickBot="1" x14ac:dyDescent="0.3">
      <c r="A87" s="61"/>
      <c r="B87" s="122"/>
      <c r="C87" s="123"/>
      <c r="D87" s="123"/>
      <c r="E87" s="124"/>
      <c r="F87" s="55"/>
      <c r="G87" s="58"/>
      <c r="H87" s="116"/>
    </row>
    <row r="88" spans="1:8" ht="15" customHeight="1" x14ac:dyDescent="0.25">
      <c r="A88" s="51"/>
      <c r="B88" s="94" t="str">
        <f>IF(G9="X","3 Performance Optimization Visits","3 Performance Optimization Visits &amp; 17 Filter Visits")</f>
        <v>3 Performance Optimization Visits &amp; 17 Filter Visits</v>
      </c>
      <c r="C88" s="94"/>
      <c r="D88" s="95"/>
      <c r="E88" s="89">
        <f>((G12*3)+(G13*17))*C17</f>
        <v>0</v>
      </c>
      <c r="F88" s="53">
        <f>E88</f>
        <v>0</v>
      </c>
      <c r="G88" s="56">
        <v>0</v>
      </c>
    </row>
    <row r="89" spans="1:8" ht="15" customHeight="1" x14ac:dyDescent="0.25">
      <c r="A89" s="51"/>
      <c r="B89" s="96" t="s">
        <v>49</v>
      </c>
      <c r="C89" s="96"/>
      <c r="D89" s="97"/>
      <c r="E89" s="90"/>
      <c r="F89" s="54"/>
      <c r="G89" s="57"/>
    </row>
    <row r="90" spans="1:8" ht="36" customHeight="1" thickBot="1" x14ac:dyDescent="0.3">
      <c r="A90" s="52"/>
      <c r="B90" s="63" t="str">
        <f>IF(G12&gt;600,"Limit exceeded (add overage to job price in first property owner payment)","")</f>
        <v/>
      </c>
      <c r="C90" s="63"/>
      <c r="D90" s="64"/>
      <c r="E90" s="91"/>
      <c r="F90" s="55"/>
      <c r="G90" s="58"/>
    </row>
    <row r="91" spans="1:8" ht="7.5" customHeight="1" x14ac:dyDescent="0.25">
      <c r="A91" s="18"/>
      <c r="B91" s="18"/>
      <c r="C91"/>
      <c r="D91"/>
      <c r="E91" s="2"/>
      <c r="F91" s="1"/>
      <c r="G91" s="1"/>
    </row>
    <row r="92" spans="1:8" ht="15.75" thickBot="1" x14ac:dyDescent="0.3">
      <c r="A92" s="88" t="str">
        <f>IF(G92=(C14+J15),"","ERROR: CONTRACTOR PAYMENTS LISTED ABOVE DO NOT EQUAL BID AMOUNT.")</f>
        <v/>
      </c>
      <c r="B92" s="88"/>
      <c r="C92" s="88"/>
      <c r="D92"/>
      <c r="E92" s="2"/>
      <c r="F92" s="11" t="s">
        <v>19</v>
      </c>
      <c r="G92" s="132">
        <f>SUM(G57:G87)</f>
        <v>0</v>
      </c>
    </row>
    <row r="93" spans="1:8" ht="6.75" customHeight="1" x14ac:dyDescent="0.25">
      <c r="A93" s="88"/>
      <c r="B93" s="88"/>
      <c r="C93" s="88"/>
      <c r="D93"/>
      <c r="E93" s="2"/>
      <c r="F93" s="11"/>
      <c r="G93" s="14"/>
    </row>
    <row r="94" spans="1:8" x14ac:dyDescent="0.25">
      <c r="A94" s="88"/>
      <c r="B94" s="88"/>
      <c r="C94" s="88"/>
      <c r="D94" s="16"/>
      <c r="F94" s="9" t="s">
        <v>97</v>
      </c>
      <c r="G94" s="129">
        <f>F88</f>
        <v>0</v>
      </c>
    </row>
    <row r="95" spans="1:8" ht="15.75" thickBot="1" x14ac:dyDescent="0.3">
      <c r="A95" s="16"/>
      <c r="B95" s="16"/>
      <c r="C95" s="16"/>
      <c r="D95" s="16"/>
      <c r="E95" s="16"/>
      <c r="F95" s="9" t="s">
        <v>20</v>
      </c>
      <c r="G95" s="130">
        <f>SUM(F57:F90)</f>
        <v>0</v>
      </c>
    </row>
    <row r="96" spans="1:8" ht="3.75" customHeight="1" thickTop="1" x14ac:dyDescent="0.25">
      <c r="A96"/>
      <c r="B96"/>
      <c r="C96"/>
      <c r="D96"/>
      <c r="E96" s="11"/>
      <c r="F96" s="14"/>
      <c r="G96" s="14"/>
    </row>
    <row r="97" spans="1:7" x14ac:dyDescent="0.25">
      <c r="A97" s="19"/>
      <c r="B97" s="19"/>
      <c r="C97"/>
      <c r="D97"/>
      <c r="E97"/>
      <c r="F97"/>
      <c r="G97"/>
    </row>
    <row r="98" spans="1:7" x14ac:dyDescent="0.25">
      <c r="A98"/>
      <c r="B98"/>
      <c r="C98"/>
      <c r="D98"/>
      <c r="E98"/>
      <c r="F98" s="17"/>
      <c r="G98" s="17"/>
    </row>
    <row r="99" spans="1:7" ht="15" customHeight="1" x14ac:dyDescent="0.25">
      <c r="A99" s="16"/>
      <c r="B99" s="16"/>
      <c r="C99" s="16"/>
      <c r="D99" s="16"/>
      <c r="E99" s="16"/>
      <c r="F99" s="16"/>
      <c r="G99" s="16"/>
    </row>
    <row r="100" spans="1:7" x14ac:dyDescent="0.25">
      <c r="A100" s="16"/>
      <c r="B100" s="16"/>
      <c r="C100" s="16"/>
      <c r="D100" s="16"/>
      <c r="E100" s="16"/>
      <c r="F100" s="16"/>
      <c r="G100" s="16"/>
    </row>
    <row r="101" spans="1:7" x14ac:dyDescent="0.25">
      <c r="A101" s="16"/>
      <c r="B101" s="16"/>
      <c r="C101" s="16"/>
      <c r="D101" s="16"/>
      <c r="E101" s="16"/>
      <c r="F101" s="16"/>
      <c r="G101" s="16"/>
    </row>
    <row r="102" spans="1:7" x14ac:dyDescent="0.25">
      <c r="A102" s="16"/>
      <c r="B102" s="16"/>
      <c r="C102" s="16"/>
      <c r="D102" s="16"/>
      <c r="E102" s="16"/>
      <c r="F102" s="16"/>
      <c r="G102" s="16"/>
    </row>
    <row r="103" spans="1:7" x14ac:dyDescent="0.25">
      <c r="A103" s="5"/>
      <c r="B103" s="5"/>
      <c r="C103" s="5"/>
      <c r="D103" s="5"/>
      <c r="E103" s="5"/>
      <c r="F103" s="5"/>
      <c r="G103" s="5"/>
    </row>
    <row r="104" spans="1:7" x14ac:dyDescent="0.25">
      <c r="A104" s="5"/>
      <c r="B104" s="5"/>
      <c r="C104" s="5"/>
      <c r="D104" s="5"/>
      <c r="E104" s="5"/>
      <c r="F104" s="5"/>
      <c r="G104" s="5"/>
    </row>
    <row r="105" spans="1:7" x14ac:dyDescent="0.25">
      <c r="A105" s="5"/>
      <c r="B105" s="5"/>
      <c r="C105" s="5"/>
      <c r="D105" s="5"/>
      <c r="E105" s="5"/>
      <c r="F105" s="5"/>
      <c r="G105" s="5"/>
    </row>
    <row r="106" spans="1:7" ht="15" customHeight="1" x14ac:dyDescent="0.25"/>
    <row r="107" spans="1:7" ht="15" customHeight="1" x14ac:dyDescent="0.25"/>
    <row r="108" spans="1:7" ht="15" customHeight="1" x14ac:dyDescent="0.25"/>
    <row r="109" spans="1:7" ht="15" customHeight="1" x14ac:dyDescent="0.25"/>
    <row r="110" spans="1:7" ht="15" customHeight="1" x14ac:dyDescent="0.25"/>
    <row r="111" spans="1:7" ht="15" customHeight="1" x14ac:dyDescent="0.25"/>
  </sheetData>
  <sheetProtection algorithmName="SHA-512" hashValue="Hp4tZ5TCqsZKm/CcUgBe8z8s1G10g/ICi5LJ6GCGozDHnV8yZWBQPmOEDNKk5awLagkpGEDILX1kQ0z+gXFmBw==" saltValue="TdD050AjqY9GHPPcZFIB/A==" spinCount="100000" sheet="1" formatCells="0" formatColumns="0" formatRows="0" insertColumns="0" insertRows="0"/>
  <protectedRanges>
    <protectedRange algorithmName="SHA-512" hashValue="zIMszPn6/WULdn7bfqQl65dDnhL1GkUDsTzIPJFCFBOyRnevIyIeNFkX+MFOjf0aHzuoTFQxgXMfxic183YeZg==" saltValue="rRPXM6IQOJzGr5L0tLds4w==" spinCount="100000" sqref="G19:G21 C26 G12:G14 G30 C48:E50 C7:C15 D27:D34 G25:G26 G7 G9:G10 B59:B63 E59:E63 C63:D63 C59:C62 E65:E87 C65:C68 C87:D87 C82:C86 C76:C80 C70:C74 C69:D69 C75:D75 C81:D81 C17:C20 C21:D24 B65:B87" name="Range1"/>
  </protectedRanges>
  <mergeCells count="126">
    <mergeCell ref="A92:C94"/>
    <mergeCell ref="C87:D87"/>
    <mergeCell ref="A88:A90"/>
    <mergeCell ref="B88:D88"/>
    <mergeCell ref="E88:E90"/>
    <mergeCell ref="F88:F90"/>
    <mergeCell ref="G88:G90"/>
    <mergeCell ref="B89:D89"/>
    <mergeCell ref="B90:D90"/>
    <mergeCell ref="A82:A87"/>
    <mergeCell ref="C82:D82"/>
    <mergeCell ref="F82:F87"/>
    <mergeCell ref="G82:G87"/>
    <mergeCell ref="H82:H87"/>
    <mergeCell ref="C83:D83"/>
    <mergeCell ref="C84:D84"/>
    <mergeCell ref="C85:D85"/>
    <mergeCell ref="C86:D86"/>
    <mergeCell ref="A76:A81"/>
    <mergeCell ref="C76:D76"/>
    <mergeCell ref="F76:F81"/>
    <mergeCell ref="G76:G81"/>
    <mergeCell ref="H76:H81"/>
    <mergeCell ref="C77:D77"/>
    <mergeCell ref="C78:D78"/>
    <mergeCell ref="C79:D79"/>
    <mergeCell ref="C80:D80"/>
    <mergeCell ref="C81:D81"/>
    <mergeCell ref="A70:A75"/>
    <mergeCell ref="C70:D70"/>
    <mergeCell ref="F70:F75"/>
    <mergeCell ref="G70:G75"/>
    <mergeCell ref="H70:H75"/>
    <mergeCell ref="C71:D71"/>
    <mergeCell ref="C72:D72"/>
    <mergeCell ref="C73:D73"/>
    <mergeCell ref="C74:D74"/>
    <mergeCell ref="C75:D75"/>
    <mergeCell ref="C63:D63"/>
    <mergeCell ref="A64:A69"/>
    <mergeCell ref="C64:D64"/>
    <mergeCell ref="F64:F69"/>
    <mergeCell ref="G64:G69"/>
    <mergeCell ref="H64:H69"/>
    <mergeCell ref="C65:D65"/>
    <mergeCell ref="C66:D66"/>
    <mergeCell ref="C67:D67"/>
    <mergeCell ref="C68:D68"/>
    <mergeCell ref="A57:A63"/>
    <mergeCell ref="C57:D57"/>
    <mergeCell ref="F57:F63"/>
    <mergeCell ref="G57:G63"/>
    <mergeCell ref="H57:H63"/>
    <mergeCell ref="B58:D58"/>
    <mergeCell ref="C59:D59"/>
    <mergeCell ref="C60:D60"/>
    <mergeCell ref="C61:D61"/>
    <mergeCell ref="C62:D62"/>
    <mergeCell ref="C69:D69"/>
    <mergeCell ref="A51:G51"/>
    <mergeCell ref="A52:G52"/>
    <mergeCell ref="A54:A56"/>
    <mergeCell ref="B54:B56"/>
    <mergeCell ref="C54:D56"/>
    <mergeCell ref="E54:E56"/>
    <mergeCell ref="F54:F56"/>
    <mergeCell ref="G54:G56"/>
    <mergeCell ref="B42:E42"/>
    <mergeCell ref="B43:E43"/>
    <mergeCell ref="B44:E44"/>
    <mergeCell ref="B45:E45"/>
    <mergeCell ref="B46:E46"/>
    <mergeCell ref="A47:E47"/>
    <mergeCell ref="A34:B35"/>
    <mergeCell ref="C34:D35"/>
    <mergeCell ref="A37:G37"/>
    <mergeCell ref="A39:A41"/>
    <mergeCell ref="B39:E41"/>
    <mergeCell ref="F39:F41"/>
    <mergeCell ref="G39:G41"/>
    <mergeCell ref="C30:D30"/>
    <mergeCell ref="G30:H30"/>
    <mergeCell ref="A31:B32"/>
    <mergeCell ref="C31:D32"/>
    <mergeCell ref="C33:D33"/>
    <mergeCell ref="C26:D26"/>
    <mergeCell ref="G26:H26"/>
    <mergeCell ref="A27:B28"/>
    <mergeCell ref="C27:D28"/>
    <mergeCell ref="E27:H28"/>
    <mergeCell ref="C29:D29"/>
    <mergeCell ref="E29:H29"/>
    <mergeCell ref="G21:H21"/>
    <mergeCell ref="G22:H22"/>
    <mergeCell ref="G23:H23"/>
    <mergeCell ref="E24:H24"/>
    <mergeCell ref="A25:D25"/>
    <mergeCell ref="G25:H25"/>
    <mergeCell ref="C18:D18"/>
    <mergeCell ref="E18:H18"/>
    <mergeCell ref="C19:D19"/>
    <mergeCell ref="G19:H19"/>
    <mergeCell ref="C20:D20"/>
    <mergeCell ref="G20:H20"/>
    <mergeCell ref="C12:D12"/>
    <mergeCell ref="G12:H12"/>
    <mergeCell ref="C13:D13"/>
    <mergeCell ref="G13:H13"/>
    <mergeCell ref="C14:D14"/>
    <mergeCell ref="F14:H17"/>
    <mergeCell ref="C15:D15"/>
    <mergeCell ref="A16:D16"/>
    <mergeCell ref="C17:D17"/>
    <mergeCell ref="C9:D9"/>
    <mergeCell ref="G9:H9"/>
    <mergeCell ref="C10:D10"/>
    <mergeCell ref="G10:H10"/>
    <mergeCell ref="C11:D11"/>
    <mergeCell ref="F11:H11"/>
    <mergeCell ref="A1:D5"/>
    <mergeCell ref="A6:D6"/>
    <mergeCell ref="E6:H6"/>
    <mergeCell ref="C7:D7"/>
    <mergeCell ref="G7:H7"/>
    <mergeCell ref="C8:D8"/>
    <mergeCell ref="F8:H8"/>
  </mergeCells>
  <conditionalFormatting sqref="C15 D38">
    <cfRule type="notContainsBlanks" dxfId="1" priority="2">
      <formula>LEN(TRIM(C15))&gt;0</formula>
    </cfRule>
  </conditionalFormatting>
  <conditionalFormatting sqref="G13 C15">
    <cfRule type="notContainsBlanks" dxfId="0" priority="1">
      <formula>LEN(TRIM(C13))&gt;0</formula>
    </cfRule>
  </conditionalFormatting>
  <pageMargins left="0.25" right="0.25" top="0.25" bottom="0.4" header="0.5" footer="0.25"/>
  <pageSetup orientation="portrait" r:id="rId1"/>
  <headerFooter>
    <oddFooter xml:space="preserve">&amp;L&amp;8Page &amp;P&amp;R&amp;8LIT-31 022326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2D4DD7B4-CBFF-4C50-B507-BA66C422B96D}">
          <x14:formula1>
            <xm:f>Sheet1!$I$1:$I$2</xm:f>
          </x14:formula1>
          <xm:sqref>C26:D35</xm:sqref>
        </x14:dataValidation>
        <x14:dataValidation type="list" allowBlank="1" showInputMessage="1" showErrorMessage="1" xr:uid="{872087A3-6684-40C5-9E0D-054F1A0473E5}">
          <x14:formula1>
            <xm:f>Sheet1!$J$1:$J$2</xm:f>
          </x14:formula1>
          <xm:sqref>G30</xm:sqref>
        </x14:dataValidation>
        <x14:dataValidation type="list" allowBlank="1" showInputMessage="1" showErrorMessage="1" xr:uid="{1941D01C-7264-48DE-8B13-6786179A18B2}">
          <x14:formula1>
            <xm:f>Sheet1!$H$1:$H$3</xm:f>
          </x14:formula1>
          <xm:sqref>C22:D22</xm:sqref>
        </x14:dataValidation>
        <x14:dataValidation type="list" allowBlank="1" showInputMessage="1" showErrorMessage="1" xr:uid="{01E50903-737E-4F0B-A32C-A0DE903F401A}">
          <x14:formula1>
            <xm:f>Sheet1!$F$1:$F$2</xm:f>
          </x14:formula1>
          <xm:sqref>C24:D24</xm:sqref>
        </x14:dataValidation>
        <x14:dataValidation type="list" allowBlank="1" showInputMessage="1" showErrorMessage="1" xr:uid="{243304CA-1182-44B7-BCCA-09A82BF91F06}">
          <x14:formula1>
            <xm:f>Sheet1!$G$1:$G$2</xm:f>
          </x14:formula1>
          <xm:sqref>C23:D23</xm:sqref>
        </x14:dataValidation>
        <x14:dataValidation type="list" allowBlank="1" showInputMessage="1" showErrorMessage="1" xr:uid="{B731F795-BD3B-4CD0-8E19-7FA1335ADA5B}">
          <x14:formula1>
            <xm:f>Sheet1!$E$1:$E$2</xm:f>
          </x14:formula1>
          <xm:sqref>C21:D21</xm:sqref>
        </x14:dataValidation>
        <x14:dataValidation type="list" allowBlank="1" showInputMessage="1" showErrorMessage="1" xr:uid="{6CF4611A-B300-4C7D-8683-1606DECD62DF}">
          <x14:formula1>
            <xm:f>Sheet1!$D$1:$D$2</xm:f>
          </x14:formula1>
          <xm:sqref>C10</xm:sqref>
        </x14:dataValidation>
        <x14:dataValidation type="list" allowBlank="1" showInputMessage="1" showErrorMessage="1" error="Must select from drop down" xr:uid="{A60B7831-C7A7-456B-B1F4-56BEB4A79EE8}">
          <x14:formula1>
            <xm:f>Sheet1!$C$1:$C$2</xm:f>
          </x14:formula1>
          <xm:sqref>G25:G26</xm:sqref>
        </x14:dataValidation>
        <x14:dataValidation type="list" allowBlank="1" showInputMessage="1" showErrorMessage="1" xr:uid="{4A8DB3CE-9A54-4AEB-94A2-03F889EF428C}">
          <x14:formula1>
            <xm:f>Sheet1!$B$1:$B$5</xm:f>
          </x14:formula1>
          <xm:sqref>C15</xm:sqref>
        </x14:dataValidation>
        <x14:dataValidation type="list" allowBlank="1" showInputMessage="1" showErrorMessage="1" xr:uid="{98C1229F-6040-44A4-B9E9-6EFEA44223FD}">
          <x14:formula1>
            <xm:f>Sheet1!$A$1:$A$2</xm:f>
          </x14:formula1>
          <xm:sqref>G9:G10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75B-433C-4961-8A0F-37AAD6845999}">
  <dimension ref="A1:J5"/>
  <sheetViews>
    <sheetView workbookViewId="0">
      <selection activeCell="E3" sqref="E3"/>
    </sheetView>
  </sheetViews>
  <sheetFormatPr defaultRowHeight="15" x14ac:dyDescent="0.25"/>
  <sheetData>
    <row r="1" spans="1:10" x14ac:dyDescent="0.25">
      <c r="B1" t="s">
        <v>24</v>
      </c>
      <c r="D1" t="s">
        <v>37</v>
      </c>
      <c r="E1" t="s">
        <v>40</v>
      </c>
      <c r="F1" t="s">
        <v>47</v>
      </c>
      <c r="G1" t="s">
        <v>77</v>
      </c>
      <c r="H1" t="s">
        <v>51</v>
      </c>
      <c r="J1" t="s">
        <v>64</v>
      </c>
    </row>
    <row r="2" spans="1:10" x14ac:dyDescent="0.25">
      <c r="A2" t="s">
        <v>58</v>
      </c>
      <c r="B2">
        <v>2</v>
      </c>
      <c r="C2" t="s">
        <v>58</v>
      </c>
      <c r="D2" t="s">
        <v>38</v>
      </c>
      <c r="E2" t="s">
        <v>89</v>
      </c>
      <c r="F2" t="s">
        <v>48</v>
      </c>
      <c r="G2" t="s">
        <v>78</v>
      </c>
      <c r="H2" t="s">
        <v>52</v>
      </c>
      <c r="I2" t="s">
        <v>58</v>
      </c>
      <c r="J2" t="s">
        <v>65</v>
      </c>
    </row>
    <row r="3" spans="1:10" x14ac:dyDescent="0.25">
      <c r="B3">
        <v>3</v>
      </c>
      <c r="H3" t="s">
        <v>87</v>
      </c>
    </row>
    <row r="4" spans="1:10" x14ac:dyDescent="0.25">
      <c r="B4">
        <v>4</v>
      </c>
    </row>
    <row r="5" spans="1:10" x14ac:dyDescent="0.25">
      <c r="B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Worksheet</vt:lpstr>
      <vt:lpstr>PRINTABLE Project Worksheet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Miranda Schwieterman</cp:lastModifiedBy>
  <cp:lastPrinted>2026-05-15T15:11:06Z</cp:lastPrinted>
  <dcterms:created xsi:type="dcterms:W3CDTF">2026-02-21T12:29:05Z</dcterms:created>
  <dcterms:modified xsi:type="dcterms:W3CDTF">2026-06-11T18:53:33Z</dcterms:modified>
</cp:coreProperties>
</file>