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mc:AlternateContent xmlns:mc="http://schemas.openxmlformats.org/markup-compatibility/2006">
    <mc:Choice Requires="x15">
      <x15ac:absPath xmlns:x15ac="http://schemas.microsoft.com/office/spreadsheetml/2010/11/ac" url="C:\Users\Administrator\Documents\"/>
    </mc:Choice>
  </mc:AlternateContent>
  <xr:revisionPtr revIDLastSave="0" documentId="8_{B026D937-C2EF-4129-B68D-57F981157CC8}" xr6:coauthVersionLast="47" xr6:coauthVersionMax="47" xr10:uidLastSave="{00000000-0000-0000-0000-000000000000}"/>
  <bookViews>
    <workbookView xWindow="20370" yWindow="-120" windowWidth="29040" windowHeight="15840" tabRatio="500" firstSheet="18" activeTab="8" xr2:uid="{00000000-000D-0000-FFFF-FFFF00000000}"/>
  </bookViews>
  <sheets>
    <sheet name="Cover" sheetId="1" r:id="rId1"/>
    <sheet name="Assumptions" sheetId="2" r:id="rId2"/>
    <sheet name="Timing" sheetId="3" r:id="rId3"/>
    <sheet name="Capital Structure" sheetId="4" r:id="rId4"/>
    <sheet name="CapEx &amp; uses" sheetId="5" r:id="rId5"/>
    <sheet name="Operating Cash Flow" sheetId="6" r:id="rId6"/>
    <sheet name="Waterfall" sheetId="7" r:id="rId7"/>
    <sheet name="Exit" sheetId="8" r:id="rId8"/>
    <sheet name="IRR setup" sheetId="9" r:id="rId9"/>
    <sheet name="Tax" sheetId="10" r:id="rId10"/>
    <sheet name="Dashboard" sheetId="11" r:id="rId11"/>
    <sheet name="Lot Inventory" sheetId="12" r:id="rId12"/>
    <sheet name="Model Guide" sheetId="13" r:id="rId13"/>
    <sheet name="Executive Summary" sheetId="14" r:id="rId14"/>
    <sheet name="Sources_Uses" sheetId="15" r:id="rId15"/>
    <sheet name="Valuation(1)" sheetId="16" r:id="rId16"/>
    <sheet name="Valuation(2)" sheetId="17" r:id="rId17"/>
    <sheet name="Valuation (3)" sheetId="18" r:id="rId18"/>
    <sheet name="Valuation (4)" sheetId="19" r:id="rId19"/>
    <sheet name="Revenue" sheetId="20" r:id="rId20"/>
    <sheet name="Development" sheetId="21" r:id="rId21"/>
    <sheet name="Supplier" sheetId="22" r:id="rId22"/>
    <sheet name="Returns" sheetId="23" r:id="rId23"/>
    <sheet name="QOZ" sheetId="24" r:id="rId24"/>
    <sheet name="Charts" sheetId="25" state="hidden" r:id="rId25"/>
    <sheet name="Sensitivity" sheetId="26" r:id="rId26"/>
    <sheet name="Competitive Analysis" sheetId="27" r:id="rId27"/>
  </sheets>
  <calcPr calcId="191029" iterateDelta="1E-4"/>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loext="http://schemas.libreoffice.org/" uri="{7626C862-2A13-11E5-B345-FEFF819CDC9F}">
      <loext:extCalcPr stringRefSyntax="ExcelA1"/>
    </ext>
  </extLst>
</workbook>
</file>

<file path=xl/calcChain.xml><?xml version="1.0" encoding="utf-8"?>
<calcChain xmlns="http://schemas.openxmlformats.org/spreadsheetml/2006/main">
  <c r="E41" i="23" l="1"/>
  <c r="D41" i="23"/>
  <c r="C41" i="23"/>
  <c r="B39" i="23"/>
  <c r="B38" i="23"/>
  <c r="B37" i="23"/>
  <c r="B35" i="23"/>
  <c r="B34" i="23"/>
  <c r="B33" i="23"/>
  <c r="B41" i="23" s="1"/>
  <c r="B32" i="23"/>
  <c r="B12" i="23"/>
  <c r="B11" i="23"/>
  <c r="B10" i="23"/>
  <c r="B9" i="23"/>
  <c r="B8" i="23"/>
  <c r="B7" i="23"/>
  <c r="F31" i="22"/>
  <c r="F30" i="22"/>
  <c r="F29" i="22"/>
  <c r="C24" i="22"/>
  <c r="B24" i="22"/>
  <c r="D23" i="22" s="1"/>
  <c r="D22" i="22"/>
  <c r="B18" i="22"/>
  <c r="F128" i="21"/>
  <c r="E128" i="21"/>
  <c r="F127" i="21"/>
  <c r="E127" i="21"/>
  <c r="F126" i="21"/>
  <c r="E126" i="21"/>
  <c r="F125" i="21"/>
  <c r="E125" i="21"/>
  <c r="F124" i="21"/>
  <c r="E124" i="21"/>
  <c r="F123" i="21"/>
  <c r="E123" i="21"/>
  <c r="F122" i="21"/>
  <c r="E122" i="21"/>
  <c r="F121" i="21"/>
  <c r="E121" i="21"/>
  <c r="F120" i="21"/>
  <c r="E120" i="21"/>
  <c r="F119" i="21"/>
  <c r="E119" i="21"/>
  <c r="F118" i="21"/>
  <c r="E118" i="21"/>
  <c r="F117" i="21"/>
  <c r="E117" i="21"/>
  <c r="F116" i="21"/>
  <c r="E116" i="21"/>
  <c r="F115" i="21"/>
  <c r="E115" i="21"/>
  <c r="F114" i="21"/>
  <c r="E114" i="21"/>
  <c r="D106" i="21"/>
  <c r="D105" i="21"/>
  <c r="D104" i="21"/>
  <c r="D103" i="21"/>
  <c r="D102" i="21"/>
  <c r="D101" i="21"/>
  <c r="F96" i="21"/>
  <c r="C88" i="21"/>
  <c r="C87" i="21"/>
  <c r="C128" i="21" s="1"/>
  <c r="C86" i="21"/>
  <c r="C85" i="21"/>
  <c r="C84" i="21"/>
  <c r="C127" i="21" s="1"/>
  <c r="C83" i="21"/>
  <c r="C82" i="21"/>
  <c r="C81" i="21"/>
  <c r="C126" i="21" s="1"/>
  <c r="C80" i="21"/>
  <c r="C79" i="21"/>
  <c r="C78" i="21"/>
  <c r="C125" i="21" s="1"/>
  <c r="C77" i="21"/>
  <c r="C76" i="21"/>
  <c r="C75" i="21"/>
  <c r="C124" i="21" s="1"/>
  <c r="C74" i="21"/>
  <c r="C73" i="21"/>
  <c r="C72" i="21"/>
  <c r="C123" i="21" s="1"/>
  <c r="C71" i="21"/>
  <c r="C70" i="21"/>
  <c r="C69" i="21"/>
  <c r="C122" i="21" s="1"/>
  <c r="C68" i="21"/>
  <c r="C67" i="21"/>
  <c r="C121" i="21" s="1"/>
  <c r="C66" i="21"/>
  <c r="C65" i="21"/>
  <c r="C64" i="21"/>
  <c r="C63" i="21"/>
  <c r="C62" i="21"/>
  <c r="C61" i="21"/>
  <c r="C119" i="21" s="1"/>
  <c r="C60" i="21"/>
  <c r="C59" i="21"/>
  <c r="C58" i="21"/>
  <c r="C118" i="21" s="1"/>
  <c r="C57" i="21"/>
  <c r="C56" i="21"/>
  <c r="C55" i="21"/>
  <c r="C117" i="21" s="1"/>
  <c r="C54" i="21"/>
  <c r="C53" i="21"/>
  <c r="C52" i="21"/>
  <c r="C116" i="21" s="1"/>
  <c r="C51" i="21"/>
  <c r="C50" i="21"/>
  <c r="C49" i="21"/>
  <c r="C115" i="21" s="1"/>
  <c r="C48" i="21"/>
  <c r="C47" i="21"/>
  <c r="C46" i="21"/>
  <c r="C114" i="21" s="1"/>
  <c r="C45" i="21"/>
  <c r="C44" i="21"/>
  <c r="A44" i="21"/>
  <c r="A45" i="21" s="1"/>
  <c r="A46" i="21" s="1"/>
  <c r="A47" i="21" s="1"/>
  <c r="A48" i="21" s="1"/>
  <c r="A49" i="21" s="1"/>
  <c r="A50" i="21" s="1"/>
  <c r="A51" i="21" s="1"/>
  <c r="A52" i="21" s="1"/>
  <c r="C43" i="21"/>
  <c r="A43" i="21"/>
  <c r="C42" i="21"/>
  <c r="C41" i="21"/>
  <c r="C112" i="21" s="1"/>
  <c r="E6" i="21"/>
  <c r="F6" i="21" s="1"/>
  <c r="F101" i="20"/>
  <c r="E101" i="20"/>
  <c r="D101" i="20"/>
  <c r="F100" i="20"/>
  <c r="E100" i="20"/>
  <c r="D100" i="20"/>
  <c r="F99" i="20"/>
  <c r="E99" i="20"/>
  <c r="D99" i="20"/>
  <c r="F98" i="20"/>
  <c r="E98" i="20"/>
  <c r="D98" i="20"/>
  <c r="F97" i="20"/>
  <c r="F102" i="20" s="1"/>
  <c r="B113" i="20" s="1"/>
  <c r="E97" i="20"/>
  <c r="D97" i="20"/>
  <c r="F96" i="20"/>
  <c r="E96" i="20"/>
  <c r="D96" i="20"/>
  <c r="D102" i="20" s="1"/>
  <c r="F95" i="20"/>
  <c r="E95" i="20"/>
  <c r="E102" i="20" s="1"/>
  <c r="D90" i="20"/>
  <c r="F90" i="20" s="1"/>
  <c r="F89" i="20"/>
  <c r="D89" i="20"/>
  <c r="D88" i="20"/>
  <c r="F88" i="20" s="1"/>
  <c r="F87" i="20"/>
  <c r="D87" i="20"/>
  <c r="D91" i="20" s="1"/>
  <c r="D86" i="20"/>
  <c r="F86" i="20" s="1"/>
  <c r="F91" i="20" s="1"/>
  <c r="F85" i="20"/>
  <c r="D85" i="20"/>
  <c r="F84" i="20"/>
  <c r="H80" i="20"/>
  <c r="G80" i="20"/>
  <c r="F80" i="20"/>
  <c r="E80" i="20"/>
  <c r="D80" i="20"/>
  <c r="C80" i="20"/>
  <c r="B80" i="20"/>
  <c r="I79" i="20"/>
  <c r="I78" i="20"/>
  <c r="I77" i="20"/>
  <c r="I76" i="20"/>
  <c r="I75" i="20"/>
  <c r="I74" i="20"/>
  <c r="I73" i="20"/>
  <c r="I72" i="20"/>
  <c r="I80" i="20" s="1"/>
  <c r="B111" i="20" s="1"/>
  <c r="E111" i="20" s="1"/>
  <c r="H68" i="20"/>
  <c r="G68" i="20"/>
  <c r="F68" i="20"/>
  <c r="E68" i="20"/>
  <c r="D68" i="20"/>
  <c r="C68" i="20"/>
  <c r="B68" i="20"/>
  <c r="I67" i="20"/>
  <c r="I66" i="20"/>
  <c r="I65" i="20"/>
  <c r="I64" i="20"/>
  <c r="I63" i="20"/>
  <c r="I62" i="20"/>
  <c r="I68" i="20" s="1"/>
  <c r="D56" i="20"/>
  <c r="B56" i="20"/>
  <c r="G54" i="20"/>
  <c r="E54" i="20"/>
  <c r="F54" i="20" s="1"/>
  <c r="G53" i="20"/>
  <c r="E53" i="20"/>
  <c r="F53" i="20" s="1"/>
  <c r="F52" i="20"/>
  <c r="E52" i="20"/>
  <c r="G52" i="20" s="1"/>
  <c r="E51" i="20"/>
  <c r="G51" i="20" s="1"/>
  <c r="E50" i="20"/>
  <c r="G50" i="20" s="1"/>
  <c r="C44" i="20"/>
  <c r="G42" i="20"/>
  <c r="I42" i="20" s="1"/>
  <c r="E42" i="20"/>
  <c r="G41" i="20"/>
  <c r="H41" i="20" s="1"/>
  <c r="E41" i="20"/>
  <c r="I41" i="20" s="1"/>
  <c r="G40" i="20"/>
  <c r="I40" i="20" s="1"/>
  <c r="E40" i="20"/>
  <c r="G39" i="20"/>
  <c r="H39" i="20" s="1"/>
  <c r="E39" i="20"/>
  <c r="I39" i="20" s="1"/>
  <c r="G38" i="20"/>
  <c r="I38" i="20" s="1"/>
  <c r="E38" i="20"/>
  <c r="G37" i="20"/>
  <c r="H37" i="20" s="1"/>
  <c r="E37" i="20"/>
  <c r="I37" i="20" s="1"/>
  <c r="G36" i="20"/>
  <c r="I36" i="20" s="1"/>
  <c r="E36" i="20"/>
  <c r="G35" i="20"/>
  <c r="H35" i="20" s="1"/>
  <c r="E35" i="20"/>
  <c r="I35" i="20" s="1"/>
  <c r="G34" i="20"/>
  <c r="I34" i="20" s="1"/>
  <c r="E34" i="20"/>
  <c r="G33" i="20"/>
  <c r="H33" i="20" s="1"/>
  <c r="E33" i="20"/>
  <c r="I33" i="20" s="1"/>
  <c r="G32" i="20"/>
  <c r="I32" i="20" s="1"/>
  <c r="E32" i="20"/>
  <c r="G31" i="20"/>
  <c r="H31" i="20" s="1"/>
  <c r="E31" i="20"/>
  <c r="I31" i="20" s="1"/>
  <c r="G30" i="20"/>
  <c r="I30" i="20" s="1"/>
  <c r="E30" i="20"/>
  <c r="G29" i="20"/>
  <c r="H29" i="20" s="1"/>
  <c r="E29" i="20"/>
  <c r="I29" i="20" s="1"/>
  <c r="G28" i="20"/>
  <c r="I28" i="20" s="1"/>
  <c r="E28" i="20"/>
  <c r="G27" i="20"/>
  <c r="H27" i="20" s="1"/>
  <c r="E27" i="20"/>
  <c r="I27" i="20" s="1"/>
  <c r="G26" i="20"/>
  <c r="I26" i="20" s="1"/>
  <c r="E26" i="20"/>
  <c r="G25" i="20"/>
  <c r="H25" i="20" s="1"/>
  <c r="E25" i="20"/>
  <c r="I25" i="20" s="1"/>
  <c r="G24" i="20"/>
  <c r="G44" i="20" s="1"/>
  <c r="E24" i="20"/>
  <c r="C20" i="20"/>
  <c r="B20" i="20"/>
  <c r="E19" i="20"/>
  <c r="F19" i="20" s="1"/>
  <c r="F18" i="20"/>
  <c r="E18" i="20"/>
  <c r="E17" i="20"/>
  <c r="F17" i="20" s="1"/>
  <c r="F20" i="20" s="1"/>
  <c r="B11" i="20"/>
  <c r="D10" i="20"/>
  <c r="F10" i="20" s="1"/>
  <c r="D9" i="20"/>
  <c r="F9" i="20" s="1"/>
  <c r="D8" i="20"/>
  <c r="F8" i="20" s="1"/>
  <c r="D7" i="20"/>
  <c r="C11" i="19"/>
  <c r="C14" i="17"/>
  <c r="B14" i="17"/>
  <c r="B43" i="16"/>
  <c r="B42" i="16"/>
  <c r="B41" i="16"/>
  <c r="D37" i="16"/>
  <c r="C37" i="16"/>
  <c r="D36" i="16"/>
  <c r="C36" i="16"/>
  <c r="D35" i="16"/>
  <c r="C35" i="16"/>
  <c r="D34" i="16"/>
  <c r="C34" i="16"/>
  <c r="C39" i="16" s="1"/>
  <c r="D33" i="16"/>
  <c r="D39" i="16" s="1"/>
  <c r="C33" i="16"/>
  <c r="E30" i="16"/>
  <c r="E28" i="16"/>
  <c r="E27" i="16"/>
  <c r="E25" i="16"/>
  <c r="C25" i="16"/>
  <c r="E24" i="16"/>
  <c r="C24" i="16"/>
  <c r="E23" i="16"/>
  <c r="C23" i="16"/>
  <c r="E22" i="16"/>
  <c r="C22" i="16"/>
  <c r="E21" i="16"/>
  <c r="C21" i="16"/>
  <c r="C15" i="16"/>
  <c r="B15" i="16"/>
  <c r="D13" i="16"/>
  <c r="D12" i="16"/>
  <c r="B2" i="16"/>
  <c r="B70" i="15"/>
  <c r="B64" i="15"/>
  <c r="B63" i="15"/>
  <c r="B62" i="15"/>
  <c r="B61" i="15"/>
  <c r="B65" i="15" s="1"/>
  <c r="B56" i="15"/>
  <c r="B44" i="15"/>
  <c r="B32" i="15"/>
  <c r="E17" i="15"/>
  <c r="D17" i="15"/>
  <c r="B17" i="15"/>
  <c r="B18" i="15" s="1"/>
  <c r="B16" i="15"/>
  <c r="B11" i="15"/>
  <c r="E11" i="15" s="1"/>
  <c r="E10" i="15"/>
  <c r="B10" i="15"/>
  <c r="B9" i="15"/>
  <c r="E9" i="15" s="1"/>
  <c r="E8" i="15"/>
  <c r="B8" i="15"/>
  <c r="B9" i="14"/>
  <c r="D26" i="12"/>
  <c r="D27" i="12" s="1"/>
  <c r="E16" i="12"/>
  <c r="D16" i="12"/>
  <c r="E6" i="12"/>
  <c r="E26" i="12" s="1"/>
  <c r="E27" i="12" s="1"/>
  <c r="D6" i="12"/>
  <c r="B169" i="11"/>
  <c r="B168" i="11"/>
  <c r="B164" i="11"/>
  <c r="B163" i="11"/>
  <c r="B162" i="11"/>
  <c r="B161" i="11"/>
  <c r="B160" i="11"/>
  <c r="B159" i="11"/>
  <c r="D146" i="11"/>
  <c r="F144" i="11"/>
  <c r="F142" i="11"/>
  <c r="E142" i="11"/>
  <c r="E144" i="11" s="1"/>
  <c r="D142" i="11"/>
  <c r="C142" i="11"/>
  <c r="B142" i="11"/>
  <c r="F141" i="11"/>
  <c r="E141" i="11"/>
  <c r="D141" i="11"/>
  <c r="C141" i="11"/>
  <c r="B141" i="11"/>
  <c r="B144" i="11" s="1"/>
  <c r="F140" i="11"/>
  <c r="E140" i="11"/>
  <c r="D140" i="11"/>
  <c r="D144" i="11" s="1"/>
  <c r="C140" i="11"/>
  <c r="B140" i="11"/>
  <c r="F138" i="11"/>
  <c r="E138" i="11"/>
  <c r="D138" i="11"/>
  <c r="C138" i="11"/>
  <c r="B138" i="11"/>
  <c r="F137" i="11"/>
  <c r="E137" i="11"/>
  <c r="D137" i="11"/>
  <c r="C137" i="11"/>
  <c r="B137" i="11"/>
  <c r="F136" i="11"/>
  <c r="E136" i="11"/>
  <c r="D136" i="11"/>
  <c r="C136" i="11"/>
  <c r="B136" i="11"/>
  <c r="F135" i="11"/>
  <c r="F146" i="11" s="1"/>
  <c r="E135" i="11"/>
  <c r="D135" i="11"/>
  <c r="C135" i="11"/>
  <c r="B135" i="11"/>
  <c r="D129" i="11"/>
  <c r="B129" i="11"/>
  <c r="D128" i="11"/>
  <c r="D127" i="11"/>
  <c r="B127" i="11"/>
  <c r="D126" i="11"/>
  <c r="E116" i="11"/>
  <c r="D116" i="11"/>
  <c r="B116" i="11"/>
  <c r="E115" i="11"/>
  <c r="D115" i="11"/>
  <c r="B115" i="11"/>
  <c r="E114" i="11"/>
  <c r="D114" i="11"/>
  <c r="B114" i="11"/>
  <c r="E113" i="11"/>
  <c r="D113" i="11"/>
  <c r="B113" i="11"/>
  <c r="E112" i="11"/>
  <c r="D112" i="11"/>
  <c r="B112" i="11"/>
  <c r="E111" i="11"/>
  <c r="D111" i="11"/>
  <c r="B111" i="11"/>
  <c r="E110" i="11"/>
  <c r="D110" i="11"/>
  <c r="B110" i="11"/>
  <c r="E109" i="11"/>
  <c r="D109" i="11"/>
  <c r="B109" i="11"/>
  <c r="E108" i="11"/>
  <c r="D108" i="11"/>
  <c r="B108" i="11"/>
  <c r="E107" i="11"/>
  <c r="D107" i="11"/>
  <c r="B107" i="11"/>
  <c r="E106" i="11"/>
  <c r="D106" i="11"/>
  <c r="B106" i="11"/>
  <c r="E105" i="11"/>
  <c r="D105" i="11"/>
  <c r="B105" i="11"/>
  <c r="E104" i="11"/>
  <c r="D104" i="11"/>
  <c r="B104" i="11"/>
  <c r="E103" i="11"/>
  <c r="D103" i="11"/>
  <c r="B103" i="11"/>
  <c r="E102" i="11"/>
  <c r="D102" i="11"/>
  <c r="B102" i="11"/>
  <c r="E101" i="11"/>
  <c r="D101" i="11"/>
  <c r="B101" i="11"/>
  <c r="E100" i="11"/>
  <c r="D100" i="11"/>
  <c r="B100" i="11"/>
  <c r="E99" i="11"/>
  <c r="D99" i="11"/>
  <c r="B99" i="11"/>
  <c r="E98" i="11"/>
  <c r="D98" i="11"/>
  <c r="B98" i="11"/>
  <c r="E97" i="11"/>
  <c r="D97" i="11"/>
  <c r="B97" i="11"/>
  <c r="E96" i="11"/>
  <c r="D96" i="11"/>
  <c r="B96" i="11"/>
  <c r="E95" i="11"/>
  <c r="D95" i="11"/>
  <c r="B95" i="11"/>
  <c r="E94" i="11"/>
  <c r="D94" i="11"/>
  <c r="B94" i="11"/>
  <c r="E93" i="11"/>
  <c r="D93" i="11"/>
  <c r="B93" i="11"/>
  <c r="E92" i="11"/>
  <c r="D92" i="11"/>
  <c r="B92" i="11"/>
  <c r="E91" i="11"/>
  <c r="D91" i="11"/>
  <c r="B91" i="11"/>
  <c r="E90" i="11"/>
  <c r="D90" i="11"/>
  <c r="B90" i="11"/>
  <c r="E89" i="11"/>
  <c r="D89" i="11"/>
  <c r="B89" i="11"/>
  <c r="E88" i="11"/>
  <c r="D88" i="11"/>
  <c r="B88" i="11"/>
  <c r="E87" i="11"/>
  <c r="D87" i="11"/>
  <c r="B87" i="11"/>
  <c r="E86" i="11"/>
  <c r="D86" i="11"/>
  <c r="B86" i="11"/>
  <c r="E85" i="11"/>
  <c r="D85" i="11"/>
  <c r="B85" i="11"/>
  <c r="E84" i="11"/>
  <c r="D84" i="11"/>
  <c r="B84" i="11"/>
  <c r="E83" i="11"/>
  <c r="D83" i="11"/>
  <c r="B83" i="11"/>
  <c r="E82" i="11"/>
  <c r="D82" i="11"/>
  <c r="B82" i="11"/>
  <c r="E81" i="11"/>
  <c r="D81" i="11"/>
  <c r="B81" i="11"/>
  <c r="A81" i="11"/>
  <c r="E80" i="11"/>
  <c r="D80" i="11"/>
  <c r="B80" i="11"/>
  <c r="A80" i="11"/>
  <c r="E79" i="11"/>
  <c r="D79" i="11"/>
  <c r="B79" i="11"/>
  <c r="A79" i="11"/>
  <c r="E78" i="11"/>
  <c r="D78" i="11"/>
  <c r="B78" i="11"/>
  <c r="A78" i="11"/>
  <c r="E77" i="11"/>
  <c r="D77" i="11"/>
  <c r="B77" i="11"/>
  <c r="A77" i="11"/>
  <c r="E76" i="11"/>
  <c r="D76" i="11"/>
  <c r="B76" i="11"/>
  <c r="A76" i="11"/>
  <c r="E75" i="11"/>
  <c r="D75" i="11"/>
  <c r="B75" i="11"/>
  <c r="A75" i="11"/>
  <c r="E74" i="11"/>
  <c r="D74" i="11"/>
  <c r="B74" i="11"/>
  <c r="A74" i="11"/>
  <c r="B73" i="11"/>
  <c r="A73" i="11"/>
  <c r="B72" i="11"/>
  <c r="A72" i="11"/>
  <c r="B71" i="11"/>
  <c r="A71" i="11"/>
  <c r="B70" i="11"/>
  <c r="A70" i="11"/>
  <c r="A69" i="11"/>
  <c r="A68" i="11"/>
  <c r="A67" i="11"/>
  <c r="A66" i="11"/>
  <c r="A65" i="11"/>
  <c r="A64" i="11"/>
  <c r="A63" i="11"/>
  <c r="A62" i="11"/>
  <c r="A61" i="11"/>
  <c r="A60" i="11"/>
  <c r="A59" i="11"/>
  <c r="A58" i="11"/>
  <c r="A57" i="11"/>
  <c r="A56" i="11"/>
  <c r="A55" i="11"/>
  <c r="C54" i="11"/>
  <c r="A54" i="11"/>
  <c r="C53" i="11"/>
  <c r="A53" i="11"/>
  <c r="C52" i="11"/>
  <c r="A52" i="11"/>
  <c r="C51" i="11"/>
  <c r="A51" i="11"/>
  <c r="C50" i="11"/>
  <c r="A50" i="11"/>
  <c r="C49" i="11"/>
  <c r="A49" i="11"/>
  <c r="C48" i="11"/>
  <c r="A48" i="11"/>
  <c r="C47" i="11"/>
  <c r="A47" i="11"/>
  <c r="C46" i="11"/>
  <c r="A46" i="11"/>
  <c r="C45" i="11"/>
  <c r="A45" i="11"/>
  <c r="C44" i="11"/>
  <c r="A44" i="11"/>
  <c r="C43" i="11"/>
  <c r="A43" i="11"/>
  <c r="C42" i="11"/>
  <c r="A42" i="11"/>
  <c r="C41" i="11"/>
  <c r="A41" i="11"/>
  <c r="C40" i="11"/>
  <c r="A40" i="11"/>
  <c r="C39" i="11"/>
  <c r="A39" i="11"/>
  <c r="C38" i="11"/>
  <c r="A38" i="11"/>
  <c r="C37" i="11"/>
  <c r="A37" i="11"/>
  <c r="B32" i="11"/>
  <c r="C32" i="11" s="1"/>
  <c r="E32" i="11" s="1"/>
  <c r="C31" i="11"/>
  <c r="E31" i="11" s="1"/>
  <c r="B31" i="11"/>
  <c r="D31" i="11" s="1"/>
  <c r="D30" i="11"/>
  <c r="B30" i="11"/>
  <c r="C30" i="11" s="1"/>
  <c r="E30" i="11" s="1"/>
  <c r="B23" i="11"/>
  <c r="B22" i="11"/>
  <c r="D2" i="16" s="1"/>
  <c r="B20" i="11"/>
  <c r="B19" i="11"/>
  <c r="B18" i="11"/>
  <c r="B10" i="11"/>
  <c r="B58" i="10"/>
  <c r="B57" i="10"/>
  <c r="B173" i="11" s="1"/>
  <c r="B15" i="10"/>
  <c r="B16" i="10" s="1"/>
  <c r="B17" i="10" s="1"/>
  <c r="B18" i="10" s="1"/>
  <c r="B19" i="10" s="1"/>
  <c r="B20" i="10" s="1"/>
  <c r="B21" i="10" s="1"/>
  <c r="B22" i="10" s="1"/>
  <c r="B23" i="10" s="1"/>
  <c r="B24" i="10" s="1"/>
  <c r="B25" i="10" s="1"/>
  <c r="B26" i="10" s="1"/>
  <c r="B27" i="10" s="1"/>
  <c r="B28" i="10" s="1"/>
  <c r="B29" i="10" s="1"/>
  <c r="B30" i="10" s="1"/>
  <c r="B31" i="10" s="1"/>
  <c r="B32" i="10" s="1"/>
  <c r="B33" i="10" s="1"/>
  <c r="B34" i="10" s="1"/>
  <c r="B35" i="10" s="1"/>
  <c r="B36" i="10" s="1"/>
  <c r="B37" i="10" s="1"/>
  <c r="B38" i="10" s="1"/>
  <c r="B39" i="10" s="1"/>
  <c r="B40" i="10" s="1"/>
  <c r="B41" i="10" s="1"/>
  <c r="B42" i="10" s="1"/>
  <c r="B43" i="10" s="1"/>
  <c r="B44" i="10" s="1"/>
  <c r="B45" i="10" s="1"/>
  <c r="B46" i="10" s="1"/>
  <c r="B47" i="10" s="1"/>
  <c r="B48" i="10" s="1"/>
  <c r="B49" i="10" s="1"/>
  <c r="B50" i="10" s="1"/>
  <c r="B51" i="10" s="1"/>
  <c r="B52" i="10" s="1"/>
  <c r="B53" i="10" s="1"/>
  <c r="B54" i="10" s="1"/>
  <c r="B10" i="10"/>
  <c r="B9" i="10"/>
  <c r="G63" i="8"/>
  <c r="G62" i="8"/>
  <c r="G61" i="8"/>
  <c r="G60" i="8"/>
  <c r="G59" i="8"/>
  <c r="G58" i="8"/>
  <c r="G57" i="8"/>
  <c r="G56" i="8"/>
  <c r="G55" i="8"/>
  <c r="G54" i="8"/>
  <c r="G53" i="8"/>
  <c r="G52" i="8"/>
  <c r="G51" i="8"/>
  <c r="G50" i="8"/>
  <c r="G49" i="8"/>
  <c r="G48" i="8"/>
  <c r="G47" i="8"/>
  <c r="G46" i="8"/>
  <c r="G45" i="8"/>
  <c r="G44" i="8"/>
  <c r="G43" i="8"/>
  <c r="G42" i="8"/>
  <c r="G41" i="8"/>
  <c r="G40" i="8"/>
  <c r="G39" i="8"/>
  <c r="G38" i="8"/>
  <c r="G37" i="8"/>
  <c r="G36" i="8"/>
  <c r="G35" i="8"/>
  <c r="G34" i="8"/>
  <c r="G33" i="8"/>
  <c r="G32" i="8"/>
  <c r="G31" i="8"/>
  <c r="G30" i="8"/>
  <c r="G29" i="8"/>
  <c r="G28" i="8"/>
  <c r="G27" i="8"/>
  <c r="G26" i="8"/>
  <c r="G25" i="8"/>
  <c r="B25" i="8"/>
  <c r="B26" i="8" s="1"/>
  <c r="B27" i="8" s="1"/>
  <c r="B28" i="8" s="1"/>
  <c r="B29" i="8" s="1"/>
  <c r="B30" i="8" s="1"/>
  <c r="B31" i="8" s="1"/>
  <c r="B32" i="8" s="1"/>
  <c r="B33" i="8" s="1"/>
  <c r="B34" i="8" s="1"/>
  <c r="B35" i="8" s="1"/>
  <c r="B36" i="8" s="1"/>
  <c r="B37" i="8" s="1"/>
  <c r="B38" i="8" s="1"/>
  <c r="B39" i="8" s="1"/>
  <c r="B40" i="8" s="1"/>
  <c r="B41" i="8" s="1"/>
  <c r="B42" i="8" s="1"/>
  <c r="B43" i="8" s="1"/>
  <c r="B44" i="8" s="1"/>
  <c r="B45" i="8" s="1"/>
  <c r="B46" i="8" s="1"/>
  <c r="B47" i="8" s="1"/>
  <c r="B48" i="8" s="1"/>
  <c r="B49" i="8" s="1"/>
  <c r="B50" i="8" s="1"/>
  <c r="B51" i="8" s="1"/>
  <c r="B52" i="8" s="1"/>
  <c r="B53" i="8" s="1"/>
  <c r="B54" i="8" s="1"/>
  <c r="B55" i="8" s="1"/>
  <c r="B56" i="8" s="1"/>
  <c r="B57" i="8" s="1"/>
  <c r="B58" i="8" s="1"/>
  <c r="B59" i="8" s="1"/>
  <c r="B60" i="8" s="1"/>
  <c r="B61" i="8" s="1"/>
  <c r="B62" i="8" s="1"/>
  <c r="B63" i="8" s="1"/>
  <c r="G24" i="8"/>
  <c r="B24" i="8"/>
  <c r="G23" i="8"/>
  <c r="B15" i="8"/>
  <c r="E73" i="6"/>
  <c r="K71" i="6"/>
  <c r="B64" i="6"/>
  <c r="B63" i="6"/>
  <c r="B62" i="6"/>
  <c r="E57" i="6"/>
  <c r="E56" i="6"/>
  <c r="H55" i="6"/>
  <c r="N52" i="6"/>
  <c r="K52" i="6"/>
  <c r="K55" i="6" s="1"/>
  <c r="N51" i="6"/>
  <c r="K51" i="6"/>
  <c r="B2" i="5"/>
  <c r="P21" i="5" s="1"/>
  <c r="D130" i="4"/>
  <c r="D129" i="4"/>
  <c r="D128" i="4"/>
  <c r="D127" i="4"/>
  <c r="D126" i="4"/>
  <c r="D125" i="4"/>
  <c r="D124" i="4"/>
  <c r="D123" i="4"/>
  <c r="D122" i="4"/>
  <c r="D121" i="4"/>
  <c r="D120" i="4"/>
  <c r="D119" i="4"/>
  <c r="D118" i="4"/>
  <c r="D117" i="4"/>
  <c r="D116" i="4"/>
  <c r="D115" i="4"/>
  <c r="D114" i="4"/>
  <c r="D113" i="4"/>
  <c r="D112" i="4"/>
  <c r="D111" i="4"/>
  <c r="D110" i="4"/>
  <c r="D109" i="4"/>
  <c r="D108" i="4"/>
  <c r="D107" i="4"/>
  <c r="D106" i="4"/>
  <c r="D105" i="4"/>
  <c r="D104" i="4"/>
  <c r="D103" i="4"/>
  <c r="D102" i="4"/>
  <c r="D101" i="4"/>
  <c r="D100" i="4"/>
  <c r="D99" i="4"/>
  <c r="D98" i="4"/>
  <c r="D97" i="4"/>
  <c r="D96" i="4"/>
  <c r="D95" i="4"/>
  <c r="D94" i="4"/>
  <c r="D93" i="4"/>
  <c r="I92" i="4"/>
  <c r="D92" i="4"/>
  <c r="I91" i="4"/>
  <c r="B165" i="11" s="1"/>
  <c r="D91" i="4"/>
  <c r="A35" i="4"/>
  <c r="C27" i="4"/>
  <c r="A27" i="4"/>
  <c r="C26" i="4"/>
  <c r="A26" i="4"/>
  <c r="C25" i="4"/>
  <c r="A25" i="4"/>
  <c r="C21" i="4"/>
  <c r="A21" i="4"/>
  <c r="C20" i="4"/>
  <c r="A20" i="4"/>
  <c r="I19" i="4"/>
  <c r="C19" i="4"/>
  <c r="A19" i="4"/>
  <c r="C18" i="4"/>
  <c r="A18" i="4"/>
  <c r="I14" i="4"/>
  <c r="F8" i="4"/>
  <c r="B8" i="4"/>
  <c r="A38" i="4" s="1"/>
  <c r="A8" i="4"/>
  <c r="I7" i="4"/>
  <c r="I15" i="4" s="1"/>
  <c r="F7" i="4"/>
  <c r="B7" i="4"/>
  <c r="A37" i="4" s="1"/>
  <c r="A7" i="4"/>
  <c r="F6" i="4"/>
  <c r="B6" i="4"/>
  <c r="A36" i="4" s="1"/>
  <c r="A6" i="4"/>
  <c r="I5" i="4"/>
  <c r="I18" i="4" s="1"/>
  <c r="F5" i="4"/>
  <c r="B5" i="4"/>
  <c r="A5" i="4"/>
  <c r="F4" i="4"/>
  <c r="B4" i="4"/>
  <c r="A34" i="4" s="1"/>
  <c r="A4" i="4"/>
  <c r="A16" i="3"/>
  <c r="A45" i="4" s="1"/>
  <c r="E45" i="4" s="1"/>
  <c r="B12" i="3"/>
  <c r="B167" i="11" s="1"/>
  <c r="B11" i="3"/>
  <c r="B10" i="3"/>
  <c r="B6" i="3"/>
  <c r="B4" i="3"/>
  <c r="B3" i="3"/>
  <c r="B9" i="7" s="1"/>
  <c r="B2" i="3"/>
  <c r="B16" i="3" s="1"/>
  <c r="B128" i="2"/>
  <c r="B127" i="2"/>
  <c r="B126" i="2"/>
  <c r="B57" i="15" s="1"/>
  <c r="D121" i="2"/>
  <c r="C121" i="2"/>
  <c r="F119" i="2"/>
  <c r="F118" i="2"/>
  <c r="B47" i="15" s="1"/>
  <c r="F117" i="2"/>
  <c r="B46" i="15" s="1"/>
  <c r="F116" i="2"/>
  <c r="B45" i="15" s="1"/>
  <c r="F115" i="2"/>
  <c r="F114" i="2"/>
  <c r="B110" i="2"/>
  <c r="F110" i="2" s="1"/>
  <c r="B37" i="15" s="1"/>
  <c r="F108" i="2"/>
  <c r="F90" i="2"/>
  <c r="E90" i="2"/>
  <c r="D90" i="2"/>
  <c r="E89" i="2"/>
  <c r="D89" i="2"/>
  <c r="F89" i="2" s="1"/>
  <c r="E88" i="2"/>
  <c r="D88" i="2"/>
  <c r="F88" i="2" s="1"/>
  <c r="E84" i="2"/>
  <c r="B84" i="2"/>
  <c r="E83" i="2"/>
  <c r="B83" i="2"/>
  <c r="E82" i="2"/>
  <c r="B82" i="2"/>
  <c r="C74" i="2"/>
  <c r="D73" i="2"/>
  <c r="C73" i="2"/>
  <c r="B73" i="2"/>
  <c r="D72" i="2"/>
  <c r="C72" i="2"/>
  <c r="B72" i="2"/>
  <c r="D71" i="2"/>
  <c r="C71" i="2"/>
  <c r="K67" i="6" s="1"/>
  <c r="B71" i="2"/>
  <c r="D70" i="2"/>
  <c r="D74" i="2" s="1"/>
  <c r="C70" i="2"/>
  <c r="H51" i="6" s="1"/>
  <c r="B70" i="2"/>
  <c r="B74" i="2" s="1"/>
  <c r="D65" i="2"/>
  <c r="C65" i="2"/>
  <c r="B65" i="2"/>
  <c r="C64" i="2"/>
  <c r="B64" i="2"/>
  <c r="D64" i="2" s="1"/>
  <c r="D66" i="2" s="1"/>
  <c r="C60" i="2"/>
  <c r="D59" i="2"/>
  <c r="C59" i="2"/>
  <c r="B59" i="2"/>
  <c r="B111" i="2" s="1"/>
  <c r="F111" i="2" s="1"/>
  <c r="B38" i="15" s="1"/>
  <c r="D58" i="2"/>
  <c r="C58" i="2"/>
  <c r="E58" i="2" s="1"/>
  <c r="B58" i="2"/>
  <c r="D57" i="2"/>
  <c r="D60" i="2" s="1"/>
  <c r="C57" i="2"/>
  <c r="B57" i="2"/>
  <c r="E57" i="2" s="1"/>
  <c r="D53" i="2"/>
  <c r="C52" i="2"/>
  <c r="B52" i="2"/>
  <c r="E52" i="2" s="1"/>
  <c r="C51" i="2"/>
  <c r="E51" i="2" s="1"/>
  <c r="B51" i="2"/>
  <c r="C50" i="2"/>
  <c r="B50" i="2"/>
  <c r="C49" i="2"/>
  <c r="E49" i="2" s="1"/>
  <c r="B49" i="2"/>
  <c r="J43" i="2"/>
  <c r="J42" i="2"/>
  <c r="B27" i="4" s="1"/>
  <c r="I42" i="2"/>
  <c r="J41" i="2"/>
  <c r="B26" i="4" s="1"/>
  <c r="I41" i="2"/>
  <c r="J40" i="2"/>
  <c r="B25" i="4" s="1"/>
  <c r="I40" i="2"/>
  <c r="C40" i="2"/>
  <c r="B40" i="2"/>
  <c r="C38" i="2" s="1"/>
  <c r="C37" i="2"/>
  <c r="C35" i="2"/>
  <c r="B35" i="2"/>
  <c r="J33" i="2"/>
  <c r="B21" i="4" s="1"/>
  <c r="C33" i="2"/>
  <c r="J32" i="2"/>
  <c r="B20" i="4" s="1"/>
  <c r="J31" i="2"/>
  <c r="B19" i="4" s="1"/>
  <c r="J30" i="2"/>
  <c r="J34" i="2" s="1"/>
  <c r="C30" i="2"/>
  <c r="C29" i="2"/>
  <c r="C28" i="2"/>
  <c r="C26" i="2"/>
  <c r="C25" i="2"/>
  <c r="E18" i="2"/>
  <c r="B18" i="2"/>
  <c r="B9" i="11" s="1"/>
  <c r="B17" i="2"/>
  <c r="B12" i="15" s="1"/>
  <c r="C53" i="2" l="1"/>
  <c r="B55" i="6" s="1"/>
  <c r="E53" i="2"/>
  <c r="B53" i="2"/>
  <c r="B51" i="6" s="1"/>
  <c r="C51" i="6" s="1"/>
  <c r="B15" i="9"/>
  <c r="B21" i="7"/>
  <c r="B4" i="6"/>
  <c r="B90" i="4"/>
  <c r="B21" i="5"/>
  <c r="C16" i="3"/>
  <c r="B45" i="4"/>
  <c r="F45" i="4" s="1"/>
  <c r="E50" i="2"/>
  <c r="B60" i="2"/>
  <c r="E51" i="6" s="1"/>
  <c r="B52" i="15"/>
  <c r="B51" i="15"/>
  <c r="B66" i="2"/>
  <c r="B112" i="2" s="1"/>
  <c r="F112" i="2" s="1"/>
  <c r="B39" i="15" s="1"/>
  <c r="B18" i="4"/>
  <c r="A15" i="9"/>
  <c r="A23" i="8"/>
  <c r="D23" i="8" s="1"/>
  <c r="A21" i="7"/>
  <c r="A4" i="6"/>
  <c r="A90" i="4"/>
  <c r="J7" i="2"/>
  <c r="B109" i="2"/>
  <c r="A21" i="5"/>
  <c r="B13" i="15"/>
  <c r="E12" i="15"/>
  <c r="B7" i="26"/>
  <c r="C24" i="26" s="1"/>
  <c r="B14" i="11"/>
  <c r="D16" i="3"/>
  <c r="B48" i="15"/>
  <c r="E16" i="3"/>
  <c r="B42" i="2"/>
  <c r="A17" i="3"/>
  <c r="C24" i="2"/>
  <c r="C32" i="2"/>
  <c r="E59" i="2"/>
  <c r="E60" i="2" s="1"/>
  <c r="J50" i="2" s="1"/>
  <c r="E52" i="6" s="1"/>
  <c r="B17" i="3"/>
  <c r="B166" i="11"/>
  <c r="D16" i="15"/>
  <c r="F90" i="4"/>
  <c r="I102" i="4"/>
  <c r="A53" i="21"/>
  <c r="A82" i="11"/>
  <c r="E20" i="20"/>
  <c r="D20" i="20"/>
  <c r="B108" i="20"/>
  <c r="B124" i="11"/>
  <c r="E127" i="11"/>
  <c r="I44" i="20"/>
  <c r="E108" i="20" s="1"/>
  <c r="D108" i="20" s="1"/>
  <c r="D124" i="11" s="1"/>
  <c r="B110" i="20"/>
  <c r="B126" i="11"/>
  <c r="D8" i="24"/>
  <c r="B26" i="24"/>
  <c r="B23" i="15"/>
  <c r="D23" i="15" s="1"/>
  <c r="D32" i="11"/>
  <c r="E129" i="11"/>
  <c r="B146" i="11"/>
  <c r="E146" i="11"/>
  <c r="B34" i="15"/>
  <c r="B112" i="20"/>
  <c r="B128" i="11"/>
  <c r="B24" i="11"/>
  <c r="B33" i="15"/>
  <c r="E16" i="15"/>
  <c r="E18" i="15" s="1"/>
  <c r="B58" i="15"/>
  <c r="D11" i="20"/>
  <c r="F7" i="20"/>
  <c r="F11" i="20" s="1"/>
  <c r="F41" i="23"/>
  <c r="E44" i="20"/>
  <c r="G56" i="20"/>
  <c r="E109" i="20" s="1"/>
  <c r="E113" i="20"/>
  <c r="C120" i="21"/>
  <c r="H24" i="20"/>
  <c r="H26" i="20"/>
  <c r="H28" i="20"/>
  <c r="H30" i="20"/>
  <c r="H32" i="20"/>
  <c r="H34" i="20"/>
  <c r="H36" i="20"/>
  <c r="H38" i="20"/>
  <c r="H40" i="20"/>
  <c r="H42" i="20"/>
  <c r="F50" i="20"/>
  <c r="E56" i="20"/>
  <c r="I24" i="20"/>
  <c r="C113" i="21"/>
  <c r="F51" i="20"/>
  <c r="J49" i="2" l="1"/>
  <c r="C28" i="26"/>
  <c r="C26" i="26"/>
  <c r="C29" i="26"/>
  <c r="C27" i="26"/>
  <c r="C25" i="26"/>
  <c r="C23" i="26"/>
  <c r="C11" i="20"/>
  <c r="B107" i="20"/>
  <c r="B123" i="11"/>
  <c r="E128" i="11"/>
  <c r="E110" i="20"/>
  <c r="L21" i="7"/>
  <c r="G21" i="7"/>
  <c r="N21" i="7"/>
  <c r="A54" i="21"/>
  <c r="A83" i="11"/>
  <c r="E21" i="15"/>
  <c r="D21" i="15" s="1"/>
  <c r="D18" i="15"/>
  <c r="B16" i="9"/>
  <c r="B22" i="7"/>
  <c r="B5" i="6"/>
  <c r="B91" i="4"/>
  <c r="F91" i="4" s="1"/>
  <c r="B22" i="5"/>
  <c r="B46" i="4"/>
  <c r="F46" i="4" s="1"/>
  <c r="C17" i="3"/>
  <c r="F109" i="2"/>
  <c r="F121" i="2" s="1"/>
  <c r="B125" i="2" s="1"/>
  <c r="B129" i="2" s="1"/>
  <c r="B117" i="20" s="1"/>
  <c r="B121" i="2"/>
  <c r="E124" i="11"/>
  <c r="B21" i="15"/>
  <c r="B7" i="24"/>
  <c r="B158" i="11"/>
  <c r="B13" i="24"/>
  <c r="I4" i="4"/>
  <c r="B41" i="15"/>
  <c r="H44" i="20"/>
  <c r="E112" i="20"/>
  <c r="B109" i="20"/>
  <c r="B125" i="11"/>
  <c r="D109" i="20"/>
  <c r="D125" i="11" s="1"/>
  <c r="A16" i="9"/>
  <c r="A24" i="8"/>
  <c r="D24" i="8" s="1"/>
  <c r="A22" i="7"/>
  <c r="A5" i="6"/>
  <c r="A22" i="5"/>
  <c r="A91" i="4"/>
  <c r="A46" i="4"/>
  <c r="E46" i="4" s="1"/>
  <c r="A18" i="3"/>
  <c r="E17" i="3"/>
  <c r="D17" i="3"/>
  <c r="B40" i="15"/>
  <c r="E107" i="20"/>
  <c r="E11" i="20"/>
  <c r="F2" i="16"/>
  <c r="A5" i="14"/>
  <c r="B11" i="11"/>
  <c r="E126" i="11"/>
  <c r="B18" i="3"/>
  <c r="H4" i="6"/>
  <c r="G4" i="6"/>
  <c r="M4" i="6"/>
  <c r="E4" i="6"/>
  <c r="F4" i="6" s="1"/>
  <c r="I4" i="6"/>
  <c r="K23" i="8" s="1"/>
  <c r="J4" i="6"/>
  <c r="C4" i="6"/>
  <c r="D4" i="6" s="1"/>
  <c r="B53" i="15"/>
  <c r="E25" i="4" l="1"/>
  <c r="F25" i="4" s="1"/>
  <c r="F21" i="4"/>
  <c r="C8" i="4"/>
  <c r="E21" i="4"/>
  <c r="C5" i="4"/>
  <c r="F18" i="4"/>
  <c r="I13" i="4"/>
  <c r="I20" i="4" s="1"/>
  <c r="F20" i="4"/>
  <c r="E26" i="4"/>
  <c r="F26" i="4" s="1"/>
  <c r="E18" i="4"/>
  <c r="C6" i="4"/>
  <c r="F19" i="4"/>
  <c r="E27" i="4"/>
  <c r="F27" i="4" s="1"/>
  <c r="E19" i="4"/>
  <c r="I9" i="4"/>
  <c r="C7" i="4"/>
  <c r="E20" i="4"/>
  <c r="C4" i="4"/>
  <c r="B118" i="11" a="1"/>
  <c r="B15" i="11" a="1"/>
  <c r="F13" i="24"/>
  <c r="A55" i="21"/>
  <c r="A84" i="11"/>
  <c r="E125" i="11"/>
  <c r="E23" i="8"/>
  <c r="F23" i="8" s="1"/>
  <c r="H23" i="8" s="1"/>
  <c r="C23" i="8"/>
  <c r="D22" i="5"/>
  <c r="I22" i="5" s="1"/>
  <c r="E22" i="5"/>
  <c r="J22" i="5" s="1"/>
  <c r="C22" i="5"/>
  <c r="F7" i="24"/>
  <c r="D107" i="20"/>
  <c r="D123" i="11" s="1"/>
  <c r="E123" i="11" s="1"/>
  <c r="E131" i="11" s="1"/>
  <c r="D131" i="11" s="1"/>
  <c r="E115" i="20"/>
  <c r="B76" i="15"/>
  <c r="C10" i="15"/>
  <c r="C21" i="15"/>
  <c r="C9" i="15"/>
  <c r="C11" i="15"/>
  <c r="C16" i="15"/>
  <c r="C17" i="15"/>
  <c r="C18" i="15"/>
  <c r="C12" i="15"/>
  <c r="C8" i="15"/>
  <c r="H5" i="6"/>
  <c r="G5" i="6"/>
  <c r="M5" i="6"/>
  <c r="E5" i="6"/>
  <c r="F5" i="6" s="1"/>
  <c r="I5" i="6"/>
  <c r="K24" i="8" s="1"/>
  <c r="C5" i="6"/>
  <c r="D5" i="6" s="1"/>
  <c r="K5" i="6" s="1"/>
  <c r="J5" i="6"/>
  <c r="B17" i="9"/>
  <c r="B23" i="7"/>
  <c r="B23" i="5"/>
  <c r="B92" i="4"/>
  <c r="F92" i="4" s="1"/>
  <c r="B6" i="6"/>
  <c r="B47" i="4"/>
  <c r="F47" i="4" s="1"/>
  <c r="C18" i="3"/>
  <c r="B19" i="3"/>
  <c r="L22" i="7"/>
  <c r="N22" i="7"/>
  <c r="C13" i="15"/>
  <c r="B131" i="11"/>
  <c r="C125" i="11" s="1"/>
  <c r="A17" i="9"/>
  <c r="A23" i="7"/>
  <c r="A25" i="8"/>
  <c r="D25" i="8" s="1"/>
  <c r="A6" i="6"/>
  <c r="A23" i="5"/>
  <c r="A92" i="4"/>
  <c r="E18" i="3"/>
  <c r="A47" i="4"/>
  <c r="E47" i="4" s="1"/>
  <c r="D18" i="3"/>
  <c r="A19" i="3"/>
  <c r="B67" i="15"/>
  <c r="C41" i="15" s="1"/>
  <c r="K4" i="6"/>
  <c r="C91" i="4"/>
  <c r="E91" i="4" s="1"/>
  <c r="P21" i="7"/>
  <c r="U21" i="7" s="1"/>
  <c r="B115" i="20"/>
  <c r="C123" i="11" l="1"/>
  <c r="L4" i="6"/>
  <c r="N4" i="6"/>
  <c r="H6" i="6"/>
  <c r="G6" i="6"/>
  <c r="M6" i="6"/>
  <c r="E6" i="6"/>
  <c r="F6" i="6" s="1"/>
  <c r="I6" i="6"/>
  <c r="K25" i="8" s="1"/>
  <c r="J6" i="6"/>
  <c r="C6" i="6"/>
  <c r="D6" i="6" s="1"/>
  <c r="B18" i="9"/>
  <c r="B24" i="7"/>
  <c r="B7" i="6"/>
  <c r="B24" i="5"/>
  <c r="B93" i="4"/>
  <c r="F93" i="4" s="1"/>
  <c r="B48" i="4"/>
  <c r="F48" i="4" s="1"/>
  <c r="C19" i="3"/>
  <c r="B20" i="3"/>
  <c r="C92" i="4"/>
  <c r="E92" i="4" s="1"/>
  <c r="B37" i="4"/>
  <c r="D7" i="4"/>
  <c r="A18" i="9"/>
  <c r="A26" i="8"/>
  <c r="D26" i="8" s="1"/>
  <c r="A24" i="7"/>
  <c r="A7" i="6"/>
  <c r="A24" i="5"/>
  <c r="A93" i="4"/>
  <c r="A48" i="4"/>
  <c r="E48" i="4" s="1"/>
  <c r="A20" i="3"/>
  <c r="E19" i="3"/>
  <c r="D19" i="3"/>
  <c r="L23" i="7"/>
  <c r="N23" i="7"/>
  <c r="F22" i="4"/>
  <c r="B118" i="20"/>
  <c r="B6" i="26"/>
  <c r="B15" i="26"/>
  <c r="B13" i="11"/>
  <c r="C111" i="20"/>
  <c r="C113" i="20"/>
  <c r="C112" i="20"/>
  <c r="C108" i="20"/>
  <c r="C110" i="20"/>
  <c r="F34" i="26"/>
  <c r="B19" i="23"/>
  <c r="B16" i="23" s="1"/>
  <c r="D23" i="7"/>
  <c r="D5" i="4"/>
  <c r="B35" i="4"/>
  <c r="L5" i="6"/>
  <c r="C93" i="4"/>
  <c r="E93" i="4" s="1"/>
  <c r="I23" i="8"/>
  <c r="J23" i="8" s="1"/>
  <c r="L23" i="8" s="1"/>
  <c r="C15" i="11"/>
  <c r="B15" i="11"/>
  <c r="F15" i="11"/>
  <c r="D15" i="11"/>
  <c r="E15" i="11"/>
  <c r="P22" i="7"/>
  <c r="U22" i="7" s="1"/>
  <c r="N5" i="6"/>
  <c r="C53" i="15"/>
  <c r="C118" i="11"/>
  <c r="B118" i="11"/>
  <c r="F118" i="11"/>
  <c r="D118" i="11"/>
  <c r="E118" i="11"/>
  <c r="D6" i="4"/>
  <c r="B36" i="4"/>
  <c r="B38" i="4"/>
  <c r="D8" i="4"/>
  <c r="A56" i="21"/>
  <c r="A85" i="11"/>
  <c r="C107" i="20"/>
  <c r="E24" i="8"/>
  <c r="F24" i="8" s="1"/>
  <c r="H24" i="8" s="1"/>
  <c r="C24" i="8"/>
  <c r="H22" i="5"/>
  <c r="F22" i="5"/>
  <c r="G22" i="5" s="1"/>
  <c r="E21" i="7"/>
  <c r="B34" i="4"/>
  <c r="C11" i="4"/>
  <c r="C12" i="4" s="1"/>
  <c r="D4" i="4"/>
  <c r="I21" i="4"/>
  <c r="I22" i="4" s="1"/>
  <c r="E22" i="4"/>
  <c r="B77" i="15"/>
  <c r="B78" i="15" s="1"/>
  <c r="B80" i="15" s="1"/>
  <c r="C64" i="15"/>
  <c r="C67" i="15"/>
  <c r="C37" i="15"/>
  <c r="C57" i="15"/>
  <c r="C65" i="15"/>
  <c r="C47" i="15"/>
  <c r="C56" i="15"/>
  <c r="C38" i="15"/>
  <c r="C70" i="15"/>
  <c r="C62" i="15"/>
  <c r="C63" i="15"/>
  <c r="C61" i="15"/>
  <c r="C44" i="15"/>
  <c r="C45" i="15"/>
  <c r="C46" i="15"/>
  <c r="C32" i="15"/>
  <c r="C58" i="15"/>
  <c r="C39" i="15"/>
  <c r="C51" i="15"/>
  <c r="C52" i="15"/>
  <c r="C34" i="15"/>
  <c r="C48" i="15"/>
  <c r="C33" i="15"/>
  <c r="D23" i="5"/>
  <c r="I23" i="5" s="1"/>
  <c r="E23" i="5"/>
  <c r="J23" i="5" s="1"/>
  <c r="C23" i="5"/>
  <c r="C127" i="11"/>
  <c r="C129" i="11"/>
  <c r="C126" i="11"/>
  <c r="C128" i="11"/>
  <c r="C124" i="11"/>
  <c r="C40" i="15"/>
  <c r="C109" i="20"/>
  <c r="C131" i="11" l="1"/>
  <c r="D24" i="5"/>
  <c r="I24" i="5" s="1"/>
  <c r="C24" i="5"/>
  <c r="E24" i="5"/>
  <c r="J24" i="5" s="1"/>
  <c r="F39" i="26"/>
  <c r="F35" i="26"/>
  <c r="F38" i="26"/>
  <c r="F37" i="26"/>
  <c r="F36" i="26"/>
  <c r="C8" i="24"/>
  <c r="B19" i="9"/>
  <c r="B25" i="7"/>
  <c r="B8" i="6"/>
  <c r="B94" i="4"/>
  <c r="F94" i="4" s="1"/>
  <c r="B25" i="5"/>
  <c r="C20" i="3"/>
  <c r="B49" i="4"/>
  <c r="F49" i="4" s="1"/>
  <c r="B21" i="3"/>
  <c r="K6" i="6"/>
  <c r="E25" i="8"/>
  <c r="F25" i="8" s="1"/>
  <c r="H25" i="8" s="1"/>
  <c r="C25" i="8"/>
  <c r="P23" i="7"/>
  <c r="U23" i="7" s="1"/>
  <c r="C15" i="9"/>
  <c r="C45" i="4"/>
  <c r="G45" i="4" s="1"/>
  <c r="D15" i="9" s="1"/>
  <c r="K22" i="5"/>
  <c r="L22" i="5" s="1"/>
  <c r="O4" i="6"/>
  <c r="P4" i="6" s="1"/>
  <c r="C21" i="7" s="1"/>
  <c r="B18" i="26"/>
  <c r="D18" i="26" s="1"/>
  <c r="B16" i="26"/>
  <c r="D16" i="26" s="1"/>
  <c r="B14" i="26"/>
  <c r="D14" i="26" s="1"/>
  <c r="B12" i="26"/>
  <c r="D12" i="26" s="1"/>
  <c r="D15" i="26"/>
  <c r="D24" i="26" s="1"/>
  <c r="B17" i="26"/>
  <c r="D17" i="26" s="1"/>
  <c r="B13" i="26"/>
  <c r="D13" i="26" s="1"/>
  <c r="E38" i="4"/>
  <c r="D38" i="4"/>
  <c r="C38" i="4"/>
  <c r="F38" i="4"/>
  <c r="F36" i="4"/>
  <c r="E36" i="4"/>
  <c r="D36" i="4"/>
  <c r="C36" i="4"/>
  <c r="O5" i="6"/>
  <c r="P5" i="6" s="1"/>
  <c r="A19" i="9"/>
  <c r="A25" i="7"/>
  <c r="A27" i="8"/>
  <c r="D27" i="8" s="1"/>
  <c r="A8" i="6"/>
  <c r="A25" i="5"/>
  <c r="E20" i="3"/>
  <c r="A94" i="4"/>
  <c r="A49" i="4"/>
  <c r="E49" i="4" s="1"/>
  <c r="A21" i="3"/>
  <c r="D20" i="3"/>
  <c r="A57" i="21"/>
  <c r="A86" i="11"/>
  <c r="E34" i="4"/>
  <c r="D34" i="4"/>
  <c r="C34" i="4"/>
  <c r="F34" i="4"/>
  <c r="I24" i="8"/>
  <c r="J24" i="8" s="1"/>
  <c r="L24" i="8" s="1"/>
  <c r="C37" i="4"/>
  <c r="E37" i="4"/>
  <c r="F37" i="4"/>
  <c r="D37" i="4"/>
  <c r="C94" i="4"/>
  <c r="E94" i="4" s="1"/>
  <c r="H7" i="6"/>
  <c r="G7" i="6"/>
  <c r="M7" i="6"/>
  <c r="E7" i="6"/>
  <c r="F7" i="6" s="1"/>
  <c r="I7" i="6"/>
  <c r="K26" i="8" s="1"/>
  <c r="C7" i="6"/>
  <c r="D7" i="6" s="1"/>
  <c r="J7" i="6"/>
  <c r="B17" i="23"/>
  <c r="B20" i="23"/>
  <c r="L24" i="7"/>
  <c r="N24" i="7"/>
  <c r="H23" i="5"/>
  <c r="F23" i="5"/>
  <c r="G23" i="5"/>
  <c r="F35" i="4"/>
  <c r="E35" i="4"/>
  <c r="D35" i="4"/>
  <c r="C35" i="4"/>
  <c r="E26" i="8" l="1"/>
  <c r="F26" i="8" s="1"/>
  <c r="H26" i="8" s="1"/>
  <c r="C26" i="8"/>
  <c r="A20" i="9"/>
  <c r="A28" i="8"/>
  <c r="D28" i="8" s="1"/>
  <c r="A26" i="7"/>
  <c r="A9" i="6"/>
  <c r="A26" i="5"/>
  <c r="A95" i="4"/>
  <c r="A22" i="3"/>
  <c r="E21" i="3"/>
  <c r="D21" i="3"/>
  <c r="A50" i="4"/>
  <c r="E50" i="4" s="1"/>
  <c r="J21" i="7"/>
  <c r="Q21" i="7" s="1"/>
  <c r="L6" i="6"/>
  <c r="N6" i="6"/>
  <c r="L23" i="5"/>
  <c r="K23" i="5"/>
  <c r="K7" i="6"/>
  <c r="B20" i="9"/>
  <c r="B26" i="7"/>
  <c r="B9" i="6"/>
  <c r="B26" i="5"/>
  <c r="B95" i="4"/>
  <c r="F95" i="4" s="1"/>
  <c r="B50" i="4"/>
  <c r="F50" i="4" s="1"/>
  <c r="C21" i="3"/>
  <c r="B22" i="3"/>
  <c r="J25" i="8"/>
  <c r="L25" i="8" s="1"/>
  <c r="I25" i="8"/>
  <c r="D25" i="5"/>
  <c r="I25" i="5" s="1"/>
  <c r="E25" i="5"/>
  <c r="J25" i="5" s="1"/>
  <c r="C25" i="5"/>
  <c r="B33" i="24"/>
  <c r="C17" i="24"/>
  <c r="C9" i="24"/>
  <c r="B34" i="24"/>
  <c r="E8" i="24"/>
  <c r="C14" i="24"/>
  <c r="F14" i="24" s="1"/>
  <c r="H24" i="5"/>
  <c r="F24" i="5"/>
  <c r="G24" i="5" s="1"/>
  <c r="H8" i="6"/>
  <c r="G8" i="6"/>
  <c r="M8" i="6"/>
  <c r="E8" i="6"/>
  <c r="F8" i="6" s="1"/>
  <c r="I8" i="6"/>
  <c r="K27" i="8" s="1"/>
  <c r="J8" i="6"/>
  <c r="C8" i="6"/>
  <c r="D8" i="6" s="1"/>
  <c r="K8" i="6" s="1"/>
  <c r="N8" i="6" s="1"/>
  <c r="D28" i="26"/>
  <c r="D26" i="26"/>
  <c r="D29" i="26"/>
  <c r="D27" i="26"/>
  <c r="D25" i="26"/>
  <c r="D23" i="26"/>
  <c r="A58" i="21"/>
  <c r="A87" i="11"/>
  <c r="C14" i="10"/>
  <c r="D14" i="10" s="1"/>
  <c r="P24" i="7"/>
  <c r="U24" i="7" s="1"/>
  <c r="L25" i="7"/>
  <c r="N25" i="7"/>
  <c r="C95" i="4"/>
  <c r="E95" i="4" s="1"/>
  <c r="S21" i="7" l="1"/>
  <c r="T21" i="7" s="1"/>
  <c r="P25" i="7"/>
  <c r="U25" i="7" s="1"/>
  <c r="K21" i="7"/>
  <c r="I21" i="7" s="1"/>
  <c r="H22" i="7" s="1"/>
  <c r="C33" i="24"/>
  <c r="E33" i="24" s="1"/>
  <c r="O6" i="6"/>
  <c r="P6" i="6" s="1"/>
  <c r="E27" i="8"/>
  <c r="F27" i="8" s="1"/>
  <c r="H27" i="8" s="1"/>
  <c r="C27" i="8"/>
  <c r="E9" i="24"/>
  <c r="E16" i="24"/>
  <c r="E15" i="24"/>
  <c r="F21" i="7"/>
  <c r="A21" i="9"/>
  <c r="A29" i="8"/>
  <c r="D29" i="8" s="1"/>
  <c r="A27" i="7"/>
  <c r="A10" i="6"/>
  <c r="A27" i="5"/>
  <c r="A96" i="4"/>
  <c r="A23" i="3"/>
  <c r="E22" i="3"/>
  <c r="A51" i="4"/>
  <c r="E51" i="4" s="1"/>
  <c r="D22" i="3"/>
  <c r="J26" i="8"/>
  <c r="L26" i="8" s="1"/>
  <c r="I26" i="8"/>
  <c r="A59" i="21"/>
  <c r="A88" i="11"/>
  <c r="V21" i="7"/>
  <c r="V22" i="7"/>
  <c r="L8" i="6"/>
  <c r="O8" i="6" s="1"/>
  <c r="P8" i="6" s="1"/>
  <c r="C34" i="24"/>
  <c r="E34" i="24" s="1"/>
  <c r="B21" i="9"/>
  <c r="B27" i="7"/>
  <c r="B96" i="4"/>
  <c r="F96" i="4" s="1"/>
  <c r="B27" i="5"/>
  <c r="B10" i="6"/>
  <c r="C22" i="3"/>
  <c r="B51" i="4"/>
  <c r="F51" i="4" s="1"/>
  <c r="B23" i="3"/>
  <c r="L7" i="6"/>
  <c r="N7" i="6"/>
  <c r="F8" i="24"/>
  <c r="H25" i="5"/>
  <c r="G25" i="5"/>
  <c r="F25" i="5"/>
  <c r="D26" i="5"/>
  <c r="I26" i="5" s="1"/>
  <c r="E26" i="5"/>
  <c r="J26" i="5" s="1"/>
  <c r="C26" i="5"/>
  <c r="K24" i="5"/>
  <c r="L24" i="5" s="1"/>
  <c r="F9" i="24"/>
  <c r="B32" i="24"/>
  <c r="H9" i="6"/>
  <c r="G9" i="6"/>
  <c r="M9" i="6"/>
  <c r="E9" i="6"/>
  <c r="F9" i="6" s="1"/>
  <c r="I9" i="6"/>
  <c r="K28" i="8" s="1"/>
  <c r="C9" i="6"/>
  <c r="D9" i="6" s="1"/>
  <c r="K9" i="6" s="1"/>
  <c r="J9" i="6"/>
  <c r="E17" i="24"/>
  <c r="C18" i="24"/>
  <c r="B35" i="24" s="1"/>
  <c r="F17" i="24"/>
  <c r="F18" i="24" s="1"/>
  <c r="C96" i="4"/>
  <c r="E96" i="4" s="1"/>
  <c r="L26" i="7"/>
  <c r="N26" i="7"/>
  <c r="D34" i="24" l="1"/>
  <c r="L25" i="5"/>
  <c r="K25" i="5"/>
  <c r="I27" i="8"/>
  <c r="J27" i="8" s="1"/>
  <c r="L27" i="8" s="1"/>
  <c r="D32" i="24"/>
  <c r="B22" i="24"/>
  <c r="E22" i="7"/>
  <c r="Y21" i="7"/>
  <c r="L9" i="6"/>
  <c r="O9" i="6" s="1"/>
  <c r="P9" i="6" s="1"/>
  <c r="P26" i="7"/>
  <c r="U26" i="7" s="1"/>
  <c r="H26" i="5"/>
  <c r="F26" i="5"/>
  <c r="G26" i="5" s="1"/>
  <c r="O7" i="6"/>
  <c r="P7" i="6" s="1"/>
  <c r="A22" i="9"/>
  <c r="A30" i="8"/>
  <c r="D30" i="8" s="1"/>
  <c r="A28" i="7"/>
  <c r="A11" i="6"/>
  <c r="A28" i="5"/>
  <c r="A97" i="4"/>
  <c r="D23" i="3"/>
  <c r="A24" i="3"/>
  <c r="E23" i="3"/>
  <c r="A52" i="4"/>
  <c r="E52" i="4" s="1"/>
  <c r="E18" i="24"/>
  <c r="D33" i="24"/>
  <c r="B23" i="24"/>
  <c r="B24" i="24" s="1"/>
  <c r="B27" i="24" s="1"/>
  <c r="B28" i="24" s="1"/>
  <c r="D35" i="24"/>
  <c r="N9" i="6"/>
  <c r="B22" i="9"/>
  <c r="B28" i="7"/>
  <c r="B11" i="6"/>
  <c r="B28" i="5"/>
  <c r="B97" i="4"/>
  <c r="F97" i="4" s="1"/>
  <c r="C23" i="3"/>
  <c r="B52" i="4"/>
  <c r="F52" i="4" s="1"/>
  <c r="B24" i="3"/>
  <c r="A60" i="21"/>
  <c r="A89" i="11"/>
  <c r="D27" i="5"/>
  <c r="I27" i="5" s="1"/>
  <c r="E27" i="5"/>
  <c r="J27" i="5" s="1"/>
  <c r="C27" i="5"/>
  <c r="C28" i="8"/>
  <c r="E28" i="8"/>
  <c r="F28" i="8" s="1"/>
  <c r="H28" i="8" s="1"/>
  <c r="H10" i="6"/>
  <c r="G10" i="6"/>
  <c r="M10" i="6"/>
  <c r="E10" i="6"/>
  <c r="F10" i="6" s="1"/>
  <c r="I10" i="6"/>
  <c r="K29" i="8" s="1"/>
  <c r="J10" i="6"/>
  <c r="C10" i="6"/>
  <c r="D10" i="6" s="1"/>
  <c r="K10" i="6" s="1"/>
  <c r="N10" i="6" s="1"/>
  <c r="B25" i="24"/>
  <c r="E32" i="24" s="1"/>
  <c r="C32" i="24"/>
  <c r="L27" i="7"/>
  <c r="N27" i="7"/>
  <c r="R21" i="7"/>
  <c r="W21" i="7" s="1"/>
  <c r="M21" i="7" s="1"/>
  <c r="O21" i="7" s="1"/>
  <c r="X21" i="7" s="1"/>
  <c r="H27" i="5" l="1"/>
  <c r="F27" i="5"/>
  <c r="G27" i="5" s="1"/>
  <c r="H11" i="6"/>
  <c r="G11" i="6"/>
  <c r="M11" i="6"/>
  <c r="E11" i="6"/>
  <c r="F11" i="6" s="1"/>
  <c r="I11" i="6"/>
  <c r="K30" i="8" s="1"/>
  <c r="C11" i="6"/>
  <c r="D11" i="6" s="1"/>
  <c r="J11" i="6"/>
  <c r="E29" i="8"/>
  <c r="F29" i="8" s="1"/>
  <c r="H29" i="8" s="1"/>
  <c r="C29" i="8"/>
  <c r="J28" i="8"/>
  <c r="L28" i="8" s="1"/>
  <c r="I28" i="8"/>
  <c r="A61" i="21"/>
  <c r="A90" i="11"/>
  <c r="A23" i="9"/>
  <c r="A31" i="8"/>
  <c r="D31" i="8" s="1"/>
  <c r="A29" i="7"/>
  <c r="A12" i="6"/>
  <c r="A29" i="5"/>
  <c r="A98" i="4"/>
  <c r="A25" i="3"/>
  <c r="E24" i="3"/>
  <c r="D24" i="3"/>
  <c r="A53" i="4"/>
  <c r="E53" i="4" s="1"/>
  <c r="B23" i="9"/>
  <c r="B29" i="7"/>
  <c r="B12" i="6"/>
  <c r="B98" i="4"/>
  <c r="F98" i="4" s="1"/>
  <c r="B53" i="4"/>
  <c r="F53" i="4" s="1"/>
  <c r="B29" i="5"/>
  <c r="C24" i="3"/>
  <c r="B25" i="3"/>
  <c r="G22" i="7"/>
  <c r="L28" i="7"/>
  <c r="N28" i="7"/>
  <c r="C97" i="4"/>
  <c r="E97" i="4" s="1"/>
  <c r="L10" i="6"/>
  <c r="O10" i="6" s="1"/>
  <c r="P10" i="6" s="1"/>
  <c r="P27" i="7"/>
  <c r="U27" i="7" s="1"/>
  <c r="D28" i="5"/>
  <c r="I28" i="5" s="1"/>
  <c r="C28" i="5"/>
  <c r="E28" i="5"/>
  <c r="J28" i="5" s="1"/>
  <c r="K26" i="5"/>
  <c r="L26" i="5" s="1"/>
  <c r="B24" i="9" l="1"/>
  <c r="B30" i="7"/>
  <c r="B13" i="6"/>
  <c r="B30" i="5"/>
  <c r="B99" i="4"/>
  <c r="F99" i="4" s="1"/>
  <c r="B54" i="4"/>
  <c r="F54" i="4" s="1"/>
  <c r="C25" i="3"/>
  <c r="B26" i="3"/>
  <c r="H12" i="6"/>
  <c r="G12" i="6"/>
  <c r="M12" i="6"/>
  <c r="E12" i="6"/>
  <c r="F12" i="6" s="1"/>
  <c r="I12" i="6"/>
  <c r="K31" i="8" s="1"/>
  <c r="J12" i="6"/>
  <c r="C12" i="6"/>
  <c r="D12" i="6" s="1"/>
  <c r="H28" i="5"/>
  <c r="G28" i="5"/>
  <c r="F28" i="5"/>
  <c r="P28" i="7"/>
  <c r="U28" i="7" s="1"/>
  <c r="C98" i="4"/>
  <c r="E98" i="4" s="1"/>
  <c r="J29" i="8"/>
  <c r="L29" i="8" s="1"/>
  <c r="I29" i="8"/>
  <c r="K11" i="6"/>
  <c r="E30" i="8"/>
  <c r="F30" i="8" s="1"/>
  <c r="H30" i="8" s="1"/>
  <c r="C30" i="8"/>
  <c r="L29" i="7"/>
  <c r="N29" i="7"/>
  <c r="A24" i="9"/>
  <c r="A30" i="7"/>
  <c r="A32" i="8"/>
  <c r="D32" i="8" s="1"/>
  <c r="A13" i="6"/>
  <c r="A30" i="5"/>
  <c r="A99" i="4"/>
  <c r="A54" i="4"/>
  <c r="E54" i="4" s="1"/>
  <c r="A26" i="3"/>
  <c r="E25" i="3"/>
  <c r="D25" i="3"/>
  <c r="A62" i="21"/>
  <c r="A91" i="11"/>
  <c r="L27" i="5"/>
  <c r="K27" i="5"/>
  <c r="D27" i="21"/>
  <c r="C57" i="11" s="1"/>
  <c r="D25" i="21"/>
  <c r="D26" i="21"/>
  <c r="C56" i="11" s="1"/>
  <c r="D29" i="5"/>
  <c r="I29" i="5" s="1"/>
  <c r="E29" i="5"/>
  <c r="J29" i="5" s="1"/>
  <c r="C29" i="5"/>
  <c r="P29" i="7" l="1"/>
  <c r="U29" i="7" s="1"/>
  <c r="H29" i="5"/>
  <c r="F29" i="5"/>
  <c r="G29" i="5" s="1"/>
  <c r="K12" i="6"/>
  <c r="C100" i="4"/>
  <c r="E100" i="4" s="1"/>
  <c r="H13" i="6"/>
  <c r="G13" i="6"/>
  <c r="M13" i="6"/>
  <c r="E13" i="6"/>
  <c r="F13" i="6" s="1"/>
  <c r="I13" i="6"/>
  <c r="K32" i="8" s="1"/>
  <c r="C13" i="6"/>
  <c r="D13" i="6" s="1"/>
  <c r="J13" i="6"/>
  <c r="A63" i="21"/>
  <c r="A92" i="11"/>
  <c r="D30" i="5"/>
  <c r="I30" i="5" s="1"/>
  <c r="E30" i="5"/>
  <c r="J30" i="5" s="1"/>
  <c r="C30" i="5"/>
  <c r="D107" i="21"/>
  <c r="C55" i="11"/>
  <c r="L30" i="7"/>
  <c r="N30" i="7"/>
  <c r="I30" i="8"/>
  <c r="J30" i="8" s="1"/>
  <c r="L30" i="8" s="1"/>
  <c r="L11" i="6"/>
  <c r="N11" i="6"/>
  <c r="K28" i="5"/>
  <c r="L28" i="5" s="1"/>
  <c r="C31" i="8"/>
  <c r="E31" i="8"/>
  <c r="F31" i="8" s="1"/>
  <c r="H31" i="8" s="1"/>
  <c r="A33" i="8"/>
  <c r="D33" i="8" s="1"/>
  <c r="A25" i="9"/>
  <c r="A31" i="7"/>
  <c r="A14" i="6"/>
  <c r="A31" i="5"/>
  <c r="A100" i="4"/>
  <c r="E26" i="3"/>
  <c r="A55" i="4"/>
  <c r="E55" i="4" s="1"/>
  <c r="D26" i="3"/>
  <c r="A27" i="3"/>
  <c r="C99" i="4"/>
  <c r="E99" i="4" s="1"/>
  <c r="B25" i="9"/>
  <c r="B31" i="7"/>
  <c r="B100" i="4"/>
  <c r="F100" i="4" s="1"/>
  <c r="B31" i="5"/>
  <c r="B14" i="6"/>
  <c r="B55" i="4"/>
  <c r="F55" i="4" s="1"/>
  <c r="C26" i="3"/>
  <c r="B27" i="3"/>
  <c r="A26" i="9" l="1"/>
  <c r="A34" i="8"/>
  <c r="D34" i="8" s="1"/>
  <c r="A32" i="7"/>
  <c r="A15" i="6"/>
  <c r="A32" i="5"/>
  <c r="A101" i="4"/>
  <c r="A56" i="4"/>
  <c r="E56" i="4" s="1"/>
  <c r="A28" i="3"/>
  <c r="E27" i="3"/>
  <c r="D27" i="3"/>
  <c r="A64" i="21"/>
  <c r="A93" i="11"/>
  <c r="I31" i="8"/>
  <c r="J31" i="8" s="1"/>
  <c r="L31" i="8" s="1"/>
  <c r="K13" i="6"/>
  <c r="L12" i="6"/>
  <c r="N12" i="6"/>
  <c r="H30" i="5"/>
  <c r="G30" i="5"/>
  <c r="F30" i="5"/>
  <c r="D31" i="5"/>
  <c r="I31" i="5" s="1"/>
  <c r="E31" i="5"/>
  <c r="J31" i="5" s="1"/>
  <c r="C31" i="5"/>
  <c r="P30" i="7"/>
  <c r="U30" i="7" s="1"/>
  <c r="H14" i="6"/>
  <c r="G14" i="6"/>
  <c r="M14" i="6"/>
  <c r="E14" i="6"/>
  <c r="F14" i="6" s="1"/>
  <c r="I14" i="6"/>
  <c r="K33" i="8" s="1"/>
  <c r="J14" i="6"/>
  <c r="C14" i="6"/>
  <c r="D14" i="6" s="1"/>
  <c r="K29" i="5"/>
  <c r="L29" i="5" s="1"/>
  <c r="B26" i="9"/>
  <c r="B32" i="7"/>
  <c r="B15" i="6"/>
  <c r="B32" i="5"/>
  <c r="B101" i="4"/>
  <c r="F101" i="4" s="1"/>
  <c r="B56" i="4"/>
  <c r="F56" i="4" s="1"/>
  <c r="C27" i="3"/>
  <c r="B28" i="3"/>
  <c r="L31" i="7"/>
  <c r="N31" i="7"/>
  <c r="O11" i="6"/>
  <c r="P11" i="6" s="1"/>
  <c r="E32" i="8"/>
  <c r="F32" i="8" s="1"/>
  <c r="H32" i="8" s="1"/>
  <c r="C32" i="8"/>
  <c r="O12" i="6" l="1"/>
  <c r="P12" i="6" s="1"/>
  <c r="D33" i="21"/>
  <c r="C63" i="11" s="1"/>
  <c r="D31" i="21"/>
  <c r="D32" i="21"/>
  <c r="C62" i="11" s="1"/>
  <c r="C101" i="4"/>
  <c r="E101" i="4" s="1"/>
  <c r="D32" i="5"/>
  <c r="I32" i="5" s="1"/>
  <c r="C32" i="5"/>
  <c r="E32" i="5"/>
  <c r="J32" i="5" s="1"/>
  <c r="I32" i="8"/>
  <c r="J32" i="8" s="1"/>
  <c r="L32" i="8" s="1"/>
  <c r="L30" i="5"/>
  <c r="K30" i="5"/>
  <c r="I15" i="6"/>
  <c r="K34" i="8" s="1"/>
  <c r="H15" i="6"/>
  <c r="G15" i="6"/>
  <c r="E15" i="6"/>
  <c r="F15" i="6" s="1"/>
  <c r="J15" i="6"/>
  <c r="M15" i="6"/>
  <c r="C15" i="6"/>
  <c r="D15" i="6" s="1"/>
  <c r="C102" i="4"/>
  <c r="E102" i="4" s="1"/>
  <c r="K14" i="6"/>
  <c r="A65" i="21"/>
  <c r="A94" i="11"/>
  <c r="L32" i="7"/>
  <c r="N32" i="7"/>
  <c r="H31" i="5"/>
  <c r="F31" i="5"/>
  <c r="G31" i="5"/>
  <c r="C33" i="8"/>
  <c r="E33" i="8"/>
  <c r="F33" i="8" s="1"/>
  <c r="H33" i="8" s="1"/>
  <c r="B27" i="9"/>
  <c r="B33" i="7"/>
  <c r="B16" i="6"/>
  <c r="B102" i="4"/>
  <c r="F102" i="4" s="1"/>
  <c r="C28" i="3"/>
  <c r="B57" i="4"/>
  <c r="F57" i="4" s="1"/>
  <c r="B33" i="5"/>
  <c r="B29" i="3"/>
  <c r="D29" i="21"/>
  <c r="C59" i="11" s="1"/>
  <c r="D30" i="21"/>
  <c r="C60" i="11" s="1"/>
  <c r="D28" i="21"/>
  <c r="P31" i="7"/>
  <c r="U31" i="7" s="1"/>
  <c r="L13" i="6"/>
  <c r="N13" i="6"/>
  <c r="A27" i="9"/>
  <c r="A35" i="8"/>
  <c r="D35" i="8" s="1"/>
  <c r="A33" i="7"/>
  <c r="A16" i="6"/>
  <c r="A33" i="5"/>
  <c r="A102" i="4"/>
  <c r="A57" i="4"/>
  <c r="E57" i="4" s="1"/>
  <c r="E28" i="3"/>
  <c r="A29" i="3"/>
  <c r="D28" i="3"/>
  <c r="L33" i="7" l="1"/>
  <c r="N33" i="7"/>
  <c r="D33" i="5"/>
  <c r="I33" i="5" s="1"/>
  <c r="E33" i="5"/>
  <c r="J33" i="5" s="1"/>
  <c r="C33" i="5"/>
  <c r="C16" i="6"/>
  <c r="D16" i="6" s="1"/>
  <c r="K16" i="6" s="1"/>
  <c r="M16" i="6"/>
  <c r="J16" i="6"/>
  <c r="I16" i="6"/>
  <c r="K35" i="8" s="1"/>
  <c r="E16" i="6"/>
  <c r="F16" i="6" s="1"/>
  <c r="H16" i="6"/>
  <c r="G16" i="6"/>
  <c r="H32" i="5"/>
  <c r="F32" i="5"/>
  <c r="G32" i="5" s="1"/>
  <c r="L14" i="6"/>
  <c r="N14" i="6"/>
  <c r="K31" i="5"/>
  <c r="L31" i="5" s="1"/>
  <c r="K15" i="6"/>
  <c r="B28" i="9"/>
  <c r="B34" i="7"/>
  <c r="B17" i="6"/>
  <c r="B34" i="5"/>
  <c r="B58" i="4"/>
  <c r="F58" i="4" s="1"/>
  <c r="C29" i="3"/>
  <c r="B103" i="4"/>
  <c r="F103" i="4" s="1"/>
  <c r="B30" i="3"/>
  <c r="I33" i="8"/>
  <c r="J33" i="8" s="1"/>
  <c r="L33" i="8" s="1"/>
  <c r="P32" i="7"/>
  <c r="U32" i="7" s="1"/>
  <c r="A28" i="9"/>
  <c r="A36" i="8"/>
  <c r="D36" i="8" s="1"/>
  <c r="A34" i="7"/>
  <c r="A34" i="5"/>
  <c r="A17" i="6"/>
  <c r="A103" i="4"/>
  <c r="A30" i="3"/>
  <c r="E29" i="3"/>
  <c r="D29" i="3"/>
  <c r="A58" i="4"/>
  <c r="E58" i="4" s="1"/>
  <c r="O13" i="6"/>
  <c r="P13" i="6" s="1"/>
  <c r="D109" i="21"/>
  <c r="C61" i="11"/>
  <c r="D108" i="21"/>
  <c r="C58" i="11"/>
  <c r="A66" i="21"/>
  <c r="A95" i="11"/>
  <c r="E34" i="8"/>
  <c r="F34" i="8" s="1"/>
  <c r="H34" i="8" s="1"/>
  <c r="C34" i="8"/>
  <c r="P33" i="7" l="1"/>
  <c r="U33" i="7" s="1"/>
  <c r="O14" i="6"/>
  <c r="P14" i="6" s="1"/>
  <c r="A37" i="8"/>
  <c r="D37" i="8" s="1"/>
  <c r="A29" i="9"/>
  <c r="A35" i="7"/>
  <c r="A18" i="6"/>
  <c r="A35" i="5"/>
  <c r="A104" i="4"/>
  <c r="A31" i="3"/>
  <c r="E30" i="3"/>
  <c r="A59" i="4"/>
  <c r="E59" i="4" s="1"/>
  <c r="D30" i="3"/>
  <c r="A67" i="21"/>
  <c r="A96" i="11"/>
  <c r="I17" i="6"/>
  <c r="K36" i="8" s="1"/>
  <c r="H17" i="6"/>
  <c r="G17" i="6"/>
  <c r="E17" i="6"/>
  <c r="F17" i="6" s="1"/>
  <c r="C17" i="6"/>
  <c r="D17" i="6" s="1"/>
  <c r="K17" i="6" s="1"/>
  <c r="J17" i="6"/>
  <c r="M17" i="6"/>
  <c r="L16" i="6"/>
  <c r="D34" i="5"/>
  <c r="I34" i="5" s="1"/>
  <c r="E34" i="5"/>
  <c r="J34" i="5" s="1"/>
  <c r="C34" i="5"/>
  <c r="J34" i="8"/>
  <c r="L34" i="8" s="1"/>
  <c r="I34" i="8"/>
  <c r="L34" i="7"/>
  <c r="N34" i="7"/>
  <c r="C103" i="4"/>
  <c r="E103" i="4" s="1"/>
  <c r="N16" i="6"/>
  <c r="B29" i="9"/>
  <c r="B35" i="7"/>
  <c r="B18" i="6"/>
  <c r="B104" i="4"/>
  <c r="F104" i="4" s="1"/>
  <c r="B35" i="5"/>
  <c r="C30" i="3"/>
  <c r="B59" i="4"/>
  <c r="F59" i="4" s="1"/>
  <c r="B31" i="3"/>
  <c r="L15" i="6"/>
  <c r="N15" i="6"/>
  <c r="L32" i="5"/>
  <c r="K32" i="5"/>
  <c r="D35" i="21"/>
  <c r="C65" i="11" s="1"/>
  <c r="D36" i="21"/>
  <c r="C66" i="11" s="1"/>
  <c r="D34" i="21"/>
  <c r="C35" i="8"/>
  <c r="E35" i="8"/>
  <c r="F35" i="8" s="1"/>
  <c r="H35" i="8" s="1"/>
  <c r="H33" i="5"/>
  <c r="G33" i="5"/>
  <c r="F33" i="5"/>
  <c r="O15" i="6" l="1"/>
  <c r="P15" i="6" s="1"/>
  <c r="C18" i="6"/>
  <c r="D18" i="6" s="1"/>
  <c r="M18" i="6"/>
  <c r="J18" i="6"/>
  <c r="I18" i="6"/>
  <c r="K37" i="8" s="1"/>
  <c r="E18" i="6"/>
  <c r="F18" i="6" s="1"/>
  <c r="H18" i="6"/>
  <c r="G18" i="6"/>
  <c r="L17" i="6"/>
  <c r="H34" i="5"/>
  <c r="F34" i="5"/>
  <c r="G34" i="5" s="1"/>
  <c r="L35" i="7"/>
  <c r="N35" i="7"/>
  <c r="C104" i="4"/>
  <c r="E104" i="4" s="1"/>
  <c r="E36" i="8"/>
  <c r="F36" i="8" s="1"/>
  <c r="H36" i="8" s="1"/>
  <c r="C36" i="8"/>
  <c r="B30" i="9"/>
  <c r="B36" i="7"/>
  <c r="B105" i="4"/>
  <c r="F105" i="4" s="1"/>
  <c r="B19" i="6"/>
  <c r="C31" i="3"/>
  <c r="B36" i="5"/>
  <c r="B60" i="4"/>
  <c r="F60" i="4" s="1"/>
  <c r="B32" i="3"/>
  <c r="A68" i="21"/>
  <c r="A97" i="11"/>
  <c r="D39" i="21"/>
  <c r="C69" i="11" s="1"/>
  <c r="D37" i="21"/>
  <c r="D38" i="21"/>
  <c r="C68" i="11" s="1"/>
  <c r="A30" i="9"/>
  <c r="A38" i="8"/>
  <c r="D38" i="8" s="1"/>
  <c r="A36" i="7"/>
  <c r="A36" i="5"/>
  <c r="A105" i="4"/>
  <c r="A19" i="6"/>
  <c r="D31" i="3"/>
  <c r="A60" i="4"/>
  <c r="E60" i="4" s="1"/>
  <c r="A32" i="3"/>
  <c r="E31" i="3"/>
  <c r="D110" i="21"/>
  <c r="C64" i="11"/>
  <c r="K33" i="5"/>
  <c r="L33" i="5" s="1"/>
  <c r="I35" i="8"/>
  <c r="J35" i="8" s="1"/>
  <c r="L35" i="8" s="1"/>
  <c r="P34" i="7"/>
  <c r="U34" i="7" s="1"/>
  <c r="O16" i="6"/>
  <c r="P16" i="6" s="1"/>
  <c r="N17" i="6"/>
  <c r="C105" i="4"/>
  <c r="E105" i="4" s="1"/>
  <c r="E35" i="5"/>
  <c r="J35" i="5" s="1"/>
  <c r="D35" i="5"/>
  <c r="I35" i="5" s="1"/>
  <c r="C35" i="5"/>
  <c r="P35" i="7" l="1"/>
  <c r="U35" i="7" s="1"/>
  <c r="D45" i="21"/>
  <c r="C75" i="11" s="1"/>
  <c r="D43" i="21"/>
  <c r="D44" i="21"/>
  <c r="C74" i="11" s="1"/>
  <c r="N36" i="7"/>
  <c r="L36" i="7"/>
  <c r="A69" i="21"/>
  <c r="A98" i="11"/>
  <c r="A31" i="9"/>
  <c r="A39" i="8"/>
  <c r="D39" i="8" s="1"/>
  <c r="A37" i="7"/>
  <c r="A20" i="6"/>
  <c r="A37" i="5"/>
  <c r="A106" i="4"/>
  <c r="A33" i="3"/>
  <c r="E32" i="3"/>
  <c r="D32" i="3"/>
  <c r="A61" i="4"/>
  <c r="E61" i="4" s="1"/>
  <c r="I36" i="8"/>
  <c r="J36" i="8" s="1"/>
  <c r="L36" i="8" s="1"/>
  <c r="H35" i="5"/>
  <c r="G35" i="5"/>
  <c r="F35" i="5"/>
  <c r="K34" i="5"/>
  <c r="L34" i="5" s="1"/>
  <c r="K18" i="6"/>
  <c r="B31" i="9"/>
  <c r="B37" i="7"/>
  <c r="B20" i="6"/>
  <c r="B37" i="5"/>
  <c r="B106" i="4"/>
  <c r="F106" i="4" s="1"/>
  <c r="C32" i="3"/>
  <c r="B61" i="4"/>
  <c r="F61" i="4" s="1"/>
  <c r="B33" i="3"/>
  <c r="I19" i="6"/>
  <c r="K38" i="8" s="1"/>
  <c r="H19" i="6"/>
  <c r="G19" i="6"/>
  <c r="E19" i="6"/>
  <c r="F19" i="6" s="1"/>
  <c r="C19" i="6"/>
  <c r="D19" i="6" s="1"/>
  <c r="J19" i="6"/>
  <c r="M19" i="6"/>
  <c r="D111" i="21"/>
  <c r="C67" i="11"/>
  <c r="O17" i="6"/>
  <c r="P17" i="6" s="1"/>
  <c r="C106" i="4"/>
  <c r="E106" i="4" s="1"/>
  <c r="C37" i="8"/>
  <c r="E37" i="8"/>
  <c r="F37" i="8" s="1"/>
  <c r="H37" i="8" s="1"/>
  <c r="D41" i="21"/>
  <c r="D40" i="21"/>
  <c r="D42" i="21"/>
  <c r="E36" i="5"/>
  <c r="J36" i="5" s="1"/>
  <c r="D36" i="5"/>
  <c r="I36" i="5" s="1"/>
  <c r="C36" i="5"/>
  <c r="L18" i="6" l="1"/>
  <c r="N18" i="6"/>
  <c r="C72" i="11"/>
  <c r="E42" i="21"/>
  <c r="D72" i="11" s="1"/>
  <c r="E37" i="5"/>
  <c r="J37" i="5" s="1"/>
  <c r="D37" i="5"/>
  <c r="I37" i="5" s="1"/>
  <c r="C37" i="5"/>
  <c r="C71" i="11"/>
  <c r="E41" i="21"/>
  <c r="D71" i="11" s="1"/>
  <c r="K19" i="6"/>
  <c r="N37" i="7"/>
  <c r="L37" i="7"/>
  <c r="P37" i="7" s="1"/>
  <c r="B32" i="9"/>
  <c r="B38" i="7"/>
  <c r="B38" i="5"/>
  <c r="B21" i="6"/>
  <c r="B107" i="4"/>
  <c r="F107" i="4" s="1"/>
  <c r="B62" i="4"/>
  <c r="F62" i="4" s="1"/>
  <c r="C33" i="3"/>
  <c r="B34" i="3"/>
  <c r="H36" i="5"/>
  <c r="G36" i="5"/>
  <c r="F36" i="5"/>
  <c r="E38" i="8"/>
  <c r="F38" i="8" s="1"/>
  <c r="H38" i="8" s="1"/>
  <c r="C38" i="8"/>
  <c r="D113" i="21"/>
  <c r="C73" i="11"/>
  <c r="E43" i="21"/>
  <c r="E40" i="21"/>
  <c r="C70" i="11"/>
  <c r="D112" i="21"/>
  <c r="D129" i="21" s="1"/>
  <c r="C20" i="6"/>
  <c r="D20" i="6" s="1"/>
  <c r="K20" i="6" s="1"/>
  <c r="M20" i="6"/>
  <c r="J20" i="6"/>
  <c r="I20" i="6"/>
  <c r="K39" i="8" s="1"/>
  <c r="E20" i="6"/>
  <c r="F20" i="6" s="1"/>
  <c r="G20" i="6"/>
  <c r="H20" i="6"/>
  <c r="A32" i="9"/>
  <c r="A40" i="8"/>
  <c r="D40" i="8" s="1"/>
  <c r="A38" i="7"/>
  <c r="A38" i="5"/>
  <c r="A107" i="4"/>
  <c r="A62" i="4"/>
  <c r="E62" i="4" s="1"/>
  <c r="D33" i="3"/>
  <c r="A21" i="6"/>
  <c r="A34" i="3"/>
  <c r="E33" i="3"/>
  <c r="A70" i="21"/>
  <c r="A99" i="11"/>
  <c r="I37" i="8"/>
  <c r="J37" i="8" s="1"/>
  <c r="L37" i="8" s="1"/>
  <c r="D48" i="21"/>
  <c r="C78" i="11" s="1"/>
  <c r="D47" i="21"/>
  <c r="C77" i="11" s="1"/>
  <c r="D46" i="21"/>
  <c r="K35" i="5"/>
  <c r="L35" i="5" s="1"/>
  <c r="P36" i="7"/>
  <c r="U36" i="7" s="1"/>
  <c r="L20" i="6" l="1"/>
  <c r="C76" i="11"/>
  <c r="D114" i="21"/>
  <c r="A41" i="8"/>
  <c r="D41" i="8" s="1"/>
  <c r="A33" i="9"/>
  <c r="A39" i="7"/>
  <c r="A22" i="6"/>
  <c r="A39" i="5"/>
  <c r="A108" i="4"/>
  <c r="E34" i="3"/>
  <c r="A63" i="4"/>
  <c r="E63" i="4" s="1"/>
  <c r="D34" i="3"/>
  <c r="A35" i="3"/>
  <c r="N20" i="6"/>
  <c r="C107" i="4"/>
  <c r="E107" i="4" s="1"/>
  <c r="I21" i="6"/>
  <c r="K40" i="8" s="1"/>
  <c r="H21" i="6"/>
  <c r="G21" i="6"/>
  <c r="E21" i="6"/>
  <c r="F21" i="6" s="1"/>
  <c r="C21" i="6"/>
  <c r="D21" i="6" s="1"/>
  <c r="J21" i="6"/>
  <c r="M21" i="6"/>
  <c r="C39" i="8"/>
  <c r="E39" i="8"/>
  <c r="F39" i="8" s="1"/>
  <c r="H39" i="8" s="1"/>
  <c r="I38" i="8"/>
  <c r="J38" i="8" s="1"/>
  <c r="L38" i="8" s="1"/>
  <c r="L19" i="6"/>
  <c r="N19" i="6"/>
  <c r="E112" i="21"/>
  <c r="D70" i="11"/>
  <c r="E38" i="5"/>
  <c r="J38" i="5" s="1"/>
  <c r="D38" i="5"/>
  <c r="I38" i="5" s="1"/>
  <c r="C38" i="5"/>
  <c r="E113" i="21"/>
  <c r="D73" i="11"/>
  <c r="K36" i="5"/>
  <c r="L36" i="5" s="1"/>
  <c r="O18" i="6"/>
  <c r="P18" i="6" s="1"/>
  <c r="U37" i="7"/>
  <c r="A71" i="21"/>
  <c r="A100" i="11"/>
  <c r="L38" i="7"/>
  <c r="N38" i="7"/>
  <c r="B33" i="9"/>
  <c r="B39" i="7"/>
  <c r="B22" i="6"/>
  <c r="B108" i="4"/>
  <c r="F108" i="4" s="1"/>
  <c r="B39" i="5"/>
  <c r="B63" i="4"/>
  <c r="F63" i="4" s="1"/>
  <c r="C34" i="3"/>
  <c r="B35" i="3"/>
  <c r="H37" i="5"/>
  <c r="G37" i="5"/>
  <c r="F37" i="5"/>
  <c r="H38" i="5" l="1"/>
  <c r="F38" i="5"/>
  <c r="G38" i="5" s="1"/>
  <c r="N39" i="7"/>
  <c r="L39" i="7"/>
  <c r="A72" i="21"/>
  <c r="A101" i="11"/>
  <c r="K21" i="6"/>
  <c r="A34" i="9"/>
  <c r="A40" i="7"/>
  <c r="A42" i="8"/>
  <c r="D42" i="8" s="1"/>
  <c r="A40" i="5"/>
  <c r="A23" i="6"/>
  <c r="A109" i="4"/>
  <c r="A64" i="4"/>
  <c r="E64" i="4" s="1"/>
  <c r="A36" i="3"/>
  <c r="E35" i="3"/>
  <c r="D35" i="3"/>
  <c r="C109" i="4"/>
  <c r="E109" i="4" s="1"/>
  <c r="J39" i="8"/>
  <c r="L39" i="8" s="1"/>
  <c r="I39" i="8"/>
  <c r="K37" i="5"/>
  <c r="L37" i="5" s="1"/>
  <c r="D51" i="21"/>
  <c r="C81" i="11" s="1"/>
  <c r="D50" i="21"/>
  <c r="C80" i="11" s="1"/>
  <c r="D49" i="21"/>
  <c r="E40" i="8"/>
  <c r="F40" i="8" s="1"/>
  <c r="H40" i="8" s="1"/>
  <c r="C40" i="8"/>
  <c r="B34" i="9"/>
  <c r="B40" i="7"/>
  <c r="B109" i="4"/>
  <c r="F109" i="4" s="1"/>
  <c r="B23" i="6"/>
  <c r="B40" i="5"/>
  <c r="B64" i="4"/>
  <c r="F64" i="4" s="1"/>
  <c r="C35" i="3"/>
  <c r="B36" i="3"/>
  <c r="C108" i="4"/>
  <c r="E108" i="4" s="1"/>
  <c r="P38" i="7"/>
  <c r="U38" i="7" s="1"/>
  <c r="E39" i="5"/>
  <c r="J39" i="5" s="1"/>
  <c r="D39" i="5"/>
  <c r="I39" i="5" s="1"/>
  <c r="C39" i="5"/>
  <c r="O20" i="6"/>
  <c r="P20" i="6" s="1"/>
  <c r="O19" i="6"/>
  <c r="P19" i="6" s="1"/>
  <c r="C22" i="6"/>
  <c r="D22" i="6" s="1"/>
  <c r="M22" i="6"/>
  <c r="J22" i="6"/>
  <c r="I22" i="6"/>
  <c r="K41" i="8" s="1"/>
  <c r="E22" i="6"/>
  <c r="F22" i="6" s="1"/>
  <c r="H22" i="6"/>
  <c r="G22" i="6"/>
  <c r="D56" i="21" l="1"/>
  <c r="C86" i="11" s="1"/>
  <c r="D55" i="21"/>
  <c r="D57" i="21"/>
  <c r="C87" i="11" s="1"/>
  <c r="I23" i="6"/>
  <c r="K42" i="8" s="1"/>
  <c r="H23" i="6"/>
  <c r="G23" i="6"/>
  <c r="E23" i="6"/>
  <c r="F23" i="6" s="1"/>
  <c r="C23" i="6"/>
  <c r="D23" i="6" s="1"/>
  <c r="J23" i="6"/>
  <c r="M23" i="6"/>
  <c r="P39" i="7"/>
  <c r="U39" i="7" s="1"/>
  <c r="E40" i="5"/>
  <c r="J40" i="5" s="1"/>
  <c r="D40" i="5"/>
  <c r="I40" i="5" s="1"/>
  <c r="C40" i="5"/>
  <c r="L40" i="7"/>
  <c r="N40" i="7"/>
  <c r="K22" i="6"/>
  <c r="A35" i="9"/>
  <c r="A43" i="8"/>
  <c r="D43" i="8" s="1"/>
  <c r="A41" i="7"/>
  <c r="A24" i="6"/>
  <c r="A41" i="5"/>
  <c r="A110" i="4"/>
  <c r="A65" i="4"/>
  <c r="E65" i="4" s="1"/>
  <c r="E36" i="3"/>
  <c r="A37" i="3"/>
  <c r="D36" i="3"/>
  <c r="L21" i="6"/>
  <c r="N21" i="6"/>
  <c r="H39" i="5"/>
  <c r="F39" i="5"/>
  <c r="G39" i="5" s="1"/>
  <c r="B35" i="9"/>
  <c r="B41" i="7"/>
  <c r="B24" i="6"/>
  <c r="B41" i="5"/>
  <c r="B110" i="4"/>
  <c r="F110" i="4" s="1"/>
  <c r="C36" i="3"/>
  <c r="B65" i="4"/>
  <c r="F65" i="4" s="1"/>
  <c r="B37" i="3"/>
  <c r="K38" i="5"/>
  <c r="L38" i="5" s="1"/>
  <c r="D115" i="21"/>
  <c r="C79" i="11"/>
  <c r="C41" i="8"/>
  <c r="E41" i="8"/>
  <c r="F41" i="8" s="1"/>
  <c r="H41" i="8" s="1"/>
  <c r="D53" i="21"/>
  <c r="C83" i="11" s="1"/>
  <c r="D52" i="21"/>
  <c r="D54" i="21"/>
  <c r="C84" i="11" s="1"/>
  <c r="I40" i="8"/>
  <c r="J40" i="8" s="1"/>
  <c r="L40" i="8" s="1"/>
  <c r="A73" i="21"/>
  <c r="A102" i="11"/>
  <c r="O21" i="6" l="1"/>
  <c r="P21" i="6" s="1"/>
  <c r="D59" i="21" s="1"/>
  <c r="C89" i="11" s="1"/>
  <c r="B36" i="9"/>
  <c r="B42" i="7"/>
  <c r="B25" i="6"/>
  <c r="B42" i="5"/>
  <c r="B111" i="4"/>
  <c r="F111" i="4" s="1"/>
  <c r="B66" i="4"/>
  <c r="F66" i="4" s="1"/>
  <c r="C37" i="3"/>
  <c r="B38" i="3"/>
  <c r="E41" i="5"/>
  <c r="J41" i="5" s="1"/>
  <c r="D41" i="5"/>
  <c r="I41" i="5" s="1"/>
  <c r="C41" i="5"/>
  <c r="P40" i="7"/>
  <c r="U40" i="7" s="1"/>
  <c r="A74" i="21"/>
  <c r="A103" i="11"/>
  <c r="C24" i="6"/>
  <c r="D24" i="6" s="1"/>
  <c r="K24" i="6" s="1"/>
  <c r="M24" i="6"/>
  <c r="J24" i="6"/>
  <c r="I24" i="6"/>
  <c r="K43" i="8" s="1"/>
  <c r="E24" i="6"/>
  <c r="F24" i="6" s="1"/>
  <c r="H24" i="6"/>
  <c r="G24" i="6"/>
  <c r="I41" i="8"/>
  <c r="J41" i="8" s="1"/>
  <c r="L41" i="8" s="1"/>
  <c r="L41" i="7"/>
  <c r="N41" i="7"/>
  <c r="D116" i="21"/>
  <c r="C82" i="11"/>
  <c r="K39" i="5"/>
  <c r="L39" i="5" s="1"/>
  <c r="C110" i="4"/>
  <c r="E110" i="4" s="1"/>
  <c r="K23" i="6"/>
  <c r="D117" i="21"/>
  <c r="C85" i="11"/>
  <c r="A36" i="9"/>
  <c r="A44" i="8"/>
  <c r="D44" i="8" s="1"/>
  <c r="A42" i="7"/>
  <c r="A25" i="6"/>
  <c r="A42" i="5"/>
  <c r="A111" i="4"/>
  <c r="A38" i="3"/>
  <c r="E37" i="3"/>
  <c r="D37" i="3"/>
  <c r="A66" i="4"/>
  <c r="E66" i="4" s="1"/>
  <c r="H40" i="5"/>
  <c r="G40" i="5"/>
  <c r="F40" i="5"/>
  <c r="L22" i="6"/>
  <c r="N22" i="6"/>
  <c r="E42" i="8"/>
  <c r="F42" i="8" s="1"/>
  <c r="H42" i="8" s="1"/>
  <c r="C42" i="8"/>
  <c r="D60" i="21" l="1"/>
  <c r="C90" i="11" s="1"/>
  <c r="D58" i="21"/>
  <c r="L24" i="6"/>
  <c r="N24" i="6"/>
  <c r="A75" i="21"/>
  <c r="A104" i="11"/>
  <c r="K40" i="5"/>
  <c r="L40" i="5" s="1"/>
  <c r="N42" i="7"/>
  <c r="L42" i="7"/>
  <c r="I42" i="8"/>
  <c r="J42" i="8" s="1"/>
  <c r="L42" i="8" s="1"/>
  <c r="C43" i="8"/>
  <c r="E43" i="8"/>
  <c r="F43" i="8" s="1"/>
  <c r="H43" i="8" s="1"/>
  <c r="H41" i="5"/>
  <c r="F41" i="5"/>
  <c r="G41" i="5" s="1"/>
  <c r="C88" i="11"/>
  <c r="L23" i="6"/>
  <c r="N23" i="6"/>
  <c r="C111" i="4"/>
  <c r="E111" i="4" s="1"/>
  <c r="C25" i="6"/>
  <c r="D25" i="6" s="1"/>
  <c r="J25" i="6"/>
  <c r="M25" i="6"/>
  <c r="I25" i="6"/>
  <c r="K44" i="8" s="1"/>
  <c r="H25" i="6"/>
  <c r="G25" i="6"/>
  <c r="E25" i="6"/>
  <c r="F25" i="6" s="1"/>
  <c r="A45" i="8"/>
  <c r="D45" i="8" s="1"/>
  <c r="A37" i="9"/>
  <c r="A43" i="7"/>
  <c r="A26" i="6"/>
  <c r="A43" i="5"/>
  <c r="A112" i="4"/>
  <c r="A39" i="3"/>
  <c r="E38" i="3"/>
  <c r="A67" i="4"/>
  <c r="E67" i="4" s="1"/>
  <c r="D38" i="3"/>
  <c r="O22" i="6"/>
  <c r="P22" i="6" s="1"/>
  <c r="E42" i="5"/>
  <c r="J42" i="5" s="1"/>
  <c r="D42" i="5"/>
  <c r="I42" i="5" s="1"/>
  <c r="C42" i="5"/>
  <c r="P41" i="7"/>
  <c r="U41" i="7" s="1"/>
  <c r="B37" i="9"/>
  <c r="B43" i="7"/>
  <c r="B26" i="6"/>
  <c r="B112" i="4"/>
  <c r="F112" i="4" s="1"/>
  <c r="B43" i="5"/>
  <c r="B67" i="4"/>
  <c r="F67" i="4" s="1"/>
  <c r="C38" i="3"/>
  <c r="B39" i="3"/>
  <c r="D118" i="21" l="1"/>
  <c r="P42" i="7"/>
  <c r="U42" i="7" s="1"/>
  <c r="C112" i="4"/>
  <c r="E112" i="4" s="1"/>
  <c r="N43" i="7"/>
  <c r="L43" i="7"/>
  <c r="K25" i="6"/>
  <c r="K41" i="5"/>
  <c r="L41" i="5" s="1"/>
  <c r="D61" i="21"/>
  <c r="D63" i="21"/>
  <c r="C93" i="11" s="1"/>
  <c r="D62" i="21"/>
  <c r="C92" i="11" s="1"/>
  <c r="A76" i="21"/>
  <c r="A105" i="11"/>
  <c r="A38" i="9"/>
  <c r="A46" i="8"/>
  <c r="D46" i="8" s="1"/>
  <c r="A44" i="7"/>
  <c r="A27" i="6"/>
  <c r="A44" i="5"/>
  <c r="A113" i="4"/>
  <c r="A68" i="4"/>
  <c r="E68" i="4" s="1"/>
  <c r="D39" i="3"/>
  <c r="A40" i="3"/>
  <c r="E39" i="3"/>
  <c r="E44" i="8"/>
  <c r="F44" i="8" s="1"/>
  <c r="H44" i="8" s="1"/>
  <c r="C44" i="8"/>
  <c r="I43" i="8"/>
  <c r="J43" i="8" s="1"/>
  <c r="L43" i="8" s="1"/>
  <c r="H42" i="5"/>
  <c r="F42" i="5"/>
  <c r="G42" i="5" s="1"/>
  <c r="O24" i="6"/>
  <c r="P24" i="6" s="1"/>
  <c r="C26" i="6"/>
  <c r="D26" i="6" s="1"/>
  <c r="K26" i="6" s="1"/>
  <c r="N26" i="6" s="1"/>
  <c r="J26" i="6"/>
  <c r="M26" i="6"/>
  <c r="I26" i="6"/>
  <c r="K45" i="8" s="1"/>
  <c r="H26" i="6"/>
  <c r="E26" i="6"/>
  <c r="F26" i="6" s="1"/>
  <c r="G26" i="6"/>
  <c r="B38" i="9"/>
  <c r="B44" i="7"/>
  <c r="B27" i="6"/>
  <c r="B113" i="4"/>
  <c r="F113" i="4" s="1"/>
  <c r="C39" i="3"/>
  <c r="B44" i="5"/>
  <c r="B68" i="4"/>
  <c r="F68" i="4" s="1"/>
  <c r="B40" i="3"/>
  <c r="E43" i="5"/>
  <c r="J43" i="5" s="1"/>
  <c r="D43" i="5"/>
  <c r="I43" i="5" s="1"/>
  <c r="C43" i="5"/>
  <c r="O23" i="6"/>
  <c r="P23" i="6" s="1"/>
  <c r="H43" i="5" l="1"/>
  <c r="F43" i="5"/>
  <c r="G43" i="5" s="1"/>
  <c r="D64" i="21"/>
  <c r="D66" i="21"/>
  <c r="C96" i="11" s="1"/>
  <c r="D65" i="21"/>
  <c r="C95" i="11" s="1"/>
  <c r="K42" i="5"/>
  <c r="L42" i="5" s="1"/>
  <c r="A77" i="21"/>
  <c r="A106" i="11"/>
  <c r="P43" i="7"/>
  <c r="U43" i="7" s="1"/>
  <c r="E44" i="5"/>
  <c r="J44" i="5" s="1"/>
  <c r="D44" i="5"/>
  <c r="I44" i="5" s="1"/>
  <c r="C44" i="5"/>
  <c r="C27" i="6"/>
  <c r="D27" i="6" s="1"/>
  <c r="J27" i="6"/>
  <c r="H27" i="6"/>
  <c r="M27" i="6"/>
  <c r="I27" i="6"/>
  <c r="K46" i="8" s="1"/>
  <c r="G27" i="6"/>
  <c r="E27" i="6"/>
  <c r="F27" i="6" s="1"/>
  <c r="B39" i="9"/>
  <c r="B45" i="7"/>
  <c r="B28" i="6"/>
  <c r="B45" i="5"/>
  <c r="B69" i="4"/>
  <c r="F69" i="4" s="1"/>
  <c r="B114" i="4"/>
  <c r="F114" i="4" s="1"/>
  <c r="C40" i="3"/>
  <c r="B41" i="3"/>
  <c r="J44" i="8"/>
  <c r="L44" i="8" s="1"/>
  <c r="I44" i="8"/>
  <c r="N44" i="7"/>
  <c r="L44" i="7"/>
  <c r="P44" i="7" s="1"/>
  <c r="D119" i="21"/>
  <c r="C91" i="11"/>
  <c r="C45" i="8"/>
  <c r="E45" i="8"/>
  <c r="F45" i="8" s="1"/>
  <c r="H45" i="8" s="1"/>
  <c r="D67" i="21"/>
  <c r="D69" i="21"/>
  <c r="D68" i="21"/>
  <c r="C98" i="11" s="1"/>
  <c r="C113" i="4"/>
  <c r="E113" i="4" s="1"/>
  <c r="A39" i="9"/>
  <c r="A47" i="8"/>
  <c r="D47" i="8" s="1"/>
  <c r="A45" i="7"/>
  <c r="A28" i="6"/>
  <c r="A45" i="5"/>
  <c r="A114" i="4"/>
  <c r="A69" i="4"/>
  <c r="E69" i="4" s="1"/>
  <c r="A41" i="3"/>
  <c r="E40" i="3"/>
  <c r="D40" i="3"/>
  <c r="L26" i="6"/>
  <c r="O26" i="6" s="1"/>
  <c r="P26" i="6" s="1"/>
  <c r="L25" i="6"/>
  <c r="N25" i="6"/>
  <c r="O25" i="6" l="1"/>
  <c r="P25" i="6" s="1"/>
  <c r="U44" i="7"/>
  <c r="E45" i="5"/>
  <c r="J45" i="5" s="1"/>
  <c r="D45" i="5"/>
  <c r="I45" i="5" s="1"/>
  <c r="C45" i="5"/>
  <c r="C99" i="11"/>
  <c r="C94" i="11"/>
  <c r="D120" i="21"/>
  <c r="C28" i="6"/>
  <c r="D28" i="6" s="1"/>
  <c r="J28" i="6"/>
  <c r="H28" i="6"/>
  <c r="E28" i="6"/>
  <c r="F28" i="6" s="1"/>
  <c r="G28" i="6"/>
  <c r="M28" i="6"/>
  <c r="I28" i="6"/>
  <c r="K47" i="8" s="1"/>
  <c r="D121" i="21"/>
  <c r="C97" i="11"/>
  <c r="A78" i="21"/>
  <c r="A107" i="11"/>
  <c r="E46" i="8"/>
  <c r="F46" i="8" s="1"/>
  <c r="H46" i="8" s="1"/>
  <c r="C46" i="8"/>
  <c r="D75" i="21"/>
  <c r="D80" i="21"/>
  <c r="C110" i="11" s="1"/>
  <c r="D74" i="21"/>
  <c r="C104" i="11" s="1"/>
  <c r="D79" i="21"/>
  <c r="C109" i="11" s="1"/>
  <c r="D81" i="21"/>
  <c r="D73" i="21"/>
  <c r="C103" i="11" s="1"/>
  <c r="N45" i="7"/>
  <c r="L45" i="7"/>
  <c r="J45" i="8"/>
  <c r="L45" i="8" s="1"/>
  <c r="I45" i="8"/>
  <c r="A40" i="9"/>
  <c r="A46" i="7"/>
  <c r="A48" i="8"/>
  <c r="D48" i="8" s="1"/>
  <c r="A29" i="6"/>
  <c r="A46" i="5"/>
  <c r="A115" i="4"/>
  <c r="A70" i="4"/>
  <c r="E70" i="4" s="1"/>
  <c r="A42" i="3"/>
  <c r="D41" i="3"/>
  <c r="E41" i="3"/>
  <c r="K27" i="6"/>
  <c r="L43" i="5"/>
  <c r="K43" i="5"/>
  <c r="B40" i="9"/>
  <c r="B46" i="7"/>
  <c r="B29" i="6"/>
  <c r="B46" i="5"/>
  <c r="B70" i="4"/>
  <c r="F70" i="4" s="1"/>
  <c r="B115" i="4"/>
  <c r="F115" i="4" s="1"/>
  <c r="C41" i="3"/>
  <c r="B42" i="3"/>
  <c r="H44" i="5"/>
  <c r="F44" i="5"/>
  <c r="G44" i="5" s="1"/>
  <c r="C114" i="4"/>
  <c r="E114" i="4" s="1"/>
  <c r="P45" i="7" l="1"/>
  <c r="C115" i="4"/>
  <c r="E115" i="4" s="1"/>
  <c r="C47" i="8"/>
  <c r="E47" i="8"/>
  <c r="F47" i="8" s="1"/>
  <c r="H47" i="8" s="1"/>
  <c r="J46" i="8"/>
  <c r="L46" i="8" s="1"/>
  <c r="I46" i="8"/>
  <c r="H45" i="5"/>
  <c r="G45" i="5"/>
  <c r="F45" i="5"/>
  <c r="N46" i="7"/>
  <c r="L46" i="7"/>
  <c r="L44" i="5"/>
  <c r="K44" i="5"/>
  <c r="A49" i="8"/>
  <c r="D49" i="8" s="1"/>
  <c r="A41" i="9"/>
  <c r="A47" i="7"/>
  <c r="A30" i="6"/>
  <c r="A47" i="5"/>
  <c r="A116" i="4"/>
  <c r="E42" i="3"/>
  <c r="D42" i="3"/>
  <c r="A71" i="4"/>
  <c r="E71" i="4" s="1"/>
  <c r="A43" i="3"/>
  <c r="C111" i="11"/>
  <c r="A79" i="21"/>
  <c r="A108" i="11"/>
  <c r="K28" i="6"/>
  <c r="U45" i="7"/>
  <c r="L27" i="6"/>
  <c r="N27" i="6"/>
  <c r="D72" i="21"/>
  <c r="D71" i="21"/>
  <c r="C101" i="11" s="1"/>
  <c r="D70" i="21"/>
  <c r="B41" i="9"/>
  <c r="B47" i="7"/>
  <c r="B30" i="6"/>
  <c r="B47" i="5"/>
  <c r="B116" i="4"/>
  <c r="F116" i="4" s="1"/>
  <c r="C42" i="3"/>
  <c r="B71" i="4"/>
  <c r="F71" i="4" s="1"/>
  <c r="B43" i="3"/>
  <c r="C116" i="4"/>
  <c r="E116" i="4" s="1"/>
  <c r="E46" i="5"/>
  <c r="J46" i="5" s="1"/>
  <c r="D46" i="5"/>
  <c r="I46" i="5" s="1"/>
  <c r="C46" i="5"/>
  <c r="C29" i="6"/>
  <c r="D29" i="6" s="1"/>
  <c r="K29" i="6" s="1"/>
  <c r="N29" i="6" s="1"/>
  <c r="J29" i="6"/>
  <c r="I29" i="6"/>
  <c r="K48" i="8" s="1"/>
  <c r="H29" i="6"/>
  <c r="M29" i="6"/>
  <c r="G29" i="6"/>
  <c r="E29" i="6"/>
  <c r="F29" i="6" s="1"/>
  <c r="C105" i="11"/>
  <c r="B42" i="9" l="1"/>
  <c r="B48" i="7"/>
  <c r="B31" i="6"/>
  <c r="B117" i="4"/>
  <c r="F117" i="4" s="1"/>
  <c r="B48" i="5"/>
  <c r="B72" i="4"/>
  <c r="F72" i="4" s="1"/>
  <c r="C43" i="3"/>
  <c r="B44" i="3"/>
  <c r="L28" i="6"/>
  <c r="N28" i="6"/>
  <c r="K45" i="5"/>
  <c r="L45" i="5" s="1"/>
  <c r="C100" i="11"/>
  <c r="D122" i="21"/>
  <c r="P46" i="7"/>
  <c r="U46" i="7" s="1"/>
  <c r="C117" i="4"/>
  <c r="E117" i="4" s="1"/>
  <c r="D123" i="21"/>
  <c r="C102" i="11"/>
  <c r="A80" i="21"/>
  <c r="A109" i="11"/>
  <c r="E47" i="5"/>
  <c r="J47" i="5" s="1"/>
  <c r="D47" i="5"/>
  <c r="I47" i="5" s="1"/>
  <c r="C47" i="5"/>
  <c r="I47" i="8"/>
  <c r="J47" i="8" s="1"/>
  <c r="L47" i="8" s="1"/>
  <c r="H46" i="5"/>
  <c r="G46" i="5"/>
  <c r="F46" i="5"/>
  <c r="C30" i="6"/>
  <c r="D30" i="6" s="1"/>
  <c r="J30" i="6"/>
  <c r="I30" i="6"/>
  <c r="K49" i="8" s="1"/>
  <c r="H30" i="6"/>
  <c r="E30" i="6"/>
  <c r="F30" i="6" s="1"/>
  <c r="M30" i="6"/>
  <c r="G30" i="6"/>
  <c r="E48" i="8"/>
  <c r="F48" i="8" s="1"/>
  <c r="H48" i="8" s="1"/>
  <c r="C48" i="8"/>
  <c r="N47" i="7"/>
  <c r="L47" i="7"/>
  <c r="L29" i="6"/>
  <c r="O29" i="6" s="1"/>
  <c r="P29" i="6" s="1"/>
  <c r="O27" i="6"/>
  <c r="P27" i="6" s="1"/>
  <c r="A42" i="9"/>
  <c r="A50" i="8"/>
  <c r="D50" i="8" s="1"/>
  <c r="A48" i="7"/>
  <c r="A31" i="6"/>
  <c r="A48" i="5"/>
  <c r="A117" i="4"/>
  <c r="A72" i="4"/>
  <c r="E72" i="4" s="1"/>
  <c r="A44" i="3"/>
  <c r="E43" i="3"/>
  <c r="D43" i="3"/>
  <c r="O28" i="6" l="1"/>
  <c r="P28" i="6" s="1"/>
  <c r="D83" i="21"/>
  <c r="C113" i="11" s="1"/>
  <c r="D85" i="21"/>
  <c r="C115" i="11" s="1"/>
  <c r="D77" i="21"/>
  <c r="C107" i="11" s="1"/>
  <c r="D82" i="21"/>
  <c r="D87" i="21"/>
  <c r="D84" i="21"/>
  <c r="D76" i="21"/>
  <c r="D86" i="21"/>
  <c r="C116" i="11" s="1"/>
  <c r="D78" i="21"/>
  <c r="C49" i="8"/>
  <c r="E49" i="8"/>
  <c r="F49" i="8" s="1"/>
  <c r="H49" i="8" s="1"/>
  <c r="E48" i="5"/>
  <c r="J48" i="5" s="1"/>
  <c r="D48" i="5"/>
  <c r="I48" i="5" s="1"/>
  <c r="C48" i="5"/>
  <c r="P47" i="7"/>
  <c r="U47" i="7" s="1"/>
  <c r="K46" i="5"/>
  <c r="L46" i="5" s="1"/>
  <c r="C118" i="4"/>
  <c r="E118" i="4" s="1"/>
  <c r="A81" i="21"/>
  <c r="A110" i="11"/>
  <c r="C31" i="6"/>
  <c r="D31" i="6" s="1"/>
  <c r="J31" i="6"/>
  <c r="I31" i="6"/>
  <c r="K50" i="8" s="1"/>
  <c r="H31" i="6"/>
  <c r="M31" i="6"/>
  <c r="G31" i="6"/>
  <c r="E31" i="6"/>
  <c r="F31" i="6" s="1"/>
  <c r="N48" i="7"/>
  <c r="L48" i="7"/>
  <c r="H47" i="5"/>
  <c r="F47" i="5"/>
  <c r="G47" i="5" s="1"/>
  <c r="A43" i="9"/>
  <c r="A51" i="8"/>
  <c r="D51" i="8" s="1"/>
  <c r="A49" i="7"/>
  <c r="A32" i="6"/>
  <c r="A49" i="5"/>
  <c r="A73" i="4"/>
  <c r="E73" i="4" s="1"/>
  <c r="A118" i="4"/>
  <c r="E44" i="3"/>
  <c r="A45" i="3"/>
  <c r="D44" i="3"/>
  <c r="I48" i="8"/>
  <c r="J48" i="8" s="1"/>
  <c r="L48" i="8" s="1"/>
  <c r="K30" i="6"/>
  <c r="B43" i="9"/>
  <c r="B49" i="7"/>
  <c r="B32" i="6"/>
  <c r="B49" i="5"/>
  <c r="B118" i="4"/>
  <c r="F118" i="4" s="1"/>
  <c r="C44" i="3"/>
  <c r="B73" i="4"/>
  <c r="F73" i="4" s="1"/>
  <c r="B45" i="3"/>
  <c r="K47" i="5" l="1"/>
  <c r="L47" i="5" s="1"/>
  <c r="E50" i="8"/>
  <c r="F50" i="8" s="1"/>
  <c r="H50" i="8" s="1"/>
  <c r="C50" i="8"/>
  <c r="B44" i="9"/>
  <c r="B50" i="7"/>
  <c r="B33" i="6"/>
  <c r="B74" i="4"/>
  <c r="F74" i="4" s="1"/>
  <c r="B50" i="5"/>
  <c r="C45" i="3"/>
  <c r="B119" i="4"/>
  <c r="F119" i="4" s="1"/>
  <c r="B46" i="3"/>
  <c r="L30" i="6"/>
  <c r="N30" i="6"/>
  <c r="E49" i="5"/>
  <c r="J49" i="5" s="1"/>
  <c r="D49" i="5"/>
  <c r="I49" i="5" s="1"/>
  <c r="C49" i="5"/>
  <c r="P48" i="7"/>
  <c r="U48" i="7" s="1"/>
  <c r="D125" i="21"/>
  <c r="C108" i="11"/>
  <c r="C32" i="6"/>
  <c r="D32" i="6" s="1"/>
  <c r="K32" i="6" s="1"/>
  <c r="J32" i="6"/>
  <c r="I32" i="6"/>
  <c r="K51" i="8" s="1"/>
  <c r="H32" i="6"/>
  <c r="E32" i="6"/>
  <c r="F32" i="6" s="1"/>
  <c r="G32" i="6"/>
  <c r="M32" i="6"/>
  <c r="H48" i="5"/>
  <c r="G48" i="5"/>
  <c r="F48" i="5"/>
  <c r="C106" i="11"/>
  <c r="D124" i="21"/>
  <c r="C119" i="4"/>
  <c r="E119" i="4" s="1"/>
  <c r="K31" i="6"/>
  <c r="D127" i="21"/>
  <c r="C114" i="11"/>
  <c r="A44" i="9"/>
  <c r="A52" i="8"/>
  <c r="D52" i="8" s="1"/>
  <c r="A50" i="7"/>
  <c r="A33" i="6"/>
  <c r="A50" i="5"/>
  <c r="A74" i="4"/>
  <c r="E74" i="4" s="1"/>
  <c r="A119" i="4"/>
  <c r="A46" i="3"/>
  <c r="E45" i="3"/>
  <c r="D45" i="3"/>
  <c r="A82" i="21"/>
  <c r="A111" i="11"/>
  <c r="I49" i="8"/>
  <c r="J49" i="8" s="1"/>
  <c r="L49" i="8" s="1"/>
  <c r="C112" i="11"/>
  <c r="D126" i="21"/>
  <c r="O30" i="6" l="1"/>
  <c r="P30" i="6" s="1"/>
  <c r="C51" i="8"/>
  <c r="E51" i="8"/>
  <c r="F51" i="8" s="1"/>
  <c r="H51" i="8" s="1"/>
  <c r="B45" i="9"/>
  <c r="B51" i="7"/>
  <c r="B34" i="6"/>
  <c r="B51" i="5"/>
  <c r="B120" i="4"/>
  <c r="F120" i="4" s="1"/>
  <c r="B75" i="4"/>
  <c r="F75" i="4" s="1"/>
  <c r="C46" i="3"/>
  <c r="B47" i="3"/>
  <c r="A53" i="8"/>
  <c r="D53" i="8" s="1"/>
  <c r="A45" i="9"/>
  <c r="A34" i="6"/>
  <c r="A51" i="7"/>
  <c r="A51" i="5"/>
  <c r="A120" i="4"/>
  <c r="A47" i="3"/>
  <c r="E46" i="3"/>
  <c r="A75" i="4"/>
  <c r="E75" i="4" s="1"/>
  <c r="D46" i="3"/>
  <c r="C120" i="4"/>
  <c r="E120" i="4" s="1"/>
  <c r="I50" i="8"/>
  <c r="J50" i="8" s="1"/>
  <c r="L50" i="8" s="1"/>
  <c r="L32" i="6"/>
  <c r="K48" i="5"/>
  <c r="L48" i="5" s="1"/>
  <c r="N32" i="6"/>
  <c r="H49" i="5"/>
  <c r="F49" i="5"/>
  <c r="G49" i="5" s="1"/>
  <c r="L31" i="6"/>
  <c r="N31" i="6"/>
  <c r="N50" i="7"/>
  <c r="L50" i="7"/>
  <c r="E50" i="5"/>
  <c r="J50" i="5" s="1"/>
  <c r="D50" i="5"/>
  <c r="I50" i="5" s="1"/>
  <c r="C50" i="5"/>
  <c r="A83" i="21"/>
  <c r="A112" i="11"/>
  <c r="C33" i="6"/>
  <c r="D33" i="6" s="1"/>
  <c r="K33" i="6" s="1"/>
  <c r="J33" i="6"/>
  <c r="I33" i="6"/>
  <c r="K52" i="8" s="1"/>
  <c r="H33" i="6"/>
  <c r="M33" i="6"/>
  <c r="G33" i="6"/>
  <c r="E33" i="6"/>
  <c r="F33" i="6" s="1"/>
  <c r="E52" i="8" l="1"/>
  <c r="F52" i="8" s="1"/>
  <c r="H52" i="8" s="1"/>
  <c r="C52" i="8"/>
  <c r="A84" i="21"/>
  <c r="A113" i="11"/>
  <c r="B46" i="9"/>
  <c r="B52" i="7"/>
  <c r="B35" i="6"/>
  <c r="B121" i="4"/>
  <c r="F121" i="4" s="1"/>
  <c r="B52" i="5"/>
  <c r="C47" i="3"/>
  <c r="B76" i="4"/>
  <c r="F76" i="4" s="1"/>
  <c r="B48" i="3"/>
  <c r="J51" i="8"/>
  <c r="L51" i="8" s="1"/>
  <c r="I51" i="8"/>
  <c r="H50" i="5"/>
  <c r="F50" i="5"/>
  <c r="G50" i="5" s="1"/>
  <c r="A46" i="9"/>
  <c r="A54" i="8"/>
  <c r="D54" i="8" s="1"/>
  <c r="A52" i="7"/>
  <c r="A35" i="6"/>
  <c r="A52" i="5"/>
  <c r="A121" i="4"/>
  <c r="A76" i="4"/>
  <c r="E76" i="4" s="1"/>
  <c r="D47" i="3"/>
  <c r="A48" i="3"/>
  <c r="E47" i="3"/>
  <c r="L33" i="6"/>
  <c r="O33" i="6" s="1"/>
  <c r="P33" i="6" s="1"/>
  <c r="N33" i="6"/>
  <c r="O31" i="6"/>
  <c r="P31" i="6" s="1"/>
  <c r="O32" i="6"/>
  <c r="P32" i="6" s="1"/>
  <c r="E51" i="5"/>
  <c r="J51" i="5" s="1"/>
  <c r="D51" i="5"/>
  <c r="I51" i="5" s="1"/>
  <c r="C51" i="5"/>
  <c r="C121" i="4"/>
  <c r="E121" i="4" s="1"/>
  <c r="P50" i="7"/>
  <c r="N51" i="7"/>
  <c r="L51" i="7"/>
  <c r="P51" i="7" s="1"/>
  <c r="K49" i="5"/>
  <c r="L49" i="5" s="1"/>
  <c r="C34" i="6"/>
  <c r="D34" i="6" s="1"/>
  <c r="K34" i="6" s="1"/>
  <c r="J34" i="6"/>
  <c r="I34" i="6"/>
  <c r="K53" i="8" s="1"/>
  <c r="H34" i="6"/>
  <c r="E34" i="6"/>
  <c r="F34" i="6" s="1"/>
  <c r="M34" i="6"/>
  <c r="G34" i="6"/>
  <c r="E52" i="5" l="1"/>
  <c r="J52" i="5" s="1"/>
  <c r="D52" i="5"/>
  <c r="I52" i="5" s="1"/>
  <c r="C52" i="5"/>
  <c r="L34" i="6"/>
  <c r="N52" i="7"/>
  <c r="L52" i="7"/>
  <c r="B47" i="9"/>
  <c r="B53" i="7"/>
  <c r="B36" i="6"/>
  <c r="B53" i="5"/>
  <c r="B77" i="4"/>
  <c r="F77" i="4" s="1"/>
  <c r="B122" i="4"/>
  <c r="F122" i="4" s="1"/>
  <c r="C48" i="3"/>
  <c r="B49" i="3"/>
  <c r="C53" i="8"/>
  <c r="E53" i="8"/>
  <c r="F53" i="8" s="1"/>
  <c r="H53" i="8" s="1"/>
  <c r="H51" i="5"/>
  <c r="F51" i="5"/>
  <c r="G51" i="5" s="1"/>
  <c r="A85" i="21"/>
  <c r="A114" i="11"/>
  <c r="C35" i="6"/>
  <c r="D35" i="6" s="1"/>
  <c r="K35" i="6" s="1"/>
  <c r="N35" i="6" s="1"/>
  <c r="J35" i="6"/>
  <c r="I35" i="6"/>
  <c r="K54" i="8" s="1"/>
  <c r="H35" i="6"/>
  <c r="M35" i="6"/>
  <c r="G35" i="6"/>
  <c r="E35" i="6"/>
  <c r="F35" i="6" s="1"/>
  <c r="A47" i="9"/>
  <c r="A55" i="8"/>
  <c r="D55" i="8" s="1"/>
  <c r="A53" i="7"/>
  <c r="A36" i="6"/>
  <c r="A53" i="5"/>
  <c r="A122" i="4"/>
  <c r="A49" i="3"/>
  <c r="E48" i="3"/>
  <c r="D48" i="3"/>
  <c r="A77" i="4"/>
  <c r="E77" i="4" s="1"/>
  <c r="I52" i="8"/>
  <c r="J52" i="8" s="1"/>
  <c r="L52" i="8" s="1"/>
  <c r="N34" i="6"/>
  <c r="C122" i="4"/>
  <c r="E122" i="4" s="1"/>
  <c r="D88" i="21"/>
  <c r="L50" i="5"/>
  <c r="K50" i="5"/>
  <c r="E53" i="5" l="1"/>
  <c r="J53" i="5" s="1"/>
  <c r="D53" i="5"/>
  <c r="I53" i="5" s="1"/>
  <c r="C53" i="5"/>
  <c r="C36" i="6"/>
  <c r="D36" i="6" s="1"/>
  <c r="J36" i="6"/>
  <c r="I36" i="6"/>
  <c r="K55" i="8" s="1"/>
  <c r="H36" i="6"/>
  <c r="E36" i="6"/>
  <c r="F36" i="6" s="1"/>
  <c r="M36" i="6"/>
  <c r="G36" i="6"/>
  <c r="L51" i="5"/>
  <c r="K51" i="5"/>
  <c r="I53" i="8"/>
  <c r="J53" i="8" s="1"/>
  <c r="L53" i="8" s="1"/>
  <c r="O34" i="6"/>
  <c r="P34" i="6" s="1"/>
  <c r="D94" i="21"/>
  <c r="D128" i="21"/>
  <c r="N53" i="7"/>
  <c r="L53" i="7"/>
  <c r="H52" i="5"/>
  <c r="F52" i="5"/>
  <c r="G52" i="5" s="1"/>
  <c r="L35" i="6"/>
  <c r="O35" i="6" s="1"/>
  <c r="P35" i="6" s="1"/>
  <c r="B48" i="9"/>
  <c r="B54" i="7"/>
  <c r="B37" i="6"/>
  <c r="B54" i="5"/>
  <c r="B123" i="4"/>
  <c r="F123" i="4" s="1"/>
  <c r="B78" i="4"/>
  <c r="F78" i="4" s="1"/>
  <c r="C49" i="3"/>
  <c r="B50" i="3"/>
  <c r="P52" i="7"/>
  <c r="A48" i="9"/>
  <c r="A56" i="8"/>
  <c r="D56" i="8" s="1"/>
  <c r="A54" i="7"/>
  <c r="A37" i="6"/>
  <c r="A54" i="5"/>
  <c r="A78" i="4"/>
  <c r="E78" i="4" s="1"/>
  <c r="A123" i="4"/>
  <c r="D49" i="3"/>
  <c r="A50" i="3"/>
  <c r="E49" i="3"/>
  <c r="E54" i="8"/>
  <c r="F54" i="8" s="1"/>
  <c r="H54" i="8" s="1"/>
  <c r="C54" i="8"/>
  <c r="A86" i="21"/>
  <c r="A115" i="11"/>
  <c r="P53" i="7" l="1"/>
  <c r="A49" i="9"/>
  <c r="A57" i="8"/>
  <c r="D57" i="8" s="1"/>
  <c r="A55" i="7"/>
  <c r="A38" i="6"/>
  <c r="A55" i="5"/>
  <c r="A124" i="4"/>
  <c r="A79" i="4"/>
  <c r="E79" i="4" s="1"/>
  <c r="E50" i="3"/>
  <c r="D50" i="3"/>
  <c r="A51" i="3"/>
  <c r="B49" i="9"/>
  <c r="B55" i="7"/>
  <c r="B38" i="6"/>
  <c r="B55" i="5"/>
  <c r="B124" i="4"/>
  <c r="F124" i="4" s="1"/>
  <c r="B79" i="4"/>
  <c r="F79" i="4" s="1"/>
  <c r="C50" i="3"/>
  <c r="B51" i="3"/>
  <c r="K36" i="6"/>
  <c r="A87" i="21"/>
  <c r="A88" i="21" s="1"/>
  <c r="A116" i="11"/>
  <c r="E54" i="5"/>
  <c r="J54" i="5" s="1"/>
  <c r="D54" i="5"/>
  <c r="I54" i="5" s="1"/>
  <c r="C54" i="5"/>
  <c r="C55" i="8"/>
  <c r="E55" i="8"/>
  <c r="F55" i="8" s="1"/>
  <c r="H55" i="8" s="1"/>
  <c r="H53" i="5"/>
  <c r="G53" i="5"/>
  <c r="F53" i="5"/>
  <c r="C124" i="4"/>
  <c r="E124" i="4" s="1"/>
  <c r="I54" i="8"/>
  <c r="J54" i="8" s="1"/>
  <c r="L54" i="8" s="1"/>
  <c r="N54" i="7"/>
  <c r="L54" i="7"/>
  <c r="P54" i="7" s="1"/>
  <c r="C37" i="6"/>
  <c r="D37" i="6" s="1"/>
  <c r="K37" i="6" s="1"/>
  <c r="J37" i="6"/>
  <c r="I37" i="6"/>
  <c r="K56" i="8" s="1"/>
  <c r="H37" i="6"/>
  <c r="M37" i="6"/>
  <c r="G37" i="6"/>
  <c r="E37" i="6"/>
  <c r="F37" i="6" s="1"/>
  <c r="L52" i="5"/>
  <c r="K52" i="5"/>
  <c r="C123" i="4"/>
  <c r="E123" i="4" s="1"/>
  <c r="L37" i="6" l="1"/>
  <c r="E55" i="5"/>
  <c r="J55" i="5" s="1"/>
  <c r="D55" i="5"/>
  <c r="I55" i="5" s="1"/>
  <c r="C55" i="5"/>
  <c r="E56" i="8"/>
  <c r="F56" i="8" s="1"/>
  <c r="H56" i="8" s="1"/>
  <c r="C56" i="8"/>
  <c r="L53" i="5"/>
  <c r="K53" i="5"/>
  <c r="L36" i="6"/>
  <c r="N36" i="6"/>
  <c r="C38" i="6"/>
  <c r="D38" i="6" s="1"/>
  <c r="K38" i="6" s="1"/>
  <c r="J38" i="6"/>
  <c r="I38" i="6"/>
  <c r="K57" i="8" s="1"/>
  <c r="H38" i="6"/>
  <c r="E38" i="6"/>
  <c r="F38" i="6" s="1"/>
  <c r="M38" i="6"/>
  <c r="G38" i="6"/>
  <c r="J55" i="8"/>
  <c r="L55" i="8" s="1"/>
  <c r="I55" i="8"/>
  <c r="N55" i="7"/>
  <c r="L55" i="7"/>
  <c r="H54" i="5"/>
  <c r="F54" i="5"/>
  <c r="G54" i="5" s="1"/>
  <c r="N37" i="6"/>
  <c r="B50" i="9"/>
  <c r="B56" i="7"/>
  <c r="B39" i="6"/>
  <c r="B125" i="4"/>
  <c r="F125" i="4" s="1"/>
  <c r="B56" i="5"/>
  <c r="B80" i="4"/>
  <c r="F80" i="4" s="1"/>
  <c r="C51" i="3"/>
  <c r="B52" i="3"/>
  <c r="A50" i="9"/>
  <c r="A56" i="7"/>
  <c r="A58" i="8"/>
  <c r="D58" i="8" s="1"/>
  <c r="A39" i="6"/>
  <c r="A56" i="5"/>
  <c r="A125" i="4"/>
  <c r="A52" i="3"/>
  <c r="E51" i="3"/>
  <c r="D51" i="3"/>
  <c r="A80" i="4"/>
  <c r="E80" i="4" s="1"/>
  <c r="C125" i="4"/>
  <c r="E125" i="4" s="1"/>
  <c r="B51" i="9" l="1"/>
  <c r="B57" i="7"/>
  <c r="B40" i="6"/>
  <c r="B57" i="5"/>
  <c r="B126" i="4"/>
  <c r="F126" i="4" s="1"/>
  <c r="C52" i="3"/>
  <c r="B81" i="4"/>
  <c r="F81" i="4" s="1"/>
  <c r="B53" i="3"/>
  <c r="I56" i="8"/>
  <c r="J56" i="8" s="1"/>
  <c r="L56" i="8" s="1"/>
  <c r="L38" i="6"/>
  <c r="H55" i="5"/>
  <c r="G55" i="5"/>
  <c r="F55" i="5"/>
  <c r="E56" i="5"/>
  <c r="J56" i="5" s="1"/>
  <c r="D56" i="5"/>
  <c r="I56" i="5" s="1"/>
  <c r="C56" i="5"/>
  <c r="K54" i="5"/>
  <c r="L54" i="5" s="1"/>
  <c r="C57" i="8"/>
  <c r="E57" i="8"/>
  <c r="F57" i="8" s="1"/>
  <c r="H57" i="8" s="1"/>
  <c r="C39" i="6"/>
  <c r="D39" i="6" s="1"/>
  <c r="J39" i="6"/>
  <c r="I39" i="6"/>
  <c r="K58" i="8" s="1"/>
  <c r="H39" i="6"/>
  <c r="M39" i="6"/>
  <c r="G39" i="6"/>
  <c r="E39" i="6"/>
  <c r="F39" i="6" s="1"/>
  <c r="C126" i="4"/>
  <c r="E126" i="4" s="1"/>
  <c r="P55" i="7"/>
  <c r="O36" i="6"/>
  <c r="P36" i="6" s="1"/>
  <c r="A51" i="9"/>
  <c r="A59" i="8"/>
  <c r="D59" i="8" s="1"/>
  <c r="A57" i="7"/>
  <c r="A40" i="6"/>
  <c r="A57" i="5"/>
  <c r="A81" i="4"/>
  <c r="E81" i="4" s="1"/>
  <c r="A126" i="4"/>
  <c r="A53" i="3"/>
  <c r="E52" i="3"/>
  <c r="D52" i="3"/>
  <c r="N56" i="7"/>
  <c r="L56" i="7"/>
  <c r="N38" i="6"/>
  <c r="O37" i="6"/>
  <c r="P37" i="6" s="1"/>
  <c r="P56" i="7" l="1"/>
  <c r="E57" i="5"/>
  <c r="J57" i="5" s="1"/>
  <c r="D57" i="5"/>
  <c r="I57" i="5" s="1"/>
  <c r="C57" i="5"/>
  <c r="E58" i="8"/>
  <c r="F58" i="8" s="1"/>
  <c r="H58" i="8" s="1"/>
  <c r="C58" i="8"/>
  <c r="I57" i="8"/>
  <c r="J57" i="8" s="1"/>
  <c r="L57" i="8" s="1"/>
  <c r="N57" i="7"/>
  <c r="L57" i="7"/>
  <c r="P57" i="7" s="1"/>
  <c r="K55" i="5"/>
  <c r="L55" i="5" s="1"/>
  <c r="O38" i="6"/>
  <c r="P38" i="6" s="1"/>
  <c r="A52" i="9"/>
  <c r="A60" i="8"/>
  <c r="D60" i="8" s="1"/>
  <c r="A41" i="6"/>
  <c r="A58" i="7"/>
  <c r="A58" i="5"/>
  <c r="A82" i="4"/>
  <c r="E82" i="4" s="1"/>
  <c r="A127" i="4"/>
  <c r="A54" i="3"/>
  <c r="E53" i="3"/>
  <c r="D53" i="3"/>
  <c r="H56" i="5"/>
  <c r="G56" i="5"/>
  <c r="F56" i="5"/>
  <c r="C40" i="6"/>
  <c r="D40" i="6" s="1"/>
  <c r="J40" i="6"/>
  <c r="I40" i="6"/>
  <c r="K59" i="8" s="1"/>
  <c r="H40" i="6"/>
  <c r="E40" i="6"/>
  <c r="F40" i="6" s="1"/>
  <c r="G40" i="6"/>
  <c r="M40" i="6"/>
  <c r="K39" i="6"/>
  <c r="B52" i="9"/>
  <c r="B58" i="7"/>
  <c r="B41" i="6"/>
  <c r="B82" i="4"/>
  <c r="F82" i="4" s="1"/>
  <c r="B58" i="5"/>
  <c r="B127" i="4"/>
  <c r="F127" i="4" s="1"/>
  <c r="C53" i="3"/>
  <c r="B54" i="3"/>
  <c r="K40" i="6" l="1"/>
  <c r="C127" i="4"/>
  <c r="E127" i="4" s="1"/>
  <c r="C59" i="8"/>
  <c r="E59" i="8"/>
  <c r="F59" i="8" s="1"/>
  <c r="H59" i="8" s="1"/>
  <c r="L56" i="5"/>
  <c r="K56" i="5"/>
  <c r="N58" i="7"/>
  <c r="L58" i="7"/>
  <c r="I58" i="8"/>
  <c r="J58" i="8" s="1"/>
  <c r="L58" i="8" s="1"/>
  <c r="C41" i="6"/>
  <c r="D41" i="6" s="1"/>
  <c r="K41" i="6" s="1"/>
  <c r="N41" i="6" s="1"/>
  <c r="J41" i="6"/>
  <c r="I41" i="6"/>
  <c r="K60" i="8" s="1"/>
  <c r="H41" i="6"/>
  <c r="M41" i="6"/>
  <c r="G41" i="6"/>
  <c r="E41" i="6"/>
  <c r="F41" i="6" s="1"/>
  <c r="H57" i="5"/>
  <c r="F57" i="5"/>
  <c r="G57" i="5" s="1"/>
  <c r="E58" i="5"/>
  <c r="J58" i="5" s="1"/>
  <c r="D58" i="5"/>
  <c r="I58" i="5" s="1"/>
  <c r="C58" i="5"/>
  <c r="B53" i="9"/>
  <c r="B59" i="7"/>
  <c r="B42" i="6"/>
  <c r="B59" i="5"/>
  <c r="B128" i="4"/>
  <c r="F128" i="4" s="1"/>
  <c r="B83" i="4"/>
  <c r="F83" i="4" s="1"/>
  <c r="C54" i="3"/>
  <c r="B55" i="3"/>
  <c r="L39" i="6"/>
  <c r="N39" i="6"/>
  <c r="A53" i="9"/>
  <c r="A61" i="8"/>
  <c r="D61" i="8" s="1"/>
  <c r="A59" i="7"/>
  <c r="A42" i="6"/>
  <c r="A59" i="5"/>
  <c r="A128" i="4"/>
  <c r="A83" i="4"/>
  <c r="E83" i="4" s="1"/>
  <c r="A55" i="3"/>
  <c r="E54" i="3"/>
  <c r="D54" i="3"/>
  <c r="O39" i="6" l="1"/>
  <c r="P39" i="6" s="1"/>
  <c r="P58" i="7"/>
  <c r="A54" i="9"/>
  <c r="A62" i="8"/>
  <c r="D62" i="8" s="1"/>
  <c r="A60" i="7"/>
  <c r="A43" i="6"/>
  <c r="A60" i="5"/>
  <c r="A129" i="4"/>
  <c r="A84" i="4"/>
  <c r="E84" i="4" s="1"/>
  <c r="D55" i="3"/>
  <c r="A56" i="3"/>
  <c r="E55" i="3"/>
  <c r="J59" i="8"/>
  <c r="L59" i="8" s="1"/>
  <c r="I59" i="8"/>
  <c r="K57" i="5"/>
  <c r="L57" i="5" s="1"/>
  <c r="E59" i="5"/>
  <c r="J59" i="5" s="1"/>
  <c r="D59" i="5"/>
  <c r="I59" i="5" s="1"/>
  <c r="C59" i="5"/>
  <c r="B54" i="9"/>
  <c r="B60" i="7"/>
  <c r="B43" i="6"/>
  <c r="B129" i="4"/>
  <c r="F129" i="4" s="1"/>
  <c r="B84" i="4"/>
  <c r="F84" i="4" s="1"/>
  <c r="B60" i="5"/>
  <c r="C55" i="3"/>
  <c r="B56" i="3"/>
  <c r="E60" i="8"/>
  <c r="F60" i="8" s="1"/>
  <c r="H60" i="8" s="1"/>
  <c r="C60" i="8"/>
  <c r="H58" i="5"/>
  <c r="G58" i="5"/>
  <c r="F58" i="5"/>
  <c r="C42" i="6"/>
  <c r="D42" i="6" s="1"/>
  <c r="J42" i="6"/>
  <c r="I42" i="6"/>
  <c r="K61" i="8" s="1"/>
  <c r="H42" i="6"/>
  <c r="E42" i="6"/>
  <c r="F42" i="6" s="1"/>
  <c r="M42" i="6"/>
  <c r="G42" i="6"/>
  <c r="N59" i="7"/>
  <c r="L59" i="7"/>
  <c r="C128" i="4"/>
  <c r="E128" i="4" s="1"/>
  <c r="L41" i="6"/>
  <c r="O41" i="6" s="1"/>
  <c r="P41" i="6" s="1"/>
  <c r="C129" i="4"/>
  <c r="E129" i="4" s="1"/>
  <c r="L40" i="6"/>
  <c r="N40" i="6"/>
  <c r="P59" i="7" l="1"/>
  <c r="C61" i="8"/>
  <c r="E61" i="8"/>
  <c r="F61" i="8" s="1"/>
  <c r="H61" i="8" s="1"/>
  <c r="L58" i="5"/>
  <c r="K58" i="5"/>
  <c r="E60" i="5"/>
  <c r="J60" i="5" s="1"/>
  <c r="D60" i="5"/>
  <c r="I60" i="5" s="1"/>
  <c r="C60" i="5"/>
  <c r="C43" i="6"/>
  <c r="D43" i="6" s="1"/>
  <c r="K43" i="6" s="1"/>
  <c r="J43" i="6"/>
  <c r="I43" i="6"/>
  <c r="K62" i="8" s="1"/>
  <c r="H43" i="6"/>
  <c r="G43" i="6"/>
  <c r="M43" i="6"/>
  <c r="E43" i="6"/>
  <c r="F43" i="6" s="1"/>
  <c r="J60" i="8"/>
  <c r="L60" i="8" s="1"/>
  <c r="I60" i="8"/>
  <c r="N60" i="7"/>
  <c r="L60" i="7"/>
  <c r="O40" i="6"/>
  <c r="P40" i="6" s="1"/>
  <c r="B55" i="9"/>
  <c r="B61" i="7"/>
  <c r="B44" i="6"/>
  <c r="B61" i="5"/>
  <c r="B85" i="4"/>
  <c r="F85" i="4" s="1"/>
  <c r="B130" i="4"/>
  <c r="F130" i="4" s="1"/>
  <c r="C56" i="3"/>
  <c r="I16" i="4"/>
  <c r="H59" i="5"/>
  <c r="G59" i="5"/>
  <c r="F59" i="5"/>
  <c r="K42" i="6"/>
  <c r="A55" i="9"/>
  <c r="A63" i="8"/>
  <c r="D63" i="8" s="1"/>
  <c r="A61" i="7"/>
  <c r="A44" i="6"/>
  <c r="A61" i="5"/>
  <c r="A85" i="4"/>
  <c r="E85" i="4" s="1"/>
  <c r="A130" i="4"/>
  <c r="E56" i="3"/>
  <c r="D56" i="3"/>
  <c r="E62" i="8" l="1"/>
  <c r="F62" i="8" s="1"/>
  <c r="H62" i="8" s="1"/>
  <c r="C62" i="8"/>
  <c r="C130" i="4"/>
  <c r="E130" i="4" s="1"/>
  <c r="L42" i="6"/>
  <c r="N42" i="6"/>
  <c r="I61" i="8"/>
  <c r="J61" i="8" s="1"/>
  <c r="L61" i="8" s="1"/>
  <c r="L43" i="6"/>
  <c r="E61" i="5"/>
  <c r="J61" i="5" s="1"/>
  <c r="D61" i="5"/>
  <c r="I61" i="5" s="1"/>
  <c r="C61" i="5"/>
  <c r="M57" i="5"/>
  <c r="M26" i="5"/>
  <c r="M48" i="5"/>
  <c r="M51" i="5"/>
  <c r="M59" i="5"/>
  <c r="M45" i="5"/>
  <c r="M28" i="5"/>
  <c r="M23" i="5"/>
  <c r="M60" i="5"/>
  <c r="M52" i="5"/>
  <c r="M27" i="5"/>
  <c r="M25" i="5"/>
  <c r="M55" i="5"/>
  <c r="M47" i="5"/>
  <c r="M56" i="5"/>
  <c r="M38" i="5"/>
  <c r="M49" i="5"/>
  <c r="M40" i="5"/>
  <c r="M50" i="5"/>
  <c r="M42" i="5"/>
  <c r="M32" i="5"/>
  <c r="M37" i="5"/>
  <c r="M46" i="5"/>
  <c r="M24" i="5"/>
  <c r="M43" i="5"/>
  <c r="M41" i="5"/>
  <c r="M33" i="5"/>
  <c r="M29" i="5"/>
  <c r="M30" i="5"/>
  <c r="M58" i="5"/>
  <c r="M34" i="5"/>
  <c r="M54" i="5"/>
  <c r="M36" i="5"/>
  <c r="M44" i="5"/>
  <c r="M53" i="5"/>
  <c r="M31" i="5"/>
  <c r="M35" i="5"/>
  <c r="M22" i="5"/>
  <c r="M39" i="5"/>
  <c r="M61" i="5"/>
  <c r="L59" i="5"/>
  <c r="K59" i="5"/>
  <c r="H60" i="5"/>
  <c r="F60" i="5"/>
  <c r="G60" i="5" s="1"/>
  <c r="C44" i="6"/>
  <c r="D44" i="6" s="1"/>
  <c r="K44" i="6" s="1"/>
  <c r="J44" i="6"/>
  <c r="I44" i="6"/>
  <c r="K63" i="8" s="1"/>
  <c r="H44" i="6"/>
  <c r="G44" i="6"/>
  <c r="M44" i="6"/>
  <c r="E44" i="6"/>
  <c r="F44" i="6" s="1"/>
  <c r="N61" i="7"/>
  <c r="L61" i="7"/>
  <c r="P60" i="7"/>
  <c r="N43" i="6"/>
  <c r="O42" i="6" l="1"/>
  <c r="P42" i="6" s="1"/>
  <c r="H61" i="5"/>
  <c r="F61" i="5"/>
  <c r="G61" i="5" s="1"/>
  <c r="L44" i="6"/>
  <c r="O43" i="6"/>
  <c r="P43" i="6" s="1"/>
  <c r="N44" i="6"/>
  <c r="K60" i="5"/>
  <c r="L60" i="5" s="1"/>
  <c r="P61" i="7"/>
  <c r="C63" i="8"/>
  <c r="E63" i="8"/>
  <c r="F63" i="8" s="1"/>
  <c r="H63" i="8" s="1"/>
  <c r="I62" i="8"/>
  <c r="J62" i="8" s="1"/>
  <c r="L62" i="8" s="1"/>
  <c r="I63" i="8" l="1"/>
  <c r="J63" i="8" s="1"/>
  <c r="L63" i="8" s="1"/>
  <c r="O44" i="6"/>
  <c r="P44" i="6" s="1"/>
  <c r="L61" i="5"/>
  <c r="K61" i="5"/>
  <c r="M18" i="5" l="1"/>
  <c r="N58" i="5" l="1"/>
  <c r="N24" i="5"/>
  <c r="N46" i="5"/>
  <c r="N47" i="5"/>
  <c r="N42" i="5"/>
  <c r="N33" i="5"/>
  <c r="N41" i="5"/>
  <c r="N56" i="5"/>
  <c r="N45" i="5"/>
  <c r="N50" i="5"/>
  <c r="N40" i="5"/>
  <c r="N23" i="5"/>
  <c r="N35" i="5"/>
  <c r="N51" i="5"/>
  <c r="N30" i="5"/>
  <c r="N26" i="5"/>
  <c r="N55" i="5"/>
  <c r="N38" i="5"/>
  <c r="N25" i="5"/>
  <c r="N28" i="5"/>
  <c r="N52" i="5"/>
  <c r="N22" i="5"/>
  <c r="N59" i="5"/>
  <c r="N27" i="5"/>
  <c r="N48" i="5"/>
  <c r="N32" i="5"/>
  <c r="N36" i="5"/>
  <c r="N31" i="5"/>
  <c r="N43" i="5"/>
  <c r="N49" i="5"/>
  <c r="N57" i="5"/>
  <c r="N39" i="5"/>
  <c r="N54" i="5"/>
  <c r="N34" i="5"/>
  <c r="N37" i="5"/>
  <c r="N29" i="5"/>
  <c r="N53" i="5"/>
  <c r="N44" i="5"/>
  <c r="N60" i="5"/>
  <c r="N61" i="5"/>
  <c r="O61" i="5" l="1"/>
  <c r="P61" i="5" s="1"/>
  <c r="O39" i="5"/>
  <c r="P39" i="5" s="1"/>
  <c r="O27" i="5"/>
  <c r="P27" i="5" s="1"/>
  <c r="P26" i="5"/>
  <c r="O26" i="5"/>
  <c r="O56" i="5"/>
  <c r="P56" i="5" s="1"/>
  <c r="O30" i="5"/>
  <c r="P30" i="5" s="1"/>
  <c r="O57" i="5"/>
  <c r="P57" i="5" s="1"/>
  <c r="P59" i="5"/>
  <c r="O59" i="5"/>
  <c r="O41" i="5"/>
  <c r="P41" i="5" s="1"/>
  <c r="O44" i="5"/>
  <c r="P44" i="5" s="1"/>
  <c r="O49" i="5"/>
  <c r="P49" i="5" s="1"/>
  <c r="P22" i="5"/>
  <c r="O22" i="5"/>
  <c r="O51" i="5"/>
  <c r="P51" i="5" s="1"/>
  <c r="O33" i="5"/>
  <c r="P33" i="5" s="1"/>
  <c r="O53" i="5"/>
  <c r="P53" i="5" s="1"/>
  <c r="P43" i="5"/>
  <c r="O43" i="5"/>
  <c r="O52" i="5"/>
  <c r="P52" i="5" s="1"/>
  <c r="O35" i="5"/>
  <c r="P35" i="5" s="1"/>
  <c r="O42" i="5"/>
  <c r="P42" i="5" s="1"/>
  <c r="P60" i="5"/>
  <c r="O60" i="5"/>
  <c r="O29" i="5"/>
  <c r="P29" i="5" s="1"/>
  <c r="O31" i="5"/>
  <c r="P31" i="5" s="1"/>
  <c r="O28" i="5"/>
  <c r="P28" i="5" s="1"/>
  <c r="P23" i="5"/>
  <c r="O23" i="5"/>
  <c r="O47" i="5"/>
  <c r="P47" i="5" s="1"/>
  <c r="O37" i="5"/>
  <c r="P37" i="5" s="1"/>
  <c r="O46" i="5"/>
  <c r="P46" i="5" s="1"/>
  <c r="P36" i="5"/>
  <c r="O36" i="5"/>
  <c r="O40" i="5"/>
  <c r="P40" i="5" s="1"/>
  <c r="O34" i="5"/>
  <c r="P34" i="5" s="1"/>
  <c r="O32" i="5"/>
  <c r="P32" i="5" s="1"/>
  <c r="P38" i="5"/>
  <c r="O38" i="5"/>
  <c r="O50" i="5"/>
  <c r="P50" i="5" s="1"/>
  <c r="O24" i="5"/>
  <c r="P24" i="5" s="1"/>
  <c r="O25" i="5"/>
  <c r="P25" i="5" s="1"/>
  <c r="P54" i="5"/>
  <c r="O54" i="5"/>
  <c r="O48" i="5"/>
  <c r="P48" i="5" s="1"/>
  <c r="O55" i="5"/>
  <c r="P55" i="5" s="1"/>
  <c r="O45" i="5"/>
  <c r="P45" i="5" s="1"/>
  <c r="P58" i="5"/>
  <c r="O58" i="5"/>
  <c r="C45" i="7" l="1"/>
  <c r="C69" i="4" a="1"/>
  <c r="C69" i="4" s="1"/>
  <c r="G69" i="4" s="1"/>
  <c r="D39" i="9" s="1"/>
  <c r="C37" i="7"/>
  <c r="C61" i="4" a="1"/>
  <c r="C61" i="4" s="1"/>
  <c r="G61" i="4" s="1"/>
  <c r="D31" i="9" s="1"/>
  <c r="C51" i="7"/>
  <c r="C75" i="4" a="1"/>
  <c r="C75" i="4" s="1"/>
  <c r="G75" i="4" s="1"/>
  <c r="D45" i="9" s="1"/>
  <c r="C57" i="7"/>
  <c r="C81" i="4" a="1"/>
  <c r="C81" i="4" s="1"/>
  <c r="G81" i="4" s="1"/>
  <c r="D51" i="9" s="1"/>
  <c r="C42" i="7"/>
  <c r="C66" i="4" a="1"/>
  <c r="C66" i="4" s="1"/>
  <c r="G66" i="4" s="1"/>
  <c r="D36" i="9" s="1"/>
  <c r="C33" i="21"/>
  <c r="C31" i="21"/>
  <c r="C32" i="21"/>
  <c r="C30" i="7"/>
  <c r="C54" i="4" a="1"/>
  <c r="C54" i="4" s="1"/>
  <c r="G54" i="4" s="1"/>
  <c r="D24" i="9" s="1"/>
  <c r="C56" i="7"/>
  <c r="C80" i="4" a="1"/>
  <c r="C80" i="4" s="1"/>
  <c r="G80" i="4" s="1"/>
  <c r="D50" i="9" s="1"/>
  <c r="C34" i="7"/>
  <c r="C58" i="4" a="1"/>
  <c r="C58" i="4" s="1"/>
  <c r="G58" i="4" s="1"/>
  <c r="D28" i="9" s="1"/>
  <c r="C55" i="7"/>
  <c r="C79" i="4" a="1"/>
  <c r="C79" i="4" s="1"/>
  <c r="G79" i="4" s="1"/>
  <c r="D49" i="9" s="1"/>
  <c r="C39" i="21"/>
  <c r="C37" i="21"/>
  <c r="C38" i="21"/>
  <c r="C32" i="7"/>
  <c r="C56" i="4" a="1"/>
  <c r="C56" i="4" s="1"/>
  <c r="G56" i="4" s="1"/>
  <c r="D26" i="9" s="1"/>
  <c r="C49" i="7"/>
  <c r="C73" i="4" a="1"/>
  <c r="C73" i="4" s="1"/>
  <c r="G73" i="4" s="1"/>
  <c r="D43" i="9" s="1"/>
  <c r="C40" i="7"/>
  <c r="C64" i="4" a="1"/>
  <c r="C64" i="4" s="1"/>
  <c r="G64" i="4" s="1"/>
  <c r="D34" i="9" s="1"/>
  <c r="C27" i="21"/>
  <c r="C25" i="21"/>
  <c r="C26" i="21"/>
  <c r="C28" i="7"/>
  <c r="C52" i="4" a="1"/>
  <c r="C52" i="4" s="1"/>
  <c r="G52" i="4" s="1"/>
  <c r="D22" i="9" s="1"/>
  <c r="C44" i="7"/>
  <c r="C68" i="4" a="1"/>
  <c r="C68" i="4" s="1"/>
  <c r="G68" i="4" s="1"/>
  <c r="D38" i="9" s="1"/>
  <c r="C35" i="7"/>
  <c r="C59" i="4" a="1"/>
  <c r="C59" i="4" s="1"/>
  <c r="G59" i="4" s="1"/>
  <c r="D29" i="9" s="1"/>
  <c r="C35" i="21"/>
  <c r="C36" i="21"/>
  <c r="C34" i="21"/>
  <c r="C31" i="7"/>
  <c r="C55" i="4" a="1"/>
  <c r="C55" i="4" s="1"/>
  <c r="G55" i="4" s="1"/>
  <c r="D25" i="9" s="1"/>
  <c r="C41" i="7"/>
  <c r="C65" i="4" a="1"/>
  <c r="C65" i="4" s="1"/>
  <c r="G65" i="4" s="1"/>
  <c r="D35" i="9" s="1"/>
  <c r="C23" i="21"/>
  <c r="C22" i="21"/>
  <c r="C24" i="21"/>
  <c r="C27" i="7"/>
  <c r="C51" i="4" a="1"/>
  <c r="C51" i="4" s="1"/>
  <c r="G51" i="4" s="1"/>
  <c r="D21" i="9" s="1"/>
  <c r="C48" i="7"/>
  <c r="C72" i="4" a="1"/>
  <c r="C72" i="4" s="1"/>
  <c r="G72" i="4" s="1"/>
  <c r="D42" i="9" s="1"/>
  <c r="C15" i="21"/>
  <c r="C14" i="21"/>
  <c r="C13" i="21"/>
  <c r="C24" i="7"/>
  <c r="C48" i="4" a="1"/>
  <c r="C48" i="4" s="1"/>
  <c r="G48" i="4" s="1"/>
  <c r="D18" i="9" s="1"/>
  <c r="C29" i="21"/>
  <c r="C30" i="21"/>
  <c r="C28" i="21"/>
  <c r="C29" i="7"/>
  <c r="C53" i="4" a="1"/>
  <c r="C53" i="4" s="1"/>
  <c r="G53" i="4" s="1"/>
  <c r="D23" i="9" s="1"/>
  <c r="C53" i="7"/>
  <c r="C77" i="4" a="1"/>
  <c r="C77" i="4" s="1"/>
  <c r="G77" i="4" s="1"/>
  <c r="D47" i="9" s="1"/>
  <c r="C39" i="7"/>
  <c r="C63" i="4" a="1"/>
  <c r="C63" i="4" s="1"/>
  <c r="G63" i="4" s="1"/>
  <c r="D33" i="9" s="1"/>
  <c r="C47" i="7"/>
  <c r="C71" i="4" a="1"/>
  <c r="C71" i="4" s="1"/>
  <c r="G71" i="4" s="1"/>
  <c r="D41" i="9" s="1"/>
  <c r="C52" i="7"/>
  <c r="C76" i="4" a="1"/>
  <c r="C76" i="4" s="1"/>
  <c r="G76" i="4" s="1"/>
  <c r="D46" i="9" s="1"/>
  <c r="C18" i="21"/>
  <c r="C17" i="21"/>
  <c r="C16" i="21"/>
  <c r="C25" i="7"/>
  <c r="C49" i="4" a="1"/>
  <c r="C49" i="4" s="1"/>
  <c r="G49" i="4" s="1"/>
  <c r="D19" i="9" s="1"/>
  <c r="C50" i="7"/>
  <c r="C74" i="4" a="1"/>
  <c r="C74" i="4" s="1"/>
  <c r="G74" i="4" s="1"/>
  <c r="D44" i="9" s="1"/>
  <c r="C46" i="7"/>
  <c r="C70" i="4" a="1"/>
  <c r="C70" i="4" s="1"/>
  <c r="G70" i="4" s="1"/>
  <c r="D40" i="9" s="1"/>
  <c r="C33" i="7"/>
  <c r="C57" i="4" a="1"/>
  <c r="C57" i="4" s="1"/>
  <c r="G57" i="4" s="1"/>
  <c r="D27" i="9" s="1"/>
  <c r="C61" i="7"/>
  <c r="C85" i="4" a="1"/>
  <c r="C85" i="4" s="1"/>
  <c r="G85" i="4" s="1"/>
  <c r="D55" i="9" s="1"/>
  <c r="C54" i="7"/>
  <c r="C78" i="4" a="1"/>
  <c r="C78" i="4" s="1"/>
  <c r="G78" i="4" s="1"/>
  <c r="D48" i="9" s="1"/>
  <c r="C38" i="7"/>
  <c r="C62" i="4" a="1"/>
  <c r="C62" i="4" s="1"/>
  <c r="G62" i="4" s="1"/>
  <c r="D32" i="9" s="1"/>
  <c r="C36" i="7"/>
  <c r="C60" i="4" a="1"/>
  <c r="C60" i="4" s="1"/>
  <c r="G60" i="4" s="1"/>
  <c r="D30" i="9" s="1"/>
  <c r="C10" i="21"/>
  <c r="C12" i="21"/>
  <c r="C11" i="21"/>
  <c r="C23" i="7"/>
  <c r="C47" i="4" a="1"/>
  <c r="C47" i="4" s="1"/>
  <c r="G47" i="4" s="1"/>
  <c r="D17" i="9" s="1"/>
  <c r="C60" i="7"/>
  <c r="C84" i="4" a="1"/>
  <c r="C84" i="4" s="1"/>
  <c r="G84" i="4" s="1"/>
  <c r="D54" i="9" s="1"/>
  <c r="C43" i="7"/>
  <c r="C67" i="4" a="1"/>
  <c r="C67" i="4" s="1"/>
  <c r="G67" i="4" s="1"/>
  <c r="D37" i="9" s="1"/>
  <c r="C7" i="21"/>
  <c r="C9" i="21"/>
  <c r="C8" i="21"/>
  <c r="C22" i="7"/>
  <c r="C46" i="4" a="1"/>
  <c r="C46" i="4" s="1"/>
  <c r="G46" i="4" s="1"/>
  <c r="D16" i="9" s="1"/>
  <c r="C59" i="7"/>
  <c r="C83" i="4" a="1"/>
  <c r="C83" i="4" s="1"/>
  <c r="G83" i="4" s="1"/>
  <c r="D53" i="9" s="1"/>
  <c r="C20" i="21"/>
  <c r="C19" i="21"/>
  <c r="C21" i="21"/>
  <c r="C26" i="7"/>
  <c r="C50" i="4" a="1"/>
  <c r="C50" i="4" s="1"/>
  <c r="G50" i="4" s="1"/>
  <c r="D20" i="9" s="1"/>
  <c r="C58" i="7"/>
  <c r="C82" i="4" a="1"/>
  <c r="C82" i="4" s="1"/>
  <c r="G82" i="4" s="1"/>
  <c r="D52" i="9" s="1"/>
  <c r="C9" i="9" l="1"/>
  <c r="B3" i="9"/>
  <c r="B172" i="11" s="1"/>
  <c r="E18" i="21"/>
  <c r="D48" i="11" s="1"/>
  <c r="B48" i="11"/>
  <c r="C103" i="21"/>
  <c r="E13" i="21"/>
  <c r="B43" i="11"/>
  <c r="C106" i="21"/>
  <c r="E22" i="21"/>
  <c r="B52" i="11"/>
  <c r="E35" i="21"/>
  <c r="D65" i="11" s="1"/>
  <c r="B65" i="11"/>
  <c r="E25" i="21"/>
  <c r="C107" i="21"/>
  <c r="B55" i="11"/>
  <c r="E38" i="21"/>
  <c r="D68" i="11" s="1"/>
  <c r="B68" i="11"/>
  <c r="J22" i="7"/>
  <c r="E14" i="21"/>
  <c r="D44" i="11" s="1"/>
  <c r="B44" i="11"/>
  <c r="E23" i="21"/>
  <c r="D53" i="11" s="1"/>
  <c r="B53" i="11"/>
  <c r="E27" i="21"/>
  <c r="D57" i="11" s="1"/>
  <c r="B57" i="11"/>
  <c r="E37" i="21"/>
  <c r="C111" i="21"/>
  <c r="B67" i="11"/>
  <c r="E8" i="21"/>
  <c r="D38" i="11" s="1"/>
  <c r="B38" i="11"/>
  <c r="E15" i="21"/>
  <c r="D45" i="11" s="1"/>
  <c r="B45" i="11"/>
  <c r="E39" i="21"/>
  <c r="D69" i="11" s="1"/>
  <c r="B69" i="11"/>
  <c r="E21" i="21"/>
  <c r="D51" i="11" s="1"/>
  <c r="B51" i="11"/>
  <c r="E9" i="21"/>
  <c r="D39" i="11" s="1"/>
  <c r="B39" i="11"/>
  <c r="E11" i="21"/>
  <c r="D41" i="11" s="1"/>
  <c r="B41" i="11"/>
  <c r="C108" i="21"/>
  <c r="E28" i="21"/>
  <c r="B58" i="11"/>
  <c r="E32" i="21"/>
  <c r="D62" i="11" s="1"/>
  <c r="B62" i="11"/>
  <c r="C105" i="21"/>
  <c r="E19" i="21"/>
  <c r="B49" i="11"/>
  <c r="C93" i="21"/>
  <c r="E7" i="21"/>
  <c r="C101" i="21"/>
  <c r="B37" i="11"/>
  <c r="E12" i="21"/>
  <c r="D42" i="11" s="1"/>
  <c r="B42" i="11"/>
  <c r="E30" i="21"/>
  <c r="D60" i="11" s="1"/>
  <c r="B60" i="11"/>
  <c r="E31" i="21"/>
  <c r="C109" i="21"/>
  <c r="B61" i="11"/>
  <c r="E20" i="21"/>
  <c r="D50" i="11" s="1"/>
  <c r="B50" i="11"/>
  <c r="C102" i="21"/>
  <c r="B40" i="11"/>
  <c r="E10" i="21"/>
  <c r="E29" i="21"/>
  <c r="D59" i="11" s="1"/>
  <c r="B59" i="11"/>
  <c r="E33" i="21"/>
  <c r="D63" i="11" s="1"/>
  <c r="B63" i="11"/>
  <c r="C104" i="21"/>
  <c r="E16" i="21"/>
  <c r="B46" i="11"/>
  <c r="C110" i="21"/>
  <c r="E34" i="21"/>
  <c r="B64" i="11"/>
  <c r="E17" i="21"/>
  <c r="D47" i="11" s="1"/>
  <c r="B47" i="11"/>
  <c r="E24" i="21"/>
  <c r="D54" i="11" s="1"/>
  <c r="B54" i="11"/>
  <c r="E36" i="21"/>
  <c r="D66" i="11" s="1"/>
  <c r="B66" i="11"/>
  <c r="E26" i="21"/>
  <c r="D56" i="11" s="1"/>
  <c r="B56" i="11"/>
  <c r="F22" i="7" l="1"/>
  <c r="E108" i="21"/>
  <c r="D58" i="11"/>
  <c r="Q22" i="7"/>
  <c r="E103" i="21"/>
  <c r="D43" i="11"/>
  <c r="E105" i="21"/>
  <c r="D49" i="11"/>
  <c r="S22" i="7"/>
  <c r="T22" i="7" s="1"/>
  <c r="E107" i="21"/>
  <c r="D55" i="11"/>
  <c r="E111" i="21"/>
  <c r="D67" i="11"/>
  <c r="E104" i="21"/>
  <c r="D46" i="11"/>
  <c r="E102" i="21"/>
  <c r="D40" i="11"/>
  <c r="E110" i="21"/>
  <c r="D64" i="11"/>
  <c r="C129" i="21"/>
  <c r="E106" i="21"/>
  <c r="D52" i="11"/>
  <c r="E109" i="21"/>
  <c r="D61" i="11"/>
  <c r="E101" i="21"/>
  <c r="D37" i="11"/>
  <c r="F7" i="21"/>
  <c r="E95" i="21"/>
  <c r="K22" i="7" l="1"/>
  <c r="F8" i="21"/>
  <c r="E37" i="11"/>
  <c r="E129" i="21"/>
  <c r="V23" i="7"/>
  <c r="E23" i="7"/>
  <c r="Y22" i="7"/>
  <c r="G23" i="7" l="1"/>
  <c r="J23" i="7"/>
  <c r="F9" i="21"/>
  <c r="E38" i="11"/>
  <c r="I22" i="7"/>
  <c r="H23" i="7" s="1"/>
  <c r="R22" i="7"/>
  <c r="W22" i="7" s="1"/>
  <c r="M22" i="7" s="1"/>
  <c r="O22" i="7" s="1"/>
  <c r="C16" i="9" l="1"/>
  <c r="X22" i="7"/>
  <c r="Q23" i="7"/>
  <c r="S23" i="7"/>
  <c r="T23" i="7" s="1"/>
  <c r="F101" i="21"/>
  <c r="F10" i="21"/>
  <c r="E39" i="11"/>
  <c r="F23" i="7"/>
  <c r="V24" i="7" l="1"/>
  <c r="K23" i="7"/>
  <c r="Y23" i="7"/>
  <c r="E24" i="7"/>
  <c r="F11" i="21"/>
  <c r="E40" i="11"/>
  <c r="C15" i="10"/>
  <c r="D15" i="10" s="1"/>
  <c r="F12" i="21" l="1"/>
  <c r="E41" i="11"/>
  <c r="G24" i="7"/>
  <c r="J24" i="7"/>
  <c r="I23" i="7"/>
  <c r="H24" i="7" s="1"/>
  <c r="R23" i="7"/>
  <c r="W23" i="7" s="1"/>
  <c r="M23" i="7" s="1"/>
  <c r="O23" i="7" s="1"/>
  <c r="X23" i="7" l="1"/>
  <c r="C17" i="9"/>
  <c r="Q24" i="7"/>
  <c r="S24" i="7"/>
  <c r="T24" i="7" s="1"/>
  <c r="F24" i="7"/>
  <c r="K24" i="7"/>
  <c r="F102" i="21"/>
  <c r="F13" i="21"/>
  <c r="E42" i="11"/>
  <c r="I24" i="7" l="1"/>
  <c r="H25" i="7" s="1"/>
  <c r="V25" i="7"/>
  <c r="R24" i="7"/>
  <c r="W24" i="7" s="1"/>
  <c r="M24" i="7" s="1"/>
  <c r="O24" i="7" s="1"/>
  <c r="Y24" i="7"/>
  <c r="E25" i="7"/>
  <c r="F14" i="21"/>
  <c r="E43" i="11"/>
  <c r="C16" i="10"/>
  <c r="D16" i="10" s="1"/>
  <c r="C18" i="9" l="1"/>
  <c r="X24" i="7"/>
  <c r="F15" i="21"/>
  <c r="E44" i="11"/>
  <c r="G25" i="7"/>
  <c r="J25" i="7"/>
  <c r="Q25" i="7" l="1"/>
  <c r="S25" i="7"/>
  <c r="T25" i="7" s="1"/>
  <c r="F25" i="7"/>
  <c r="F103" i="21"/>
  <c r="F16" i="21"/>
  <c r="E45" i="11"/>
  <c r="K25" i="7"/>
  <c r="I25" i="7" s="1"/>
  <c r="H26" i="7" s="1"/>
  <c r="C17" i="10"/>
  <c r="D17" i="10" s="1"/>
  <c r="F17" i="21" l="1"/>
  <c r="E46" i="11"/>
  <c r="Y25" i="7"/>
  <c r="E26" i="7"/>
  <c r="V26" i="7"/>
  <c r="R25" i="7"/>
  <c r="W25" i="7" s="1"/>
  <c r="M25" i="7" s="1"/>
  <c r="O25" i="7" s="1"/>
  <c r="C19" i="9" l="1"/>
  <c r="X25" i="7"/>
  <c r="G26" i="7"/>
  <c r="J26" i="7"/>
  <c r="F18" i="21"/>
  <c r="E47" i="11"/>
  <c r="S26" i="7" l="1"/>
  <c r="T26" i="7" s="1"/>
  <c r="Q26" i="7"/>
  <c r="F26" i="7"/>
  <c r="F19" i="21"/>
  <c r="F104" i="21"/>
  <c r="E48" i="11"/>
  <c r="C18" i="10"/>
  <c r="D18" i="10" s="1"/>
  <c r="F20" i="21" l="1"/>
  <c r="E49" i="11"/>
  <c r="V27" i="7"/>
  <c r="Y26" i="7"/>
  <c r="E27" i="7"/>
  <c r="K26" i="7"/>
  <c r="R26" i="7" s="1"/>
  <c r="W26" i="7" s="1"/>
  <c r="M26" i="7" s="1"/>
  <c r="G27" i="7" l="1"/>
  <c r="J27" i="7"/>
  <c r="I26" i="7"/>
  <c r="H27" i="7" s="1"/>
  <c r="O26" i="7"/>
  <c r="F21" i="21"/>
  <c r="E50" i="11"/>
  <c r="F105" i="21" l="1"/>
  <c r="F22" i="21"/>
  <c r="E51" i="11"/>
  <c r="Q27" i="7"/>
  <c r="S27" i="7"/>
  <c r="T27" i="7" s="1"/>
  <c r="C20" i="9"/>
  <c r="C19" i="10" s="1"/>
  <c r="D19" i="10" s="1"/>
  <c r="X26" i="7"/>
  <c r="F27" i="7"/>
  <c r="V28" i="7" l="1"/>
  <c r="F23" i="21"/>
  <c r="E52" i="11"/>
  <c r="E28" i="7"/>
  <c r="Y27" i="7"/>
  <c r="K27" i="7"/>
  <c r="I27" i="7" l="1"/>
  <c r="H28" i="7" s="1"/>
  <c r="G28" i="7"/>
  <c r="J28" i="7"/>
  <c r="F24" i="21"/>
  <c r="E53" i="11"/>
  <c r="R27" i="7"/>
  <c r="W27" i="7" s="1"/>
  <c r="M27" i="7" s="1"/>
  <c r="O27" i="7" s="1"/>
  <c r="C21" i="9" l="1"/>
  <c r="C20" i="10" s="1"/>
  <c r="D20" i="10" s="1"/>
  <c r="X27" i="7"/>
  <c r="S28" i="7"/>
  <c r="T28" i="7" s="1"/>
  <c r="Q28" i="7"/>
  <c r="F25" i="21"/>
  <c r="F106" i="21"/>
  <c r="E54" i="11"/>
  <c r="F28" i="7"/>
  <c r="K28" i="7"/>
  <c r="F26" i="21" l="1"/>
  <c r="E55" i="11"/>
  <c r="R28" i="7"/>
  <c r="W28" i="7" s="1"/>
  <c r="M28" i="7" s="1"/>
  <c r="O28" i="7" s="1"/>
  <c r="V29" i="7"/>
  <c r="I28" i="7"/>
  <c r="H29" i="7" s="1"/>
  <c r="E29" i="7"/>
  <c r="Y28" i="7"/>
  <c r="C22" i="9" l="1"/>
  <c r="C21" i="10" s="1"/>
  <c r="D21" i="10" s="1"/>
  <c r="X28" i="7"/>
  <c r="G29" i="7"/>
  <c r="J29" i="7"/>
  <c r="F29" i="7" s="1"/>
  <c r="F27" i="21"/>
  <c r="E56" i="11"/>
  <c r="F107" i="21" l="1"/>
  <c r="F28" i="21"/>
  <c r="E57" i="11"/>
  <c r="S29" i="7"/>
  <c r="T29" i="7" s="1"/>
  <c r="Q29" i="7"/>
  <c r="E30" i="7"/>
  <c r="Y29" i="7"/>
  <c r="G30" i="7" l="1"/>
  <c r="J30" i="7"/>
  <c r="K29" i="7"/>
  <c r="V30" i="7"/>
  <c r="F29" i="21"/>
  <c r="E58" i="11"/>
  <c r="I29" i="7" l="1"/>
  <c r="H30" i="7" s="1"/>
  <c r="F30" i="21"/>
  <c r="E59" i="11"/>
  <c r="R29" i="7"/>
  <c r="W29" i="7" s="1"/>
  <c r="M29" i="7" s="1"/>
  <c r="O29" i="7" s="1"/>
  <c r="Q30" i="7"/>
  <c r="S30" i="7"/>
  <c r="T30" i="7" s="1"/>
  <c r="F30" i="7"/>
  <c r="C23" i="9" l="1"/>
  <c r="C22" i="10" s="1"/>
  <c r="D22" i="10" s="1"/>
  <c r="X29" i="7"/>
  <c r="F31" i="21"/>
  <c r="F108" i="21"/>
  <c r="E60" i="11"/>
  <c r="V31" i="7"/>
  <c r="E31" i="7"/>
  <c r="Y30" i="7"/>
  <c r="K30" i="7"/>
  <c r="I30" i="7" s="1"/>
  <c r="H31" i="7" s="1"/>
  <c r="F32" i="21" l="1"/>
  <c r="E61" i="11"/>
  <c r="R30" i="7"/>
  <c r="W30" i="7" s="1"/>
  <c r="M30" i="7" s="1"/>
  <c r="O30" i="7" s="1"/>
  <c r="G31" i="7"/>
  <c r="J31" i="7"/>
  <c r="F31" i="7" s="1"/>
  <c r="C24" i="9" l="1"/>
  <c r="C23" i="10" s="1"/>
  <c r="D23" i="10" s="1"/>
  <c r="X30" i="7"/>
  <c r="E32" i="7"/>
  <c r="Y31" i="7"/>
  <c r="F33" i="21"/>
  <c r="E62" i="11"/>
  <c r="S31" i="7"/>
  <c r="T31" i="7" s="1"/>
  <c r="Q31" i="7"/>
  <c r="G32" i="7" l="1"/>
  <c r="J32" i="7"/>
  <c r="F109" i="21"/>
  <c r="F34" i="21"/>
  <c r="E63" i="11"/>
  <c r="V32" i="7"/>
  <c r="K31" i="7"/>
  <c r="R31" i="7" s="1"/>
  <c r="W31" i="7" s="1"/>
  <c r="M31" i="7" s="1"/>
  <c r="F35" i="21" l="1"/>
  <c r="E64" i="11"/>
  <c r="S32" i="7"/>
  <c r="T32" i="7" s="1"/>
  <c r="Q32" i="7"/>
  <c r="O31" i="7"/>
  <c r="I31" i="7"/>
  <c r="H32" i="7" s="1"/>
  <c r="F32" i="7"/>
  <c r="C25" i="9" l="1"/>
  <c r="C24" i="10" s="1"/>
  <c r="D24" i="10" s="1"/>
  <c r="X31" i="7"/>
  <c r="K32" i="7"/>
  <c r="I32" i="7" s="1"/>
  <c r="H33" i="7" s="1"/>
  <c r="V33" i="7"/>
  <c r="E33" i="7"/>
  <c r="Y32" i="7"/>
  <c r="R32" i="7"/>
  <c r="W32" i="7" s="1"/>
  <c r="M32" i="7" s="1"/>
  <c r="F36" i="21"/>
  <c r="E65" i="11"/>
  <c r="G33" i="7" l="1"/>
  <c r="J33" i="7"/>
  <c r="F33" i="7" s="1"/>
  <c r="F37" i="21"/>
  <c r="F110" i="21"/>
  <c r="E66" i="11"/>
  <c r="O32" i="7"/>
  <c r="E34" i="7" l="1"/>
  <c r="Y33" i="7"/>
  <c r="F38" i="21"/>
  <c r="E67" i="11"/>
  <c r="S33" i="7"/>
  <c r="T33" i="7" s="1"/>
  <c r="Q33" i="7"/>
  <c r="C26" i="9"/>
  <c r="C25" i="10" s="1"/>
  <c r="D25" i="10" s="1"/>
  <c r="X32" i="7"/>
  <c r="V34" i="7" l="1"/>
  <c r="F39" i="21"/>
  <c r="E68" i="11"/>
  <c r="K33" i="7"/>
  <c r="R33" i="7" s="1"/>
  <c r="W33" i="7" s="1"/>
  <c r="M33" i="7" s="1"/>
  <c r="G34" i="7"/>
  <c r="J34" i="7"/>
  <c r="F34" i="7" s="1"/>
  <c r="F111" i="21" l="1"/>
  <c r="F40" i="21"/>
  <c r="E69" i="11"/>
  <c r="E35" i="7"/>
  <c r="Y34" i="7"/>
  <c r="I33" i="7"/>
  <c r="H34" i="7" s="1"/>
  <c r="O33" i="7"/>
  <c r="S34" i="7"/>
  <c r="T34" i="7" s="1"/>
  <c r="Q34" i="7"/>
  <c r="C27" i="9" l="1"/>
  <c r="C26" i="10" s="1"/>
  <c r="D26" i="10" s="1"/>
  <c r="X33" i="7"/>
  <c r="G35" i="7"/>
  <c r="J35" i="7"/>
  <c r="F41" i="21"/>
  <c r="E70" i="11"/>
  <c r="K34" i="7"/>
  <c r="V35" i="7"/>
  <c r="F42" i="21" l="1"/>
  <c r="E71" i="11"/>
  <c r="Q35" i="7"/>
  <c r="S35" i="7"/>
  <c r="T35" i="7" s="1"/>
  <c r="F35" i="7"/>
  <c r="R34" i="7"/>
  <c r="W34" i="7" s="1"/>
  <c r="M34" i="7" s="1"/>
  <c r="O34" i="7" s="1"/>
  <c r="I34" i="7"/>
  <c r="H35" i="7" s="1"/>
  <c r="C28" i="9" l="1"/>
  <c r="C27" i="10" s="1"/>
  <c r="D27" i="10" s="1"/>
  <c r="X34" i="7"/>
  <c r="V36" i="7"/>
  <c r="E36" i="7"/>
  <c r="Y35" i="7"/>
  <c r="K35" i="7"/>
  <c r="F43" i="21"/>
  <c r="F112" i="21"/>
  <c r="F129" i="21" s="1"/>
  <c r="E72" i="11"/>
  <c r="F113" i="21" l="1"/>
  <c r="E73" i="11"/>
  <c r="G36" i="7"/>
  <c r="J36" i="7"/>
  <c r="R35" i="7"/>
  <c r="W35" i="7" s="1"/>
  <c r="M35" i="7" s="1"/>
  <c r="O35" i="7" s="1"/>
  <c r="I35" i="7"/>
  <c r="H36" i="7" s="1"/>
  <c r="C29" i="9" l="1"/>
  <c r="C28" i="10" s="1"/>
  <c r="D28" i="10" s="1"/>
  <c r="X35" i="7"/>
  <c r="Q36" i="7"/>
  <c r="K36" i="7" s="1"/>
  <c r="I36" i="7" s="1"/>
  <c r="H37" i="7" s="1"/>
  <c r="S36" i="7"/>
  <c r="T36" i="7" s="1"/>
  <c r="F36" i="7"/>
  <c r="E37" i="7" l="1"/>
  <c r="Y36" i="7"/>
  <c r="V37" i="7"/>
  <c r="R36" i="7"/>
  <c r="W36" i="7" s="1"/>
  <c r="M36" i="7" s="1"/>
  <c r="O36" i="7" s="1"/>
  <c r="C30" i="9" l="1"/>
  <c r="C29" i="10" s="1"/>
  <c r="D29" i="10" s="1"/>
  <c r="X36" i="7"/>
  <c r="G37" i="7"/>
  <c r="J37" i="7"/>
  <c r="Q37" i="7" l="1"/>
  <c r="K37" i="7" s="1"/>
  <c r="S37" i="7"/>
  <c r="T37" i="7" s="1"/>
  <c r="F37" i="7"/>
  <c r="I37" i="7" l="1"/>
  <c r="H38" i="7" s="1"/>
  <c r="Y37" i="7"/>
  <c r="E38" i="7"/>
  <c r="V38" i="7"/>
  <c r="R37" i="7"/>
  <c r="W37" i="7" s="1"/>
  <c r="M37" i="7" s="1"/>
  <c r="O37" i="7" s="1"/>
  <c r="C31" i="9" l="1"/>
  <c r="C30" i="10" s="1"/>
  <c r="D30" i="10" s="1"/>
  <c r="X37" i="7"/>
  <c r="G38" i="7"/>
  <c r="J38" i="7"/>
  <c r="S38" i="7" l="1"/>
  <c r="T38" i="7" s="1"/>
  <c r="Q38" i="7"/>
  <c r="F38" i="7"/>
  <c r="E39" i="7" l="1"/>
  <c r="Y38" i="7"/>
  <c r="V39" i="7"/>
  <c r="K38" i="7"/>
  <c r="R38" i="7" s="1"/>
  <c r="W38" i="7" s="1"/>
  <c r="M38" i="7" s="1"/>
  <c r="I38" i="7" l="1"/>
  <c r="H39" i="7" s="1"/>
  <c r="O38" i="7"/>
  <c r="G39" i="7"/>
  <c r="J39" i="7"/>
  <c r="S39" i="7" l="1"/>
  <c r="T39" i="7" s="1"/>
  <c r="Q39" i="7"/>
  <c r="K39" i="7" s="1"/>
  <c r="F39" i="7"/>
  <c r="C32" i="9"/>
  <c r="C31" i="10" s="1"/>
  <c r="D31" i="10" s="1"/>
  <c r="X38" i="7"/>
  <c r="I39" i="7" l="1"/>
  <c r="H40" i="7" s="1"/>
  <c r="Y39" i="7"/>
  <c r="E40" i="7"/>
  <c r="V40" i="7"/>
  <c r="R39" i="7"/>
  <c r="W39" i="7" s="1"/>
  <c r="M39" i="7" s="1"/>
  <c r="O39" i="7" s="1"/>
  <c r="C33" i="9" l="1"/>
  <c r="C32" i="10" s="1"/>
  <c r="D32" i="10" s="1"/>
  <c r="X39" i="7"/>
  <c r="G40" i="7"/>
  <c r="J40" i="7"/>
  <c r="Q40" i="7" l="1"/>
  <c r="S40" i="7"/>
  <c r="T40" i="7" s="1"/>
  <c r="F40" i="7"/>
  <c r="E41" i="7" l="1"/>
  <c r="Y40" i="7"/>
  <c r="V41" i="7"/>
  <c r="K40" i="7"/>
  <c r="I40" i="7" l="1"/>
  <c r="H41" i="7" s="1"/>
  <c r="R40" i="7"/>
  <c r="W40" i="7" s="1"/>
  <c r="M40" i="7" s="1"/>
  <c r="O40" i="7" s="1"/>
  <c r="G41" i="7"/>
  <c r="J41" i="7"/>
  <c r="C34" i="9" l="1"/>
  <c r="C33" i="10" s="1"/>
  <c r="D33" i="10" s="1"/>
  <c r="X40" i="7"/>
  <c r="S41" i="7"/>
  <c r="T41" i="7" s="1"/>
  <c r="Q41" i="7"/>
  <c r="K41" i="7" s="1"/>
  <c r="F41" i="7"/>
  <c r="R41" i="7" l="1"/>
  <c r="W41" i="7" s="1"/>
  <c r="M41" i="7" s="1"/>
  <c r="O41" i="7" s="1"/>
  <c r="V42" i="7"/>
  <c r="I41" i="7"/>
  <c r="H42" i="7" s="1"/>
  <c r="E42" i="7"/>
  <c r="Y41" i="7"/>
  <c r="C35" i="9" l="1"/>
  <c r="C34" i="10" s="1"/>
  <c r="D34" i="10" s="1"/>
  <c r="X41" i="7"/>
  <c r="G42" i="7"/>
  <c r="J42" i="7"/>
  <c r="S42" i="7" l="1"/>
  <c r="T42" i="7" s="1"/>
  <c r="Q42" i="7"/>
  <c r="F42" i="7"/>
  <c r="E43" i="7" l="1"/>
  <c r="Y42" i="7"/>
  <c r="K42" i="7"/>
  <c r="V43" i="7"/>
  <c r="I42" i="7" l="1"/>
  <c r="H43" i="7" s="1"/>
  <c r="R42" i="7"/>
  <c r="W42" i="7" s="1"/>
  <c r="M42" i="7" s="1"/>
  <c r="O42" i="7" s="1"/>
  <c r="G43" i="7"/>
  <c r="J43" i="7"/>
  <c r="C36" i="9" l="1"/>
  <c r="C35" i="10" s="1"/>
  <c r="D35" i="10" s="1"/>
  <c r="X42" i="7"/>
  <c r="S43" i="7"/>
  <c r="T43" i="7" s="1"/>
  <c r="Q43" i="7"/>
  <c r="F43" i="7"/>
  <c r="K43" i="7"/>
  <c r="I43" i="7" l="1"/>
  <c r="H44" i="7" s="1"/>
  <c r="E44" i="7"/>
  <c r="Y43" i="7"/>
  <c r="R43" i="7"/>
  <c r="W43" i="7" s="1"/>
  <c r="M43" i="7" s="1"/>
  <c r="O43" i="7" s="1"/>
  <c r="V44" i="7"/>
  <c r="C37" i="9" l="1"/>
  <c r="C36" i="10" s="1"/>
  <c r="D36" i="10" s="1"/>
  <c r="X43" i="7"/>
  <c r="G44" i="7"/>
  <c r="J44" i="7"/>
  <c r="S44" i="7" l="1"/>
  <c r="T44" i="7" s="1"/>
  <c r="Q44" i="7"/>
  <c r="F44" i="7"/>
  <c r="E45" i="7" l="1"/>
  <c r="Y44" i="7"/>
  <c r="K44" i="7"/>
  <c r="V45" i="7"/>
  <c r="I44" i="7" l="1"/>
  <c r="H45" i="7" s="1"/>
  <c r="R44" i="7"/>
  <c r="W44" i="7" s="1"/>
  <c r="M44" i="7" s="1"/>
  <c r="O44" i="7" s="1"/>
  <c r="G45" i="7"/>
  <c r="J45" i="7"/>
  <c r="C38" i="9" l="1"/>
  <c r="C37" i="10" s="1"/>
  <c r="D37" i="10" s="1"/>
  <c r="X44" i="7"/>
  <c r="S45" i="7"/>
  <c r="T45" i="7" s="1"/>
  <c r="Q45" i="7"/>
  <c r="K45" i="7" s="1"/>
  <c r="F45" i="7"/>
  <c r="I45" i="7" l="1"/>
  <c r="H46" i="7" s="1"/>
  <c r="R45" i="7"/>
  <c r="W45" i="7" s="1"/>
  <c r="M45" i="7" s="1"/>
  <c r="O45" i="7" s="1"/>
  <c r="V46" i="7"/>
  <c r="E46" i="7"/>
  <c r="Y45" i="7"/>
  <c r="C39" i="9" l="1"/>
  <c r="C38" i="10" s="1"/>
  <c r="D38" i="10" s="1"/>
  <c r="X45" i="7"/>
  <c r="G46" i="7"/>
  <c r="J46" i="7"/>
  <c r="S46" i="7" l="1"/>
  <c r="T46" i="7" s="1"/>
  <c r="Q46" i="7"/>
  <c r="F46" i="7"/>
  <c r="E47" i="7" l="1"/>
  <c r="Y46" i="7"/>
  <c r="K46" i="7"/>
  <c r="V47" i="7"/>
  <c r="I46" i="7" l="1"/>
  <c r="H47" i="7" s="1"/>
  <c r="R46" i="7"/>
  <c r="W46" i="7" s="1"/>
  <c r="M46" i="7" s="1"/>
  <c r="O46" i="7" s="1"/>
  <c r="G47" i="7"/>
  <c r="J47" i="7"/>
  <c r="C40" i="9" l="1"/>
  <c r="C39" i="10" s="1"/>
  <c r="D39" i="10" s="1"/>
  <c r="X46" i="7"/>
  <c r="Q47" i="7"/>
  <c r="S47" i="7"/>
  <c r="T47" i="7" s="1"/>
  <c r="F47" i="7"/>
  <c r="K47" i="7"/>
  <c r="E48" i="7" l="1"/>
  <c r="Y47" i="7"/>
  <c r="I47" i="7"/>
  <c r="H48" i="7" s="1"/>
  <c r="V48" i="7"/>
  <c r="R47" i="7"/>
  <c r="W47" i="7" s="1"/>
  <c r="M47" i="7" s="1"/>
  <c r="O47" i="7" s="1"/>
  <c r="C41" i="9" l="1"/>
  <c r="C40" i="10" s="1"/>
  <c r="D40" i="10" s="1"/>
  <c r="X47" i="7"/>
  <c r="G48" i="7"/>
  <c r="J48" i="7"/>
  <c r="S48" i="7" l="1"/>
  <c r="T48" i="7" s="1"/>
  <c r="Q48" i="7"/>
  <c r="F48" i="7"/>
  <c r="V49" i="7" l="1"/>
  <c r="E49" i="7"/>
  <c r="Y48" i="7"/>
  <c r="K48" i="7"/>
  <c r="R48" i="7" s="1"/>
  <c r="W48" i="7" s="1"/>
  <c r="M48" i="7" s="1"/>
  <c r="G49" i="7" l="1"/>
  <c r="J49" i="7"/>
  <c r="O48" i="7"/>
  <c r="I48" i="7"/>
  <c r="H49" i="7" s="1"/>
  <c r="C42" i="9" l="1"/>
  <c r="C41" i="10" s="1"/>
  <c r="D41" i="10" s="1"/>
  <c r="X48" i="7"/>
  <c r="S49" i="7"/>
  <c r="T49" i="7" s="1"/>
  <c r="Q49" i="7"/>
  <c r="F49" i="7"/>
  <c r="E50" i="7" l="1"/>
  <c r="Y49" i="7"/>
  <c r="K49" i="7"/>
  <c r="R49" i="7" s="1"/>
  <c r="L49" i="7" l="1"/>
  <c r="I49" i="7"/>
  <c r="H50" i="7" s="1"/>
  <c r="G50" i="7"/>
  <c r="J50" i="7"/>
  <c r="S50" i="7" l="1"/>
  <c r="T50" i="7" s="1"/>
  <c r="Q50" i="7"/>
  <c r="F50" i="7"/>
  <c r="W49" i="7"/>
  <c r="N49" i="7" l="1"/>
  <c r="P49" i="7" s="1"/>
  <c r="U49" i="7" s="1"/>
  <c r="M49" i="7"/>
  <c r="O49" i="7" s="1"/>
  <c r="E51" i="7"/>
  <c r="Y50" i="7"/>
  <c r="K50" i="7"/>
  <c r="R50" i="7" s="1"/>
  <c r="W50" i="7" s="1"/>
  <c r="M50" i="7" s="1"/>
  <c r="I50" i="7" l="1"/>
  <c r="H51" i="7" s="1"/>
  <c r="O50" i="7"/>
  <c r="G51" i="7"/>
  <c r="J51" i="7"/>
  <c r="C43" i="9"/>
  <c r="C42" i="10" s="1"/>
  <c r="D42" i="10" s="1"/>
  <c r="X49" i="7"/>
  <c r="U50" i="7"/>
  <c r="V50" i="7"/>
  <c r="U51" i="7" l="1"/>
  <c r="U52" i="7" s="1"/>
  <c r="U53" i="7" s="1"/>
  <c r="U54" i="7" s="1"/>
  <c r="U55" i="7" s="1"/>
  <c r="U56" i="7" s="1"/>
  <c r="U57" i="7" s="1"/>
  <c r="U58" i="7" s="1"/>
  <c r="U59" i="7" s="1"/>
  <c r="U60" i="7" s="1"/>
  <c r="U61" i="7" s="1"/>
  <c r="V51" i="7"/>
  <c r="S51" i="7"/>
  <c r="T51" i="7" s="1"/>
  <c r="Q51" i="7"/>
  <c r="K51" i="7" s="1"/>
  <c r="I51" i="7" s="1"/>
  <c r="H52" i="7" s="1"/>
  <c r="F51" i="7"/>
  <c r="C44" i="9"/>
  <c r="C43" i="10" s="1"/>
  <c r="D43" i="10" s="1"/>
  <c r="X50" i="7"/>
  <c r="E52" i="7" l="1"/>
  <c r="Y51" i="7"/>
  <c r="V52" i="7"/>
  <c r="R51" i="7"/>
  <c r="W51" i="7" s="1"/>
  <c r="M51" i="7" s="1"/>
  <c r="O51" i="7" s="1"/>
  <c r="C45" i="9" l="1"/>
  <c r="C44" i="10" s="1"/>
  <c r="D44" i="10" s="1"/>
  <c r="X51" i="7"/>
  <c r="G52" i="7"/>
  <c r="J52" i="7"/>
  <c r="S52" i="7" l="1"/>
  <c r="T52" i="7" s="1"/>
  <c r="Q52" i="7"/>
  <c r="K52" i="7" s="1"/>
  <c r="F52" i="7"/>
  <c r="E53" i="7" l="1"/>
  <c r="Y52" i="7"/>
  <c r="R52" i="7"/>
  <c r="W52" i="7" s="1"/>
  <c r="M52" i="7" s="1"/>
  <c r="O52" i="7" s="1"/>
  <c r="I52" i="7"/>
  <c r="H53" i="7" s="1"/>
  <c r="V53" i="7"/>
  <c r="C46" i="9" l="1"/>
  <c r="C45" i="10" s="1"/>
  <c r="D45" i="10" s="1"/>
  <c r="X52" i="7"/>
  <c r="G53" i="7"/>
  <c r="J53" i="7"/>
  <c r="S53" i="7" l="1"/>
  <c r="T53" i="7" s="1"/>
  <c r="Q53" i="7"/>
  <c r="F53" i="7"/>
  <c r="E54" i="7" l="1"/>
  <c r="Y53" i="7"/>
  <c r="V54" i="7"/>
  <c r="K53" i="7"/>
  <c r="I53" i="7" l="1"/>
  <c r="H54" i="7" s="1"/>
  <c r="R53" i="7"/>
  <c r="W53" i="7" s="1"/>
  <c r="M53" i="7" s="1"/>
  <c r="O53" i="7" s="1"/>
  <c r="G54" i="7"/>
  <c r="J54" i="7"/>
  <c r="C47" i="9" l="1"/>
  <c r="C46" i="10" s="1"/>
  <c r="D46" i="10" s="1"/>
  <c r="X53" i="7"/>
  <c r="S54" i="7"/>
  <c r="T54" i="7" s="1"/>
  <c r="Q54" i="7"/>
  <c r="K54" i="7" s="1"/>
  <c r="I54" i="7" s="1"/>
  <c r="H55" i="7" s="1"/>
  <c r="F54" i="7"/>
  <c r="E55" i="7" l="1"/>
  <c r="Y54" i="7"/>
  <c r="R54" i="7"/>
  <c r="W54" i="7" s="1"/>
  <c r="M54" i="7" s="1"/>
  <c r="O54" i="7" s="1"/>
  <c r="V55" i="7"/>
  <c r="C48" i="9" l="1"/>
  <c r="C47" i="10" s="1"/>
  <c r="D47" i="10" s="1"/>
  <c r="X54" i="7"/>
  <c r="G55" i="7"/>
  <c r="J55" i="7"/>
  <c r="S55" i="7" l="1"/>
  <c r="T55" i="7" s="1"/>
  <c r="Q55" i="7"/>
  <c r="K55" i="7"/>
  <c r="F55" i="7"/>
  <c r="E56" i="7" l="1"/>
  <c r="Y55" i="7"/>
  <c r="R55" i="7"/>
  <c r="W55" i="7" s="1"/>
  <c r="M55" i="7" s="1"/>
  <c r="O55" i="7" s="1"/>
  <c r="V56" i="7"/>
  <c r="I55" i="7"/>
  <c r="H56" i="7" s="1"/>
  <c r="C49" i="9" l="1"/>
  <c r="C48" i="10" s="1"/>
  <c r="D48" i="10" s="1"/>
  <c r="X55" i="7"/>
  <c r="G56" i="7"/>
  <c r="J56" i="7"/>
  <c r="S56" i="7" l="1"/>
  <c r="T56" i="7" s="1"/>
  <c r="Q56" i="7"/>
  <c r="F56" i="7"/>
  <c r="V57" i="7" l="1"/>
  <c r="E57" i="7"/>
  <c r="Y56" i="7"/>
  <c r="K56" i="7"/>
  <c r="I56" i="7" l="1"/>
  <c r="H57" i="7" s="1"/>
  <c r="R56" i="7"/>
  <c r="W56" i="7" s="1"/>
  <c r="M56" i="7" s="1"/>
  <c r="O56" i="7" s="1"/>
  <c r="G57" i="7"/>
  <c r="J57" i="7"/>
  <c r="C50" i="9" l="1"/>
  <c r="C49" i="10" s="1"/>
  <c r="D49" i="10" s="1"/>
  <c r="X56" i="7"/>
  <c r="Q57" i="7"/>
  <c r="S57" i="7"/>
  <c r="T57" i="7" s="1"/>
  <c r="F57" i="7"/>
  <c r="K57" i="7"/>
  <c r="E58" i="7" l="1"/>
  <c r="Y57" i="7"/>
  <c r="R57" i="7"/>
  <c r="W57" i="7" s="1"/>
  <c r="M57" i="7" s="1"/>
  <c r="O57" i="7" s="1"/>
  <c r="I57" i="7"/>
  <c r="H58" i="7" s="1"/>
  <c r="V58" i="7"/>
  <c r="C51" i="9" l="1"/>
  <c r="C50" i="10" s="1"/>
  <c r="D50" i="10" s="1"/>
  <c r="X57" i="7"/>
  <c r="G58" i="7"/>
  <c r="J58" i="7"/>
  <c r="S58" i="7" l="1"/>
  <c r="T58" i="7" s="1"/>
  <c r="Q58" i="7"/>
  <c r="F58" i="7"/>
  <c r="E59" i="7" l="1"/>
  <c r="Y58" i="7"/>
  <c r="V59" i="7"/>
  <c r="K58" i="7"/>
  <c r="I58" i="7" l="1"/>
  <c r="H59" i="7" s="1"/>
  <c r="R58" i="7"/>
  <c r="W58" i="7" s="1"/>
  <c r="M58" i="7" s="1"/>
  <c r="O58" i="7" s="1"/>
  <c r="G59" i="7"/>
  <c r="J59" i="7"/>
  <c r="F59" i="7" s="1"/>
  <c r="E60" i="7" l="1"/>
  <c r="Y59" i="7"/>
  <c r="C52" i="9"/>
  <c r="C51" i="10" s="1"/>
  <c r="D51" i="10" s="1"/>
  <c r="X58" i="7"/>
  <c r="S59" i="7"/>
  <c r="T59" i="7" s="1"/>
  <c r="Q59" i="7"/>
  <c r="K59" i="7"/>
  <c r="I59" i="7" s="1"/>
  <c r="H60" i="7" s="1"/>
  <c r="V60" i="7" l="1"/>
  <c r="R59" i="7"/>
  <c r="W59" i="7" s="1"/>
  <c r="M59" i="7" s="1"/>
  <c r="O59" i="7" s="1"/>
  <c r="G60" i="7"/>
  <c r="J60" i="7"/>
  <c r="F60" i="7" s="1"/>
  <c r="E61" i="7" l="1"/>
  <c r="Y60" i="7"/>
  <c r="C53" i="9"/>
  <c r="C52" i="10" s="1"/>
  <c r="D52" i="10" s="1"/>
  <c r="X59" i="7"/>
  <c r="S60" i="7"/>
  <c r="T60" i="7" s="1"/>
  <c r="Q60" i="7"/>
  <c r="K60" i="7" s="1"/>
  <c r="I60" i="7" s="1"/>
  <c r="H61" i="7" s="1"/>
  <c r="V61" i="7" l="1"/>
  <c r="R60" i="7"/>
  <c r="W60" i="7" s="1"/>
  <c r="M60" i="7" s="1"/>
  <c r="O60" i="7" s="1"/>
  <c r="G61" i="7"/>
  <c r="J61" i="7"/>
  <c r="F61" i="7" s="1"/>
  <c r="Y61" i="7" s="1"/>
  <c r="C54" i="9" l="1"/>
  <c r="C53" i="10" s="1"/>
  <c r="D53" i="10" s="1"/>
  <c r="X60" i="7"/>
  <c r="S61" i="7"/>
  <c r="T61" i="7" s="1"/>
  <c r="Q61" i="7"/>
  <c r="K61" i="7" l="1"/>
  <c r="I61" i="7" l="1"/>
  <c r="R61" i="7"/>
  <c r="W61" i="7" s="1"/>
  <c r="M61" i="7" s="1"/>
  <c r="O61" i="7" s="1"/>
  <c r="C55" i="9" l="1"/>
  <c r="X61" i="7"/>
  <c r="C54" i="10" l="1"/>
  <c r="D54" i="10" s="1"/>
  <c r="B9" i="9"/>
  <c r="B2" i="9"/>
  <c r="B18" i="23" l="1"/>
  <c r="E24" i="26"/>
  <c r="E34" i="26"/>
  <c r="B8" i="26"/>
  <c r="E15" i="26" s="1"/>
  <c r="B26" i="23"/>
  <c r="B56" i="10"/>
  <c r="B171" i="11"/>
  <c r="B5" i="9"/>
  <c r="B27" i="23" l="1"/>
  <c r="B30" i="23"/>
  <c r="E26" i="23"/>
  <c r="B28" i="23"/>
  <c r="D26" i="23"/>
  <c r="C26" i="23"/>
  <c r="B29" i="23"/>
  <c r="E18" i="26"/>
  <c r="F18" i="26" s="1"/>
  <c r="E16" i="26"/>
  <c r="F16" i="26" s="1"/>
  <c r="E14" i="26"/>
  <c r="F14" i="26" s="1"/>
  <c r="E12" i="26"/>
  <c r="F12" i="26" s="1"/>
  <c r="F15" i="26"/>
  <c r="E17" i="26"/>
  <c r="F17" i="26" s="1"/>
  <c r="E13" i="26"/>
  <c r="F13" i="26" s="1"/>
  <c r="B7" i="9"/>
  <c r="B6" i="9"/>
  <c r="E39" i="26"/>
  <c r="E35" i="26"/>
  <c r="E38" i="26"/>
  <c r="E37" i="26"/>
  <c r="E36" i="26"/>
  <c r="F24" i="26"/>
  <c r="E28" i="26"/>
  <c r="F28" i="26" s="1"/>
  <c r="E26" i="26"/>
  <c r="F26" i="26" s="1"/>
  <c r="E29" i="26"/>
  <c r="F29" i="26" s="1"/>
  <c r="E27" i="26"/>
  <c r="F27" i="26" s="1"/>
  <c r="E25" i="26"/>
  <c r="F25" i="26" s="1"/>
  <c r="E23" i="26"/>
  <c r="F23" i="26" s="1"/>
  <c r="C30" i="23" l="1"/>
  <c r="C28" i="23"/>
  <c r="C29" i="23"/>
  <c r="C27" i="23"/>
  <c r="D28" i="23"/>
  <c r="D29" i="23"/>
  <c r="D27" i="23"/>
  <c r="D30" i="23"/>
  <c r="E28" i="23"/>
  <c r="E29" i="23"/>
  <c r="E27" i="23"/>
  <c r="E30" i="23"/>
  <c r="F26" i="23"/>
  <c r="F30" i="23" l="1"/>
  <c r="F29" i="23"/>
  <c r="F27" i="23"/>
  <c r="F28" i="23"/>
</calcChain>
</file>

<file path=xl/sharedStrings.xml><?xml version="1.0" encoding="utf-8"?>
<sst xmlns="http://schemas.openxmlformats.org/spreadsheetml/2006/main" count="2450" uniqueCount="1739">
  <si>
    <t>PRO FORMA FINANCIAL PROJECTIONS</t>
  </si>
  <si>
    <t>Tellico Lake, Tennessee</t>
  </si>
  <si>
    <t>INVESTMENT HIGHLIGHTS</t>
  </si>
  <si>
    <t>Total Development Value:  $635.2 Million</t>
  </si>
  <si>
    <t>Acquisition Cost:  $57 Million</t>
  </si>
  <si>
    <t>Instant Equity Created:  $80 Million (67%)</t>
  </si>
  <si>
    <t>Total Lot Inventory:  285 Parcels on 1,100 Acres</t>
  </si>
  <si>
    <t>Projected Hold Period:  84-120 Months</t>
  </si>
  <si>
    <t>Qualified Opportunity Zone:  Available Tax Benefits</t>
  </si>
  <si>
    <t>DOCUMENT INFORMATION</t>
  </si>
  <si>
    <t>Prepared: January 14, 2026</t>
  </si>
  <si>
    <t>Timbertop Growth Investment Fund LLC</t>
  </si>
  <si>
    <t>CONFIDENTIAL - FOR QUALIFIED INVESTORS ONLY
This document contains forward-looking projections based on current assumptions. Past performance does not guarantee future results. All investments involve risk. This is not an offer to sell securities.</t>
  </si>
  <si>
    <t>RARITY BAY RESORT - KEY ASSUMPTIONS &amp; INPUTS</t>
  </si>
  <si>
    <t>All figures in USD unless otherwise noted</t>
  </si>
  <si>
    <t>Close Date</t>
  </si>
  <si>
    <t>CAPITAL STRUCTURE</t>
  </si>
  <si>
    <t>Periods per Year</t>
  </si>
  <si>
    <t>Base Exit timeline (years)</t>
  </si>
  <si>
    <t>Series</t>
  </si>
  <si>
    <t>Total Allocation</t>
  </si>
  <si>
    <t>Min Investment</t>
  </si>
  <si>
    <t>Unit Price</t>
  </si>
  <si>
    <t>Preferred Return</t>
  </si>
  <si>
    <t>Liquidation Pref</t>
  </si>
  <si>
    <t>Gross Equity Raised</t>
  </si>
  <si>
    <t>Series A1</t>
  </si>
  <si>
    <t>Series A2</t>
  </si>
  <si>
    <t>Class C</t>
  </si>
  <si>
    <t>Call Dates</t>
  </si>
  <si>
    <t>Class D (Gen)</t>
  </si>
  <si>
    <t>D-1 Strategic</t>
  </si>
  <si>
    <t>D-2 Platinum</t>
  </si>
  <si>
    <t>D-3 Diamond</t>
  </si>
  <si>
    <t>Supplier Subtotal</t>
  </si>
  <si>
    <t>-</t>
  </si>
  <si>
    <t>TOTAL RAISE</t>
  </si>
  <si>
    <t>PROJECT ECONOMICS</t>
  </si>
  <si>
    <t>Call amount (%)</t>
  </si>
  <si>
    <t>Component</t>
  </si>
  <si>
    <t>Amount</t>
  </si>
  <si>
    <t>% of Total</t>
  </si>
  <si>
    <t>Notes</t>
  </si>
  <si>
    <t>Property Acquisition</t>
  </si>
  <si>
    <t>Bankruptcy purchase</t>
  </si>
  <si>
    <t>Bridge Loan (if needed)</t>
  </si>
  <si>
    <t>18-month, 10% interest</t>
  </si>
  <si>
    <t>Development Loan</t>
  </si>
  <si>
    <t>Construction financing</t>
  </si>
  <si>
    <t>Phase 1 Deployment</t>
  </si>
  <si>
    <t>Months 1-18</t>
  </si>
  <si>
    <t>Phase 2 Deployment</t>
  </si>
  <si>
    <t>From recycled capital</t>
  </si>
  <si>
    <t>Series Allocation %</t>
  </si>
  <si>
    <t>Phase 3 Self-Funded</t>
  </si>
  <si>
    <t>Operations funded</t>
  </si>
  <si>
    <t>Working Capital</t>
  </si>
  <si>
    <t>Reserve + OpEx</t>
  </si>
  <si>
    <t>Transaction Costs</t>
  </si>
  <si>
    <t>Legal, DD, offering</t>
  </si>
  <si>
    <t>total</t>
  </si>
  <si>
    <t>TOTAL USES</t>
  </si>
  <si>
    <t>Upfront Fee %</t>
  </si>
  <si>
    <t>Equity (from raise)</t>
  </si>
  <si>
    <t>TGIF capital</t>
  </si>
  <si>
    <t>Debt (bridge+dev)</t>
  </si>
  <si>
    <t>Term loans</t>
  </si>
  <si>
    <t>Supplier Allocation %</t>
  </si>
  <si>
    <t>TOTAL SOURCES</t>
  </si>
  <si>
    <t>Sources = Uses Check</t>
  </si>
  <si>
    <t>✓ Balanced with Reserve</t>
  </si>
  <si>
    <t>REVENUE ASSUMPTIONS</t>
  </si>
  <si>
    <t>Loan Amount</t>
  </si>
  <si>
    <t>Loan Interest Rate</t>
  </si>
  <si>
    <t>Stream 1: RESIDENTIAL LOTS</t>
  </si>
  <si>
    <t>Type</t>
  </si>
  <si>
    <t>Count</t>
  </si>
  <si>
    <t>Avg Price</t>
  </si>
  <si>
    <t>Absorption/Yr</t>
  </si>
  <si>
    <t>Total Revenue</t>
  </si>
  <si>
    <t>Wooded</t>
  </si>
  <si>
    <t>Lot AVG Price</t>
  </si>
  <si>
    <t>Golf Course</t>
  </si>
  <si>
    <t>Condo AVG Price</t>
  </si>
  <si>
    <t>Water-View</t>
  </si>
  <si>
    <t>Lakefront</t>
  </si>
  <si>
    <t>TOTAL LOTS</t>
  </si>
  <si>
    <t>Ground Lease Start Date (month)</t>
  </si>
  <si>
    <t>Stream 2: CONDOMINIUMS</t>
  </si>
  <si>
    <t>Units</t>
  </si>
  <si>
    <t>SF</t>
  </si>
  <si>
    <t>Price/SF</t>
  </si>
  <si>
    <t>Marina NOI haircut %</t>
  </si>
  <si>
    <t>Waterfront (A,B,C)</t>
  </si>
  <si>
    <t>Golf &amp; Ammenity haircut %</t>
  </si>
  <si>
    <t>Mixed-Use</t>
  </si>
  <si>
    <t>Lock and Leave haircut%</t>
  </si>
  <si>
    <t>Dignified Living</t>
  </si>
  <si>
    <t>Ground Lease haircut %</t>
  </si>
  <si>
    <t>TOTAL CONDOS</t>
  </si>
  <si>
    <t>Stream 3: LUXURY VILLAS</t>
  </si>
  <si>
    <t>Exit Cap rate LOW</t>
  </si>
  <si>
    <t>Phase</t>
  </si>
  <si>
    <t>Total</t>
  </si>
  <si>
    <t>Exit Cap rate BASE</t>
  </si>
  <si>
    <t>Phase 1</t>
  </si>
  <si>
    <t>Exit Cap Rate HIGH</t>
  </si>
  <si>
    <t>Phase 2</t>
  </si>
  <si>
    <t>TOTAL VILLAS</t>
  </si>
  <si>
    <t>Stream 4-7: OPERATIONS (Annual Revenue)</t>
  </si>
  <si>
    <t>Stream</t>
  </si>
  <si>
    <t>Year 1</t>
  </si>
  <si>
    <t>Year 2+</t>
  </si>
  <si>
    <t>5-Year Total</t>
  </si>
  <si>
    <t>Marina Operations</t>
  </si>
  <si>
    <t>Golf &amp; Amenities</t>
  </si>
  <si>
    <t>✓ 285 Developable Lots</t>
  </si>
  <si>
    <t>Current: $24.8M</t>
  </si>
  <si>
    <t>Lock-and-Leave</t>
  </si>
  <si>
    <t>✓ Championship 18-Hole Golf Course</t>
  </si>
  <si>
    <t>Ground Leases</t>
  </si>
  <si>
    <t>✓ 200-Slip Marina on Tellico Lake</t>
  </si>
  <si>
    <t>Total Operations</t>
  </si>
  <si>
    <t>✓ 15,000 SF Clubhouse</t>
  </si>
  <si>
    <t>✓ Complete Infrastructure</t>
  </si>
  <si>
    <t>DEVELOPMENT COSTS</t>
  </si>
  <si>
    <t>✓ Declarant Rights &amp; HOA Control</t>
  </si>
  <si>
    <t>✓ Full Entitlements &amp; Master Plan</t>
  </si>
  <si>
    <t>STRATEGIC SUPPLIER PARTNERSHIP</t>
  </si>
  <si>
    <t>Tier</t>
  </si>
  <si>
    <t>Investment</t>
  </si>
  <si>
    <t>Pricing Premium</t>
  </si>
  <si>
    <t>Payment Terms</t>
  </si>
  <si>
    <t>Est. Work Volume</t>
  </si>
  <si>
    <t>Est. Margin</t>
  </si>
  <si>
    <t>Net 15</t>
  </si>
  <si>
    <t>Net 10</t>
  </si>
  <si>
    <t>Net 7</t>
  </si>
  <si>
    <t>Vendor Profit Calculations:</t>
  </si>
  <si>
    <t>Est Revenue</t>
  </si>
  <si>
    <t>Cost Basis</t>
  </si>
  <si>
    <t>Gross Profit</t>
  </si>
  <si>
    <t>Net Margin</t>
  </si>
  <si>
    <t>Est Net Profit</t>
  </si>
  <si>
    <t>D-1</t>
  </si>
  <si>
    <t>D-2</t>
  </si>
  <si>
    <t>D-3</t>
  </si>
  <si>
    <t>KEY DATES &amp; TIMELINE</t>
  </si>
  <si>
    <t>Milestone</t>
  </si>
  <si>
    <t>Date</t>
  </si>
  <si>
    <t>Month #</t>
  </si>
  <si>
    <t>Status</t>
  </si>
  <si>
    <t>Offering Launch</t>
  </si>
  <si>
    <t>Input</t>
  </si>
  <si>
    <t>First Close Target</t>
  </si>
  <si>
    <t>Pending</t>
  </si>
  <si>
    <t>Phase 1 Start</t>
  </si>
  <si>
    <t>Phase 1 Complete</t>
  </si>
  <si>
    <t>Revenue Begins</t>
  </si>
  <si>
    <t>Phase 2 Start</t>
  </si>
  <si>
    <t>5-Year QOZ Milestone</t>
  </si>
  <si>
    <t>84 Month Exit Window</t>
  </si>
  <si>
    <t>10-Year QOZ Maximum</t>
  </si>
  <si>
    <t>DEVELOPMENT COSTS BY PRODUCT</t>
  </si>
  <si>
    <t>Product</t>
  </si>
  <si>
    <t>Hard Cost/Unit</t>
  </si>
  <si>
    <t>Soft Cost/Unit</t>
  </si>
  <si>
    <t>Total Cost/Unit</t>
  </si>
  <si>
    <t>Total Cost</t>
  </si>
  <si>
    <t>Residential Lots</t>
  </si>
  <si>
    <t>Waterfront Condos (A,B,C)</t>
  </si>
  <si>
    <t>Mixed-Use Condos</t>
  </si>
  <si>
    <t>Dignified Living Condos</t>
  </si>
  <si>
    <t>Luxury Villas</t>
  </si>
  <si>
    <t>Marina Improvements</t>
  </si>
  <si>
    <t>Golf Enhancements</t>
  </si>
  <si>
    <t>Clubhouse Renovation</t>
  </si>
  <si>
    <t>Pool &amp; Tennis</t>
  </si>
  <si>
    <t>Common Areas</t>
  </si>
  <si>
    <t>Ground Lease Prep</t>
  </si>
  <si>
    <t>TOTAL DEVELOPMENT</t>
  </si>
  <si>
    <t>PROJECT COST SUMMARY</t>
  </si>
  <si>
    <t>Category</t>
  </si>
  <si>
    <t>Base Development Costs</t>
  </si>
  <si>
    <t>Contingency (3% of hard costs)</t>
  </si>
  <si>
    <t>Working Capital Reserve</t>
  </si>
  <si>
    <t>TOTAL PROJECT COSTS</t>
  </si>
  <si>
    <t>Periods per year</t>
  </si>
  <si>
    <t>Base Exit scenario (years)</t>
  </si>
  <si>
    <t>Exit Timing override</t>
  </si>
  <si>
    <t>Exit period (calculated)</t>
  </si>
  <si>
    <t>Distribution frequency flag (1=Quarterly, 2=annual, 3=event-driven at exit only)</t>
  </si>
  <si>
    <t>Contribution timing (1=at closing, 2=staged per Capital Structure, 3=mid-period)</t>
  </si>
  <si>
    <t>Exit date convention (1=period-end, 2=mid-year, 3=year-end)</t>
  </si>
  <si>
    <t>Exit date offset (days, calculated)</t>
  </si>
  <si>
    <t>Contribution timing note</t>
  </si>
  <si>
    <t>Distribution frequency note</t>
  </si>
  <si>
    <t>period</t>
  </si>
  <si>
    <t>date</t>
  </si>
  <si>
    <t>year</t>
  </si>
  <si>
    <t>period in year</t>
  </si>
  <si>
    <t>exit flag</t>
  </si>
  <si>
    <t>Capital Call Schedule Table</t>
  </si>
  <si>
    <t>Call #</t>
  </si>
  <si>
    <t>Call Date</t>
  </si>
  <si>
    <t>Call amount</t>
  </si>
  <si>
    <t>Net Capital (after fees)</t>
  </si>
  <si>
    <t>Allocation %</t>
  </si>
  <si>
    <t>Inputs</t>
  </si>
  <si>
    <t>Gross Equity Invested</t>
  </si>
  <si>
    <t>Uprfront Fees (% of Equity)</t>
  </si>
  <si>
    <t>Fees Paid From Equity?</t>
  </si>
  <si>
    <t>1=yes, 0=no</t>
  </si>
  <si>
    <t>Initial Close Date</t>
  </si>
  <si>
    <t>Capital Call Structure</t>
  </si>
  <si>
    <t>Staged</t>
  </si>
  <si>
    <t>Net Invested Equity</t>
  </si>
  <si>
    <t>Total Calls</t>
  </si>
  <si>
    <t>Check Calls = gross equity</t>
  </si>
  <si>
    <t>Capital Structure Inputs</t>
  </si>
  <si>
    <t>From offering size</t>
  </si>
  <si>
    <t xml:space="preserve">Number of Tranches </t>
  </si>
  <si>
    <t>Series/Classes</t>
  </si>
  <si>
    <t>Offering Docs</t>
  </si>
  <si>
    <t>Final Close Date</t>
  </si>
  <si>
    <t>Pref Rate</t>
  </si>
  <si>
    <t>Priority</t>
  </si>
  <si>
    <t>Gross Capital</t>
  </si>
  <si>
    <t>Net Capital (after fees if from equity)</t>
  </si>
  <si>
    <t>upfront</t>
  </si>
  <si>
    <t>Upfront vs Staged</t>
  </si>
  <si>
    <t>upfront Fees (%)</t>
  </si>
  <si>
    <t>Legal, Offering</t>
  </si>
  <si>
    <t>Fees paid From</t>
  </si>
  <si>
    <t>Equity/Outside</t>
  </si>
  <si>
    <t>Net Investable Equity</t>
  </si>
  <si>
    <t>Calcualted</t>
  </si>
  <si>
    <t xml:space="preserve">Equity Funded at Close </t>
  </si>
  <si>
    <t>Equity Funded Post-Close</t>
  </si>
  <si>
    <t>Suppliers</t>
  </si>
  <si>
    <t>Total Call</t>
  </si>
  <si>
    <t>Class D</t>
  </si>
  <si>
    <t xml:space="preserve">Parralell Equity Cash-Flow Streams </t>
  </si>
  <si>
    <t>Unlevered</t>
  </si>
  <si>
    <t>Levered</t>
  </si>
  <si>
    <t>Period</t>
  </si>
  <si>
    <t>Unlevered Equity CF</t>
  </si>
  <si>
    <t>Levered Equity CF</t>
  </si>
  <si>
    <t>Debt Cash Flow-Schedule</t>
  </si>
  <si>
    <t>Interest</t>
  </si>
  <si>
    <t>Principal</t>
  </si>
  <si>
    <t>Debt Service (Total)</t>
  </si>
  <si>
    <t>Ending Balance</t>
  </si>
  <si>
    <t xml:space="preserve">Leverage Assumptions </t>
  </si>
  <si>
    <t>Interest Rate</t>
  </si>
  <si>
    <t>Rate Type</t>
  </si>
  <si>
    <t>1=Fixed, 0=floating</t>
  </si>
  <si>
    <t>Amortization Type</t>
  </si>
  <si>
    <t>1=Interest only, 0=amortizing</t>
  </si>
  <si>
    <t>Interest -Only Period (Months)</t>
  </si>
  <si>
    <t>I/o periods (quarters)</t>
  </si>
  <si>
    <t>Refinance Date</t>
  </si>
  <si>
    <t>Refi Proceeds</t>
  </si>
  <si>
    <t>New loan replaces old balance</t>
  </si>
  <si>
    <t>Exit Debt Payoff</t>
  </si>
  <si>
    <t>1=payoff, 0=assumed by buyer</t>
  </si>
  <si>
    <t>Toggle Leverage On/Off</t>
  </si>
  <si>
    <t>(1=on, 0=off)</t>
  </si>
  <si>
    <t>Base Rate</t>
  </si>
  <si>
    <t>Spread</t>
  </si>
  <si>
    <t>Effective Rate</t>
  </si>
  <si>
    <t>Loan Term (quarters)</t>
  </si>
  <si>
    <t>Refi Rate</t>
  </si>
  <si>
    <t>Refi Toggle</t>
  </si>
  <si>
    <t>(1=refi occurs, 0= no refi)</t>
  </si>
  <si>
    <t>Acquisition price</t>
  </si>
  <si>
    <t>Closing costs %</t>
  </si>
  <si>
    <t>Horizontal/infrastructure total</t>
  </si>
  <si>
    <t>Vertical Construction total</t>
  </si>
  <si>
    <t>Amenity upgrades total</t>
  </si>
  <si>
    <t>Base Contingecy</t>
  </si>
  <si>
    <t>Override additional contigency %</t>
  </si>
  <si>
    <t>Deployment stretch factor (1=base)</t>
  </si>
  <si>
    <t>Front Loaded toggle(1/0)</t>
  </si>
  <si>
    <t>Phased toggle (1/0)</t>
  </si>
  <si>
    <t>Cap interest toggle (1/0)</t>
  </si>
  <si>
    <t>cap interest annual rate</t>
  </si>
  <si>
    <t>close date</t>
  </si>
  <si>
    <t>Horiz spend qtrs</t>
  </si>
  <si>
    <t>Vertical spend qrts</t>
  </si>
  <si>
    <t>amenity spend qtrs</t>
  </si>
  <si>
    <t>Weight normlization</t>
  </si>
  <si>
    <t>Base Horizontal</t>
  </si>
  <si>
    <t>Base Vertical</t>
  </si>
  <si>
    <t>Base Amenity</t>
  </si>
  <si>
    <t>Base contigency</t>
  </si>
  <si>
    <t>Base total</t>
  </si>
  <si>
    <t>Adjusted horizontal</t>
  </si>
  <si>
    <t>adjusted vertical</t>
  </si>
  <si>
    <t>adjusted amenity</t>
  </si>
  <si>
    <t>adjusted contigency</t>
  </si>
  <si>
    <t>adjusted total</t>
  </si>
  <si>
    <t>weight</t>
  </si>
  <si>
    <t>weighted adj CapEx</t>
  </si>
  <si>
    <t>Capitalized Interest</t>
  </si>
  <si>
    <t>Total Uses this period</t>
  </si>
  <si>
    <t>acquisition only</t>
  </si>
  <si>
    <t>Operating Cash Flow Components</t>
  </si>
  <si>
    <t>Lot Sale Units</t>
  </si>
  <si>
    <t>Lot Sale Revenue</t>
  </si>
  <si>
    <t>Condo Closings Units</t>
  </si>
  <si>
    <t>Condo Revenue</t>
  </si>
  <si>
    <t>Marina NOI</t>
  </si>
  <si>
    <t>Golf &amp; Amenity NOI</t>
  </si>
  <si>
    <t>Ground Lease Revenue</t>
  </si>
  <si>
    <t>Lock and Lease Revenue</t>
  </si>
  <si>
    <t>Operating Expenses</t>
  </si>
  <si>
    <t>POA Subsidy</t>
  </si>
  <si>
    <t>Management Fees</t>
  </si>
  <si>
    <t>Total Expenses</t>
  </si>
  <si>
    <t>Net Operating CF</t>
  </si>
  <si>
    <t>Lot Sales (by phase)</t>
  </si>
  <si>
    <t>Condo Unit/Closings Input</t>
  </si>
  <si>
    <t>Marina Operations (Ramp-&gt;Stablized)</t>
  </si>
  <si>
    <t>Ground Lease Revenue Inputs</t>
  </si>
  <si>
    <t>Lock &amp; Lease Enrollment Curve</t>
  </si>
  <si>
    <t>Total Lots</t>
  </si>
  <si>
    <t>Total Condo Units</t>
  </si>
  <si>
    <t>Stabilized NOI (annual)</t>
  </si>
  <si>
    <t>Annual Ground Lease</t>
  </si>
  <si>
    <t>Eligible Units</t>
  </si>
  <si>
    <t>Phase 1 Lots</t>
  </si>
  <si>
    <t>Average Price/Unit</t>
  </si>
  <si>
    <t>Ramp Year 1 Factor</t>
  </si>
  <si>
    <t>Commencement Month</t>
  </si>
  <si>
    <t>Avg Net Rent/Unit (annual)</t>
  </si>
  <si>
    <t>Phase 2 Lots</t>
  </si>
  <si>
    <t>Closings Begin (month)</t>
  </si>
  <si>
    <t>Ramp Year 2 Factor</t>
  </si>
  <si>
    <t>Escalation Rate</t>
  </si>
  <si>
    <t>Year 1 Enrollment</t>
  </si>
  <si>
    <t>Phase 3 Lots</t>
  </si>
  <si>
    <t>Closings end (month)</t>
  </si>
  <si>
    <t>Start Month</t>
  </si>
  <si>
    <t>Year 2 Enrollment</t>
  </si>
  <si>
    <t>Avg Price/Lot</t>
  </si>
  <si>
    <t>Marina Start Quarter</t>
  </si>
  <si>
    <t>Ground Lease Start Quarter</t>
  </si>
  <si>
    <t>Year 3+ Enrollment</t>
  </si>
  <si>
    <t>Closings Begin Quarter</t>
  </si>
  <si>
    <t>Rental Program Start Quarter</t>
  </si>
  <si>
    <t>Phase 1 Start (month)</t>
  </si>
  <si>
    <t>Closings End Quarter</t>
  </si>
  <si>
    <t>Phase 2 Start (Month)</t>
  </si>
  <si>
    <t>Phase 3 Start (Month)</t>
  </si>
  <si>
    <t>Absorption (Lots/Yr)</t>
  </si>
  <si>
    <t>Phase 1 Start Quarter</t>
  </si>
  <si>
    <t>Phase 2 Start Quarter</t>
  </si>
  <si>
    <t>Phase 3 Start Quarter</t>
  </si>
  <si>
    <t>Golf &amp; Amenity Ops (Ramp-&gt;)</t>
  </si>
  <si>
    <t>Stabilized Margin</t>
  </si>
  <si>
    <t>Stablized NOI (annual)</t>
  </si>
  <si>
    <t>Management Fees Input</t>
  </si>
  <si>
    <t>MGT fee rate</t>
  </si>
  <si>
    <t>POA Subsidy (annual)</t>
  </si>
  <si>
    <t>POA Sunset Year</t>
  </si>
  <si>
    <t>Golf Start Quarter</t>
  </si>
  <si>
    <t>MGmt fee start month</t>
  </si>
  <si>
    <t>Mgmt Start quarter</t>
  </si>
  <si>
    <t>Ramp Year 1 Margin</t>
  </si>
  <si>
    <t>General InflationRate</t>
  </si>
  <si>
    <t>Ramp Year 2 Margin</t>
  </si>
  <si>
    <t>Preferred return %</t>
  </si>
  <si>
    <t>pref compounding? (1=compound, 0=simple)</t>
  </si>
  <si>
    <t>Catch-up enabled? (1,0)</t>
  </si>
  <si>
    <t>Catch-up spnsore share (1=100%)</t>
  </si>
  <si>
    <t>Tier 1 split to investor</t>
  </si>
  <si>
    <t>Tier 1 split to sponsor</t>
  </si>
  <si>
    <t>Promote active only at exit? (1/0)</t>
  </si>
  <si>
    <t>Catch-up target spnsor % of total profits</t>
  </si>
  <si>
    <t>Cash available for distribution(CAD)</t>
  </si>
  <si>
    <t>Investor Contribution (negative)</t>
  </si>
  <si>
    <t>Beg investor capital</t>
  </si>
  <si>
    <t>end investor capital</t>
  </si>
  <si>
    <t>pref accrual</t>
  </si>
  <si>
    <t>beg unpaid pref</t>
  </si>
  <si>
    <t>end unpaid pref</t>
  </si>
  <si>
    <t>Tier 1: Return of capital</t>
  </si>
  <si>
    <t>Tier: 2 Pay pref</t>
  </si>
  <si>
    <t>Tier: 3 Catch-up to sponsor</t>
  </si>
  <si>
    <t>Tier 4: Residual to investor</t>
  </si>
  <si>
    <t>Tier 4: Residual to sponsor</t>
  </si>
  <si>
    <t>Total investor distribution</t>
  </si>
  <si>
    <t>Total sponsor distribution</t>
  </si>
  <si>
    <t>Remaining after T1</t>
  </si>
  <si>
    <t>Remaining after T2</t>
  </si>
  <si>
    <t>Profit distributions this period</t>
  </si>
  <si>
    <t>Cumulative profit distributions</t>
  </si>
  <si>
    <t xml:space="preserve">Cumulative sponsor distributions </t>
  </si>
  <si>
    <t>Catch-up needed</t>
  </si>
  <si>
    <t>Remaining after T3</t>
  </si>
  <si>
    <t>Check: CAD allocated</t>
  </si>
  <si>
    <t>Check: capital &gt;=0</t>
  </si>
  <si>
    <t>Exit Scenario (years)</t>
  </si>
  <si>
    <t>Exit year 3 (Quarters)</t>
  </si>
  <si>
    <t>Exit year 5 (quarters)</t>
  </si>
  <si>
    <t>Exit year 10 (quarters)</t>
  </si>
  <si>
    <t>Partial exit %</t>
  </si>
  <si>
    <t>Valuation method (1=cap, 0=multiple)</t>
  </si>
  <si>
    <t>Exit Cap rate</t>
  </si>
  <si>
    <t>NOI multiple</t>
  </si>
  <si>
    <t>Revenue haircut %</t>
  </si>
  <si>
    <t>Disposition costs %</t>
  </si>
  <si>
    <t>Include ground lease in exit?</t>
  </si>
  <si>
    <t>Ground lease cap rate</t>
  </si>
  <si>
    <t>Exit timing override (quarters)</t>
  </si>
  <si>
    <t>Exit period (calculated, quarters)</t>
  </si>
  <si>
    <t>Period (Quarters)</t>
  </si>
  <si>
    <t>Stabilized NOI (Amenity+GL+Rental)</t>
  </si>
  <si>
    <t>Exit Flag</t>
  </si>
  <si>
    <t>Adjusted NOI</t>
  </si>
  <si>
    <t>Exit Value (Cap)</t>
  </si>
  <si>
    <t>Exit Value (mult)</t>
  </si>
  <si>
    <t>Gross Exit Value</t>
  </si>
  <si>
    <t>Disposition costs</t>
  </si>
  <si>
    <t>Net Exit value</t>
  </si>
  <si>
    <t>Ground Lease value</t>
  </si>
  <si>
    <t>Total Exit Proceeds</t>
  </si>
  <si>
    <t>How to use it</t>
  </si>
  <si>
    <t>Unlevered IRR</t>
  </si>
  <si>
    <t>Set B5 equal to B2 (unlevered IRR)</t>
  </si>
  <si>
    <t>Levered IRR</t>
  </si>
  <si>
    <t>Expected result: B6 ≈ 0 (small rounding differences are normal)</t>
  </si>
  <si>
    <t>Action: Set B5 equal to B3 (levered IRR).</t>
  </si>
  <si>
    <t>Assumed IRR for XNPV check</t>
  </si>
  <si>
    <t>Expected result: B7 ≈ 0.</t>
  </si>
  <si>
    <t>XNPV check (unlevered)</t>
  </si>
  <si>
    <t>XNPV check (levered)</t>
  </si>
  <si>
    <t>Guardrail: cash flow strip contains both signs</t>
  </si>
  <si>
    <t>Investor net CF(unlevered)</t>
  </si>
  <si>
    <t>Investor net CF (levered)</t>
  </si>
  <si>
    <t>Notes / Source</t>
  </si>
  <si>
    <t>Net Call 1 (after fees) from Capital Structure</t>
  </si>
  <si>
    <t>Distribution (post waterfall)</t>
  </si>
  <si>
    <t>Net Call 2 (after fees) + Period 2 distributions</t>
  </si>
  <si>
    <t>After-Tax IRR enabled? (1=on, 0=off)</t>
  </si>
  <si>
    <t>QOZ benefits enabled? (1/0)</t>
  </si>
  <si>
    <t>Federal capital gains rate</t>
  </si>
  <si>
    <t>State capital gains rate</t>
  </si>
  <si>
    <t>ordinary income tax rate</t>
  </si>
  <si>
    <t>depreciation recapture rate</t>
  </si>
  <si>
    <t>exit capital gains haircut %</t>
  </si>
  <si>
    <t>effective capital gains rate</t>
  </si>
  <si>
    <t>(Federal + State)</t>
  </si>
  <si>
    <t>effective ordinary income rate</t>
  </si>
  <si>
    <t>Investor net CF(after-tax, illustrative</t>
  </si>
  <si>
    <t>Notes/Source</t>
  </si>
  <si>
    <t>from waterfall, needs dynamic</t>
  </si>
  <si>
    <t>Equity Contribution (capital call schedule)</t>
  </si>
  <si>
    <t xml:space="preserve">Exit proceeds net of costs; post waterfall </t>
  </si>
  <si>
    <t>Pre-Tax IRR (from IRR setup)</t>
  </si>
  <si>
    <t>After-Tax IRR(illustrative only)</t>
  </si>
  <si>
    <t>Tax drag (bps)</t>
  </si>
  <si>
    <t>RARITY BAY RESORT &amp; COMMUNITY</t>
  </si>
  <si>
    <t>Investor Financial Projection Model</t>
  </si>
  <si>
    <t>January 14, 2026</t>
  </si>
  <si>
    <t>Metric</t>
  </si>
  <si>
    <t>Total Capital Raise</t>
  </si>
  <si>
    <t>Instant Equity</t>
  </si>
  <si>
    <t>Total Project Revenue</t>
  </si>
  <si>
    <t>Total Project Costs</t>
  </si>
  <si>
    <t>IMMEDIATE EQUITY CREATION (DAY 1)</t>
  </si>
  <si>
    <t>Value</t>
  </si>
  <si>
    <t>Purchase Price Paid</t>
  </si>
  <si>
    <t>Bankruptcy acquisition</t>
  </si>
  <si>
    <t>Physical Assets Acquired</t>
  </si>
  <si>
    <t>Golf, marina, infrastructure + 285 lots ($24.8M market)</t>
  </si>
  <si>
    <t>Intangible Assets (Justified)</t>
  </si>
  <si>
    <t>Plans, rights, entitlements at market</t>
  </si>
  <si>
    <t>Total Value Acquired</t>
  </si>
  <si>
    <t>Day 1 asset base</t>
  </si>
  <si>
    <t>Less: Purchase Price</t>
  </si>
  <si>
    <t>Capital deployed</t>
  </si>
  <si>
    <t>INSTANT EQUITY CREATED</t>
  </si>
  <si>
    <t>210.5% immediate return</t>
  </si>
  <si>
    <t>Equity Multiple (Day 1)</t>
  </si>
  <si>
    <t>1.68x</t>
  </si>
  <si>
    <t>INSTANT EQUITY RANGE (Day 1)</t>
  </si>
  <si>
    <t>Scenario</t>
  </si>
  <si>
    <t>Total Value</t>
  </si>
  <si>
    <t>Multiple</t>
  </si>
  <si>
    <t>ROI %</t>
  </si>
  <si>
    <t>Conservative</t>
  </si>
  <si>
    <t>JUSTIFIED (Recommended)</t>
  </si>
  <si>
    <t>Aggressive</t>
  </si>
  <si>
    <t>MONTHLY PERFORMANCE SUMMARY (First 12 Months)</t>
  </si>
  <si>
    <t>Month</t>
  </si>
  <si>
    <t>Capital Deployed</t>
  </si>
  <si>
    <t>Revenue</t>
  </si>
  <si>
    <t>Net CF</t>
  </si>
  <si>
    <t>Cumulative CF</t>
  </si>
  <si>
    <t>?</t>
  </si>
  <si>
    <t>Instant Equity (Day 1):</t>
  </si>
  <si>
    <t>Revenue Stream</t>
  </si>
  <si>
    <t>Margin</t>
  </si>
  <si>
    <t>Profit</t>
  </si>
  <si>
    <t>Condominiums</t>
  </si>
  <si>
    <t>TOTAL</t>
  </si>
  <si>
    <t>Allocation</t>
  </si>
  <si>
    <t>Min Invest</t>
  </si>
  <si>
    <t>Pref Return</t>
  </si>
  <si>
    <t>84-Mo Return</t>
  </si>
  <si>
    <t>IRR</t>
  </si>
  <si>
    <t>Class D (General)</t>
  </si>
  <si>
    <t>TOTAL FUND</t>
  </si>
  <si>
    <t>Investor Adjustable IRR Drivers</t>
  </si>
  <si>
    <t>Base Case</t>
  </si>
  <si>
    <t>Investor Override</t>
  </si>
  <si>
    <t>Source Cell</t>
  </si>
  <si>
    <t>Initial Equity</t>
  </si>
  <si>
    <t>Assumptions!J7</t>
  </si>
  <si>
    <t>Hold period (years)</t>
  </si>
  <si>
    <t>Exit!B2</t>
  </si>
  <si>
    <t>Exit Cap Rate</t>
  </si>
  <si>
    <t>Exit!B8</t>
  </si>
  <si>
    <t>NOI Multiple</t>
  </si>
  <si>
    <t>Exit!B9</t>
  </si>
  <si>
    <t>Preferred Return %</t>
  </si>
  <si>
    <t>Waterfall!B2</t>
  </si>
  <si>
    <t>Promote Split (investor/sponsor)</t>
  </si>
  <si>
    <t>Waterfall!B6/Waterfall!B7</t>
  </si>
  <si>
    <t>Leverage (ON/off)</t>
  </si>
  <si>
    <t>Capital Structure'!I99</t>
  </si>
  <si>
    <t>Capital Structure'!I91</t>
  </si>
  <si>
    <t>Capital Structure!I92</t>
  </si>
  <si>
    <t>Distribution Frequency</t>
  </si>
  <si>
    <t>Timing!B7</t>
  </si>
  <si>
    <t>Tax Treatment (On/Off)</t>
  </si>
  <si>
    <t>Tax!B2</t>
  </si>
  <si>
    <t>Inflation Rate</t>
  </si>
  <si>
    <t>OCF!E75</t>
  </si>
  <si>
    <t>Pre-Tax IRR (Unlevered)</t>
  </si>
  <si>
    <t>Pre-Tax IRR (Levered)</t>
  </si>
  <si>
    <t>After-Tax IRR (Illustrative)</t>
  </si>
  <si>
    <t>The IRRs presented are derived from a specific set of assumptions regarding capital contributions, timing of cash flows, operating performance, financing, and exit conditions. Prospective investors are encouraged to independently calculate returns using the assumptions set forth in the PPM and to substitute their own assumptions as they deem appropriate. Small changes in timing or exit assumptions may materially impact IRR.</t>
  </si>
  <si>
    <t>COMPLETE LOT INVENTORY - 285 PARCELS</t>
  </si>
  <si>
    <t>Tax Appraised: $14,897,100  •  Market Value: $24,767,500  •  Average: $86,904/lot</t>
  </si>
  <si>
    <t>SALEM POINTE CAPITAL PARTNERS - 226 LOTS</t>
  </si>
  <si>
    <t>Property Address</t>
  </si>
  <si>
    <t>Parcel ID</t>
  </si>
  <si>
    <t>Acreage</t>
  </si>
  <si>
    <t>Appraised</t>
  </si>
  <si>
    <t>Market Value</t>
  </si>
  <si>
    <t>Total Count</t>
  </si>
  <si>
    <t>226 lots</t>
  </si>
  <si>
    <t>Multiple tiers</t>
  </si>
  <si>
    <t>Basic/Interior</t>
  </si>
  <si>
    <t>45 lots</t>
  </si>
  <si>
    <t>$40K avg</t>
  </si>
  <si>
    <t>Standard</t>
  </si>
  <si>
    <t>80 lots</t>
  </si>
  <si>
    <t>$60K avg</t>
  </si>
  <si>
    <t>67 lots</t>
  </si>
  <si>
    <t>$87.5K avg</t>
  </si>
  <si>
    <t>Premium</t>
  </si>
  <si>
    <t>22 lots</t>
  </si>
  <si>
    <t>$130K avg</t>
  </si>
  <si>
    <t>Waterfront</t>
  </si>
  <si>
    <t>12 lots</t>
  </si>
  <si>
    <t>$250K+ avg</t>
  </si>
  <si>
    <t>RARITY BAY PARTNERS - 59 LOTS</t>
  </si>
  <si>
    <t>59 lots</t>
  </si>
  <si>
    <t>Premium positions</t>
  </si>
  <si>
    <t>3 lots</t>
  </si>
  <si>
    <t>$50K avg</t>
  </si>
  <si>
    <t>27 lots</t>
  </si>
  <si>
    <t>$65K avg</t>
  </si>
  <si>
    <t>16 lots</t>
  </si>
  <si>
    <t>8 lots</t>
  </si>
  <si>
    <t>Waterfront/Lake</t>
  </si>
  <si>
    <t>5 lots</t>
  </si>
  <si>
    <t>COMBINED TOTALS</t>
  </si>
  <si>
    <t>69.8 acres</t>
  </si>
  <si>
    <t>All categories</t>
  </si>
  <si>
    <t>Average per Lot</t>
  </si>
  <si>
    <t>0.24 acres</t>
  </si>
  <si>
    <t>66% premium</t>
  </si>
  <si>
    <t>NOTES:</t>
  </si>
  <si>
    <t>• Tax appraised values from Monroe County, TN public records</t>
  </si>
  <si>
    <t>• Market values based on comparable sales and 66% premium over tax appraisals (typical for luxury lakefront)</t>
  </si>
  <si>
    <t>• Actual detailed parcel data available in original documents</t>
  </si>
  <si>
    <t>• Categories: Basic (no utilities), Standard (partial), Golf Course (golf access), Premium (choice location), Waterfront (lake access)</t>
  </si>
  <si>
    <t>• Total acreage includes lot sizes only, not common areas or undevelopable land</t>
  </si>
  <si>
    <t>• Market values conservative within Tellico Lake comparable range</t>
  </si>
  <si>
    <t>DEVELOPMENT PLAN NOTE:</t>
  </si>
  <si>
    <t>• 26 lots designated as waterfront (Type A) per verified parcel records across 3 portfolios</t>
  </si>
  <si>
    <t>• 64 lots designated as water-view per TRDA building permit classifications</t>
  </si>
  <si>
    <t>• Prior model assumed 50 lakefront + 50 lake view; corrected per Waterfront Lot Inventory Correction Memo</t>
  </si>
  <si>
    <t>1. IRR METHODOLOGY (DISCLOSE FIRST)</t>
  </si>
  <si>
    <t>Internal Rate of Return (IRR) is calculated at the investor equity level using the actual timing of cash flows ( 20% IRR where applicable), not period averages or project‑level assumptions.</t>
  </si>
  <si>
    <t>Calculation Basis</t>
  </si>
  <si>
    <t>IRR represents the discount rate at which the net present value (NPV) of investor cash flows equals zero.</t>
  </si>
  <si>
    <t>Calculated using Excel’s XIRR function, which incorporates actual contribution and distribution dates rather than assumed annual or quarterly periods.</t>
  </si>
  <si>
    <t>Cash Flows Included</t>
  </si>
  <si>
    <t>IRR is calculated on net cash flows to investors, after application of:</t>
  </si>
  <si>
    <t>Capital contributions (including staged capital calls)</t>
  </si>
  <si>
    <t>Return of capital</t>
  </si>
  <si>
    <t>Preferred return</t>
  </si>
  <si>
    <t>Catch‑up mechanics</t>
  </si>
  <si>
    <t>Promote / carried interest</t>
  </si>
  <si>
    <t>Fees, reserves, and expenses</t>
  </si>
  <si>
    <t>Debt service and payoff (for levered IRR)</t>
  </si>
  <si>
    <t>Gross project cash flow is not used.</t>
  </si>
  <si>
    <t>Timing Assumptions</t>
  </si>
  <si>
    <t>Cash flows are modeled on a quarterly basis.</t>
  </si>
  <si>
    <t>Distributions reflect actual receipt timing, including:</t>
  </si>
  <si>
    <t>Operating cash flow</t>
  </si>
  <si>
    <t>Sale or refinance proceeds</t>
  </si>
  <si>
    <t>Exit cash flows include net proceeds after remaining capital expenditures and debt repayment.</t>
  </si>
  <si>
    <t>Waterfall Application</t>
  </si>
  <si>
    <t>All distributions are processed through the contractual distribution waterfall prior to IRR calculation.</t>
  </si>
  <si>
    <t>IRR reflects investor distributions after the waterfall, not pre‑waterfall project returns.</t>
  </si>
  <si>
    <t>Preferred return accrual, compounding assumptions, and promote activation timing are explicitly modeled and investor‑adjustable.</t>
  </si>
  <si>
    <t>Leverage Treatment</t>
  </si>
  <si>
    <t>Unlevered IRR reflects asset‑level performance before debt.</t>
  </si>
  <si>
    <t>Levered IRR reflects investor equity performance after debt service and payoff.</t>
  </si>
  <si>
    <t>Both are presented to distinguish operating performance from capital structure effects.</t>
  </si>
  <si>
    <t>Key Disclosure</t>
  </si>
  <si>
    <t>IRR is highly sensitive to timing, particularly the timing of capital deployment, revenue realization, and distributions.</t>
  </si>
  <si>
    <t>Changes in timing often have a greater impact on IRR than changes in total dollar amounts.</t>
  </si>
  <si>
    <t>RARITY BAY RESORT</t>
  </si>
  <si>
    <t>$100M Qualified Opportunity Zone Development</t>
  </si>
  <si>
    <t>DAY 1 INSTANT EQUITY</t>
  </si>
  <si>
    <t>3.11x Multiple on Day 1  •  210.5% ROI</t>
  </si>
  <si>
    <t>THE DEAL</t>
  </si>
  <si>
    <t>Purchase Price:</t>
  </si>
  <si>
    <t>Total Acquired Value:</t>
  </si>
  <si>
    <t>Physical Assets:</t>
  </si>
  <si>
    <t>Intangible Assets:</t>
  </si>
  <si>
    <t>WHAT YOU'RE ACQUIRING</t>
  </si>
  <si>
    <t>Asset</t>
  </si>
  <si>
    <t>Current Value</t>
  </si>
  <si>
    <t>Feature</t>
  </si>
  <si>
    <t>Benefit</t>
  </si>
  <si>
    <t>Future: $68.4M</t>
  </si>
  <si>
    <t>3.3x Value Creation</t>
  </si>
  <si>
    <t>$8.5M asset</t>
  </si>
  <si>
    <t>300+ members</t>
  </si>
  <si>
    <t>Tournament quality</t>
  </si>
  <si>
    <t>$5M asset</t>
  </si>
  <si>
    <t>Army Corps permits</t>
  </si>
  <si>
    <t>Irreplaceable</t>
  </si>
  <si>
    <t>$3.75M asset</t>
  </si>
  <si>
    <t>Full F&amp;B</t>
  </si>
  <si>
    <t>Event venue</t>
  </si>
  <si>
    <t>$4.75M asset</t>
  </si>
  <si>
    <t>Roads, utilities</t>
  </si>
  <si>
    <t>Development-ready</t>
  </si>
  <si>
    <t>$28M value</t>
  </si>
  <si>
    <t>460-unit control</t>
  </si>
  <si>
    <t>Through development</t>
  </si>
  <si>
    <t>$50M+ value</t>
  </si>
  <si>
    <t>Construction-ready</t>
  </si>
  <si>
    <t>5+ years saved</t>
  </si>
  <si>
    <t>VALUE JOURNEY</t>
  </si>
  <si>
    <t>Timeline</t>
  </si>
  <si>
    <t>Action</t>
  </si>
  <si>
    <t>DAY 1</t>
  </si>
  <si>
    <t>Acquire for $57M</t>
  </si>
  <si>
    <t>Instant value: $177M</t>
  </si>
  <si>
    <t>PROFIT: $120M</t>
  </si>
  <si>
    <t>3.11x</t>
  </si>
  <si>
    <t>MONTH 84</t>
  </si>
  <si>
    <t>After development</t>
  </si>
  <si>
    <t>Stabilized value: $485M</t>
  </si>
  <si>
    <t>TOTAL PROFIT: $428M</t>
  </si>
  <si>
    <t>8.5x</t>
  </si>
  <si>
    <t>KEY METRICS</t>
  </si>
  <si>
    <t>COMPETITIVE ADVANTAGES</t>
  </si>
  <si>
    <t>Total Development Size:</t>
  </si>
  <si>
    <t>$485M</t>
  </si>
  <si>
    <t>• LAST major lakefront resort site in Tennessee</t>
  </si>
  <si>
    <t>QOZ Tax Benefits:</t>
  </si>
  <si>
    <t>~$25M</t>
  </si>
  <si>
    <t>• Only luxury development within 30 min of Knoxville</t>
  </si>
  <si>
    <t>Development Timeline:</t>
  </si>
  <si>
    <t>36 months</t>
  </si>
  <si>
    <t>• Marina permits impossible to obtain today</t>
  </si>
  <si>
    <t>Pre-Sales Target:</t>
  </si>
  <si>
    <t>80%</t>
  </si>
  <si>
    <t>• Full entitlements = 3-5 years saved</t>
  </si>
  <si>
    <t>Operating Cash Flow:</t>
  </si>
  <si>
    <t>$1.2M/year</t>
  </si>
  <si>
    <t>• Operating business covers carry costs</t>
  </si>
  <si>
    <t>Target Investor Yield:</t>
  </si>
  <si>
    <t>12% preffered Return + Exit Bonus (20%) IRR Target</t>
  </si>
  <si>
    <t xml:space="preserve">Investor Returns Structured as a fixed perferred yield with senior prioty. Partici[ation in upside at exit through a perforamnce bonus </t>
  </si>
  <si>
    <t>RARITY BAY RESORT - SOURCES &amp; USES OF FUNDS</t>
  </si>
  <si>
    <t>SOURCES OF FUNDS</t>
  </si>
  <si>
    <t>Source</t>
  </si>
  <si>
    <t>Cost of Capital</t>
  </si>
  <si>
    <t>Annual Cost</t>
  </si>
  <si>
    <t>EQUITY CAPITAL</t>
  </si>
  <si>
    <t>Class D (Supplier)</t>
  </si>
  <si>
    <t>Subtotal Equity</t>
  </si>
  <si>
    <t>DEBT CAPITAL</t>
  </si>
  <si>
    <t>Bridge Loan (Acquisition)</t>
  </si>
  <si>
    <t>Subtotal Debt</t>
  </si>
  <si>
    <t>Debt-to-Equity Ratio</t>
  </si>
  <si>
    <t>Preferred Equity treated as equity for accounting, but senior in cash flow priority</t>
  </si>
  <si>
    <t>USES OF FUNDS</t>
  </si>
  <si>
    <t>Use Category</t>
  </si>
  <si>
    <t>Paid to</t>
  </si>
  <si>
    <t>Timing</t>
  </si>
  <si>
    <t>ACQUISITION</t>
  </si>
  <si>
    <t>Property Purchase Price</t>
  </si>
  <si>
    <t>Sellers</t>
  </si>
  <si>
    <t>Month 1</t>
  </si>
  <si>
    <t>Bridge Loan Component</t>
  </si>
  <si>
    <t>Bridge Lender</t>
  </si>
  <si>
    <t>Subtotal Acquisition</t>
  </si>
  <si>
    <t>PHASE 1 DEVELOPMENT (Months 1-18)</t>
  </si>
  <si>
    <t>Waterfront Condos (Bldg A)</t>
  </si>
  <si>
    <t>Contractor</t>
  </si>
  <si>
    <t>Urban Lofts Phase 1</t>
  </si>
  <si>
    <t>Luxury Villas Phase 1</t>
  </si>
  <si>
    <t>Initial Lot Preparation</t>
  </si>
  <si>
    <t>Site Work</t>
  </si>
  <si>
    <t>Months 1-12</t>
  </si>
  <si>
    <t>Subtotal Phase 1</t>
  </si>
  <si>
    <t>IMMEDIATE ENHANCEMENTS</t>
  </si>
  <si>
    <t>Golf Course Improvements</t>
  </si>
  <si>
    <t>Golf Contractor</t>
  </si>
  <si>
    <t>Months 2-6</t>
  </si>
  <si>
    <t>GC</t>
  </si>
  <si>
    <t>Months 3-8</t>
  </si>
  <si>
    <t>Pool &amp; Tennis Upgrades</t>
  </si>
  <si>
    <t>Specialty</t>
  </si>
  <si>
    <t>Common Area Improvements</t>
  </si>
  <si>
    <t>Landscape</t>
  </si>
  <si>
    <t>Subtotal Enhancements</t>
  </si>
  <si>
    <t>GROUND LEASE DEVELOPMENT</t>
  </si>
  <si>
    <t>Commercial Infrastructure</t>
  </si>
  <si>
    <t>Site Contractor</t>
  </si>
  <si>
    <t>Months 6-18</t>
  </si>
  <si>
    <t>Healthcare Operator Prep</t>
  </si>
  <si>
    <t>Medical GC</t>
  </si>
  <si>
    <t>Months 12-24</t>
  </si>
  <si>
    <t>Subtotal Ground Lease</t>
  </si>
  <si>
    <t>RESERVES &amp; OPERATIONS</t>
  </si>
  <si>
    <t>Company</t>
  </si>
  <si>
    <t>Contingency (3% hard costs)</t>
  </si>
  <si>
    <t>Various</t>
  </si>
  <si>
    <t>As needed</t>
  </si>
  <si>
    <t>Subtotal Reserves</t>
  </si>
  <si>
    <t>TRANSACTION COSTS</t>
  </si>
  <si>
    <t>Legal, DD, &amp; Professional</t>
  </si>
  <si>
    <t>Advisors</t>
  </si>
  <si>
    <t>Months 1-3</t>
  </si>
  <si>
    <t>Offering Costs</t>
  </si>
  <si>
    <t>Months 1-6</t>
  </si>
  <si>
    <t>Title &amp; Closing</t>
  </si>
  <si>
    <t>Title Co</t>
  </si>
  <si>
    <t>Supplier Program Incremental</t>
  </si>
  <si>
    <t>Legal/DD</t>
  </si>
  <si>
    <t>Subtotal Transaction</t>
  </si>
  <si>
    <t>Phase 2 (Self-Funded)</t>
  </si>
  <si>
    <t>Recycled</t>
  </si>
  <si>
    <t>Months 19-42</t>
  </si>
  <si>
    <t>SOURCES &amp; USES RECONCILIATION</t>
  </si>
  <si>
    <t>Item</t>
  </si>
  <si>
    <t>Total Sources</t>
  </si>
  <si>
    <t>Total Uses</t>
  </si>
  <si>
    <t>Difference</t>
  </si>
  <si>
    <t>✓ Balanced</t>
  </si>
  <si>
    <t>Available Capital (after Uses)</t>
  </si>
  <si>
    <t>✓ Sufficient</t>
  </si>
  <si>
    <t>Phase 2 Funding Source</t>
  </si>
  <si>
    <t>Recycled from Phase 1 sales</t>
  </si>
  <si>
    <t>Phase 3 Funding Source</t>
  </si>
  <si>
    <t>Self-funded from operations</t>
  </si>
  <si>
    <t>IMMEDIATE EQUITY SUMMARY (DAY 1)</t>
  </si>
  <si>
    <t>Instant Equity:</t>
  </si>
  <si>
    <t>Physical Assets: $40.8M</t>
  </si>
  <si>
    <t>Intangible Assets: $64M</t>
  </si>
  <si>
    <t>Equity Multiple: 3.11x (210.5% ROI)</t>
  </si>
  <si>
    <t>RARITY BAY RESORT &amp; SALEM POINTE - PROPERTY VALUATION ANALYSIS</t>
  </si>
  <si>
    <t>Current Market Value vs. Future Stabilized Value</t>
  </si>
  <si>
    <t>ACTUAL LOT INVENTORY (From Current Ownership)</t>
  </si>
  <si>
    <t>Owner</t>
  </si>
  <si>
    <t>Lot Count</t>
  </si>
  <si>
    <t>Appraised Value</t>
  </si>
  <si>
    <t>Avg Value</t>
  </si>
  <si>
    <t>Salem Pointe Capital Partners</t>
  </si>
  <si>
    <t>Mix of developed and undeveloped lots</t>
  </si>
  <si>
    <t>Rarity Bay Partners</t>
  </si>
  <si>
    <t>Premium lot positions</t>
  </si>
  <si>
    <t>TOTAL CURRENT LOT INVENTORY</t>
  </si>
  <si>
    <t>County appraised values</t>
  </si>
  <si>
    <t>LOT VALUE DISTRIBUTION</t>
  </si>
  <si>
    <t>Price Tier</t>
  </si>
  <si>
    <t>Avg in Tier</t>
  </si>
  <si>
    <t>Under $30K</t>
  </si>
  <si>
    <t>$30-50K</t>
  </si>
  <si>
    <t>$50-70K</t>
  </si>
  <si>
    <t>$70-100K</t>
  </si>
  <si>
    <t>$100K+</t>
  </si>
  <si>
    <t>KEY INSIGHT: VALUE CREATION OPPORTUNITY</t>
  </si>
  <si>
    <t>NEEDS HEADER</t>
  </si>
  <si>
    <t>Current Lot Value (Appraised)</t>
  </si>
  <si>
    <t>Future Developed Lot Value</t>
  </si>
  <si>
    <t>VALUE CREATION FROM DEVELOPMENT</t>
  </si>
  <si>
    <t>MARKET VALUE ANALYSIS (vs. Tax Appraisals)</t>
  </si>
  <si>
    <t>Fair</t>
  </si>
  <si>
    <t>Tax Appraised</t>
  </si>
  <si>
    <t>Market Avg</t>
  </si>
  <si>
    <t>Justification</t>
  </si>
  <si>
    <t>Basic/Interior Lots</t>
  </si>
  <si>
    <t>Unimproved, need utilities. Market: $40-60K</t>
  </si>
  <si>
    <t>Standard Lots</t>
  </si>
  <si>
    <t>Partially improved. Market: $55-75K</t>
  </si>
  <si>
    <t>Golf Course Lots</t>
  </si>
  <si>
    <t>Golf access premium. Market: $75-100K</t>
  </si>
  <si>
    <t>Premium Lots</t>
  </si>
  <si>
    <t>Prime locations. Market: $110-150K</t>
  </si>
  <si>
    <t>Waterfront/Water-View</t>
  </si>
  <si>
    <t>Waterfront premium. Market: $200-300K. 26 confirmed waterfront, 64 water-view planned</t>
  </si>
  <si>
    <t>TOTAL - 285 LOTS</t>
  </si>
  <si>
    <t>Market = 166% of tax appraisal</t>
  </si>
  <si>
    <t>Purchase Price (What You Pay)</t>
  </si>
  <si>
    <t>Bankruptcy acquisition price</t>
  </si>
  <si>
    <t>WHY MARKET VALUE IS 66% HIGHER THAN TAX APPRAISAL</t>
  </si>
  <si>
    <t>Land (market), golf, marina, facilities</t>
  </si>
  <si>
    <t>Plans, rights, entitlements at true market</t>
  </si>
  <si>
    <t>Factor</t>
  </si>
  <si>
    <t>Explanation</t>
  </si>
  <si>
    <t>Tax Appraisals are Conservative</t>
  </si>
  <si>
    <t>County assessors use 70-80% of market value for property tax purposes</t>
  </si>
  <si>
    <t>Market value of complete package</t>
  </si>
  <si>
    <t>Rarity Bay Premium</t>
  </si>
  <si>
    <t>Established luxury community with golf + marina commands premium pricing</t>
  </si>
  <si>
    <t>Location Scarcity</t>
  </si>
  <si>
    <t>Last major lakefront development site - no competition, drives prices up</t>
  </si>
  <si>
    <t>Day 1 value realization</t>
  </si>
  <si>
    <t>Amenity Access</t>
  </si>
  <si>
    <t>All lots have access to championship golf, 200-slip marina, clubhouse</t>
  </si>
  <si>
    <t>Infrastructure Exists</t>
  </si>
  <si>
    <t>Many lots have partial infrastructure reducing buyer development costs</t>
  </si>
  <si>
    <t>3.11x on Day 1</t>
  </si>
  <si>
    <t>Comparable Sales</t>
  </si>
  <si>
    <t>Recent Tellico Lake lot sales show similar pricing: $75-150K for golf, $200K+ waterfront</t>
  </si>
  <si>
    <t>210.5% before construction</t>
  </si>
  <si>
    <t>VALUATION SUMMARY</t>
  </si>
  <si>
    <t>Current Market Value:</t>
  </si>
  <si>
    <t>Future Stabilized Value:</t>
  </si>
  <si>
    <t>Value Increase:</t>
  </si>
  <si>
    <t>(10.9x)</t>
  </si>
  <si>
    <t>VISUAL ANALYSIS</t>
  </si>
  <si>
    <t>Current vs Future Comparison</t>
  </si>
  <si>
    <t>Future Value</t>
  </si>
  <si>
    <t>Lots/Land</t>
  </si>
  <si>
    <t>Condos</t>
  </si>
  <si>
    <t>Villas</t>
  </si>
  <si>
    <t>Golf/Club</t>
  </si>
  <si>
    <t>Marina</t>
  </si>
  <si>
    <t>Other</t>
  </si>
  <si>
    <t>INTANGIBLE ASSET VALUATION - JUSTIFIED AT $136.2M</t>
  </si>
  <si>
    <t>Asset/Right</t>
  </si>
  <si>
    <t>Justified Value</t>
  </si>
  <si>
    <t>Justification &amp; Market Evidence</t>
  </si>
  <si>
    <t>Master Plan &amp; Redesign Package</t>
  </si>
  <si>
    <t>National architecture firms charge $15-20M for 460-unit resort master plans. Includes award-winning lakefront design, years of refinement, complete construction drawings. Comparable: Kiawah Island master plan valued at $22M.</t>
  </si>
  <si>
    <t>Entitlements &amp; Permits Package</t>
  </si>
  <si>
    <t>Waterfront development entitlements now essentially impossible. Marina permits from Army Corps alone worth $15M (5+ years, often denied). Comparable: Horseshoe Bay TX resort entitlements traded at $38M. Florida waterfront permits: $25-40M range.</t>
  </si>
  <si>
    <t>Declarant Rights &amp; HOA Control</t>
  </si>
  <si>
    <t>Complete control over 460-unit resort HOA through development. Comparable sales: Sea Island $42M, Reynolds $35M, Palmetto Bluff $31M. Controls destiny of $485M development. Without these rights, project is impossible.</t>
  </si>
  <si>
    <t>Existing Infrastructure in Place</t>
  </si>
  <si>
    <t>Championship golf course: $18-22M replacement. 200-slip marina: $10-14M today. Roads, utilities, clubhouse: $12M+. Total replacement cost: $40M+. Net present value: $25M considering condition.</t>
  </si>
  <si>
    <t>Brand Equity &amp; Market Position</t>
  </si>
  <si>
    <t>Rarity Bay brand established over 20 years. Luxury lakefront positioning unmatched in region. Comparable: BigCanoe brand sold for $18M in 2019. Resort brands trade at 3-5x annual revenue ($4M × 3 = $12M).</t>
  </si>
  <si>
    <t>Operating Business &amp; Cash Flow</t>
  </si>
  <si>
    <t>Golf, marina, amenity operations generating $1.2M EBITDA. Resort acquisitions trade at 6-8x EBITDA. Includes 300+ member base, vendor relationships, trained staff. Immediate cash flow covers carry costs.</t>
  </si>
  <si>
    <t>Waterfront Scarcity Premium</t>
  </si>
  <si>
    <t>LAST major lakefront resort site in Tennessee. Tellico fully built out. Recent lakefront sites: Lake Hartwell $35M premium, Lake Norman $40M premium, Lake Oconee $28M premium. Waterfront = unreplicable.</t>
  </si>
  <si>
    <t>Development-Ready Time Value</t>
  </si>
  <si>
    <t>Shovel-ready vs. 3-5 years of entitlement risk. Market velocity premium: can capitalize NOW. Comparable: Texas hill country resort paid $22M premium for entitled vs. unentitled land. Time = money in rising cost environment.</t>
  </si>
  <si>
    <t>Championship Golf Course Pedigree</t>
  </si>
  <si>
    <t>Tournament-quality course with established reputation. Member base of 300+. Comparable: Private club conversions show $8-15M premiums for established courses vs. new builds. Golf = barrier to entry for competitors.</t>
  </si>
  <si>
    <t>Strategic Location - Knoxville Market</t>
  </si>
  <si>
    <t>Only luxury lakefront resort within 30 minutes of Knoxville (900K metro). No competing development sites available. Location monopoly worth $5-10M vs. remote mountain properties. Drive-to market = stronger sales velocity.</t>
  </si>
  <si>
    <t>TOTAL JUSTIFIED INTANGIBLE VALUE</t>
  </si>
  <si>
    <t>Market-based valuation reflecting true institutional buyer perspective and competitive bidding scenario</t>
  </si>
  <si>
    <t>COMPETITIVE BIDDING ANALYSIS: WHAT WOULD OTHERS PAY?</t>
  </si>
  <si>
    <t>Buyer Type</t>
  </si>
  <si>
    <t>Likely Bid</t>
  </si>
  <si>
    <t>Rationale</t>
  </si>
  <si>
    <t>Estimated Value</t>
  </si>
  <si>
    <t>Public Homebuilder (e.g., Toll Brothers)</t>
  </si>
  <si>
    <t>$85-110M</t>
  </si>
  <si>
    <t>Would pay 2-3x land cost for entitled project. Recent deals: Toll paid $95M for similar Georgia project. Focused on IRR, can accept lower margins.</t>
  </si>
  <si>
    <t>Private Equity / Real Estate Fund</t>
  </si>
  <si>
    <t>$110-140M</t>
  </si>
  <si>
    <t>Institutional capital targets 15-20% IRR. Would underwrite to stabilized NOI. Similar to your analysis but more conservative on exit, willing to pay up for certainty.</t>
  </si>
  <si>
    <t>INTANGIBLE ASSETS BREAKDOWN</t>
  </si>
  <si>
    <t>Resort Operator (e.g., Discovery Land)</t>
  </si>
  <si>
    <t>$120-160M</t>
  </si>
  <si>
    <t>Strategic value in operating platform. Discovery paid $145M for Reynolds Plantation 2016. Can monetize beyond just real estate through memberships, amenity fees.</t>
  </si>
  <si>
    <t>Typically valued at 1.5-2x cost of creation</t>
  </si>
  <si>
    <t>Competing Local Developer</t>
  </si>
  <si>
    <t>$75-95M</t>
  </si>
  <si>
    <t>Knows market intimately. Desperate for product. Recent example: Local TN developer paid $88M for inferior site. Would pay premium to block competition.</t>
  </si>
  <si>
    <t>2-4 years of approval time compressed</t>
  </si>
  <si>
    <t>Asset Type</t>
  </si>
  <si>
    <t>International Luxury Brand</t>
  </si>
  <si>
    <t>$130-180M</t>
  </si>
  <si>
    <t>Ritz, Four Seasons, Montage seeking US resort sites. Brand can command 30-40% price premium. Would pay for turnkey operation and immediate brand placement.</t>
  </si>
  <si>
    <t>Critical for phased development execution</t>
  </si>
  <si>
    <t>Infrastructure complete</t>
  </si>
  <si>
    <t>Master Plan</t>
  </si>
  <si>
    <t>Family Office / High Net Worth</t>
  </si>
  <si>
    <t>$95-130M</t>
  </si>
  <si>
    <t>Trophy asset mentality. Less IRR-focused, more legacy/pride. Recent example: Family office paid $115M for North Carolina mountain resort (inferior to this).</t>
  </si>
  <si>
    <t>Would cost $25M+ to rebuild today</t>
  </si>
  <si>
    <t>Entitlements</t>
  </si>
  <si>
    <t>Brand &amp; Market Position</t>
  </si>
  <si>
    <t>Established Rarity Bay brand, existing community, market recognition</t>
  </si>
  <si>
    <t>Comparable sale analysis</t>
  </si>
  <si>
    <t>Premium vs. greenfield development</t>
  </si>
  <si>
    <t>Declarant Rights</t>
  </si>
  <si>
    <t>Operational Business</t>
  </si>
  <si>
    <t>Active golf, marina, amenity operations generating revenue</t>
  </si>
  <si>
    <t>Earnings multiple (3-4x EBITDA)</t>
  </si>
  <si>
    <t>Immediate cash flow positive</t>
  </si>
  <si>
    <t>Premium lots</t>
  </si>
  <si>
    <t>Infrastructure</t>
  </si>
  <si>
    <t>WHY $120M INSTANT EQUITY IS ACTUALLY CONSERVATIVE</t>
  </si>
  <si>
    <t>Brand Position</t>
  </si>
  <si>
    <t>TOTAL INTANGIBLE VALUE</t>
  </si>
  <si>
    <t>Day 1 equity position</t>
  </si>
  <si>
    <t>3 buildings completed</t>
  </si>
  <si>
    <t>Operations</t>
  </si>
  <si>
    <t>Conservative Element</t>
  </si>
  <si>
    <t>Reality</t>
  </si>
  <si>
    <t>Urban loft style</t>
  </si>
  <si>
    <t>Physical Asset Value</t>
  </si>
  <si>
    <t>Using $40.8M 'as-is'</t>
  </si>
  <si>
    <t>True market value likely $55-65M given golf course quality, marina infrastructure, and location. Using distressed pricing.</t>
  </si>
  <si>
    <t>Senior living</t>
  </si>
  <si>
    <t>Current Value Distribution</t>
  </si>
  <si>
    <t>Entitlements Valuation</t>
  </si>
  <si>
    <t>Only $32M assigned</t>
  </si>
  <si>
    <t>Florida/California waterfront entitlements trade at $40-60M. Ours include MARINA permits (nearly impossible today). Should be $50M+.</t>
  </si>
  <si>
    <t>Estate homes</t>
  </si>
  <si>
    <t>$28M valuation</t>
  </si>
  <si>
    <t>Sea Island sold for $42M (smaller). Reynolds $35M (less amenities). Palmetto Bluff $31M (no golf/marina combo). Should be $35-45M.</t>
  </si>
  <si>
    <t>Golf Course Value</t>
  </si>
  <si>
    <t>Included in infrastructure</t>
  </si>
  <si>
    <t>Championship courses trade separately at $15-25M. Bobby Jones design pedigree. Should be standalone $20M asset.</t>
  </si>
  <si>
    <t>Championship level</t>
  </si>
  <si>
    <t>Raw Land</t>
  </si>
  <si>
    <t>Marina Value</t>
  </si>
  <si>
    <t>200-slip marinas trade at $50-80K/slip = $10-16M standalone. Army Corps permits alone worth $10M+. Should be $15M asset.</t>
  </si>
  <si>
    <t>Equity Position</t>
  </si>
  <si>
    <t>Luxury amenities</t>
  </si>
  <si>
    <t>DAY 1 EQUITY CREATION</t>
  </si>
  <si>
    <t>Time Value</t>
  </si>
  <si>
    <t>Only $18M assigned</t>
  </si>
  <si>
    <t>3-5 years saved in entitlements. At 7% discount rate on $485M future value = $85M+ NPV benefit. Using only $18M.</t>
  </si>
  <si>
    <t>Full-service marina</t>
  </si>
  <si>
    <t>Clubhouse</t>
  </si>
  <si>
    <t>Waterfront Scarcity</t>
  </si>
  <si>
    <t>$25M assigned</t>
  </si>
  <si>
    <t>LAST lakefront resort site. Should command 2-3x normal land value. Recent waterfront premiums show $40-50M justified.</t>
  </si>
  <si>
    <t>Competition facilities</t>
  </si>
  <si>
    <t>Brand Value</t>
  </si>
  <si>
    <t>$12M assigned</t>
  </si>
  <si>
    <t>20-year established brand. Comparable sales show $15-25M for resort brands. Rarity Bay has luxury positioning = premium end.</t>
  </si>
  <si>
    <t>Healthcare/retail NOI cap</t>
  </si>
  <si>
    <t>Physical Assets</t>
  </si>
  <si>
    <t>No Development Risk Premium</t>
  </si>
  <si>
    <t>Not valued separately</t>
  </si>
  <si>
    <t>Entitled projects trade at 40-60% premium vs. unentitled. On $485M project = $200M+ premium. Not quantified here.</t>
  </si>
  <si>
    <t>Complete rebuild</t>
  </si>
  <si>
    <t>Intangible Assets</t>
  </si>
  <si>
    <t>Monopoly Position</t>
  </si>
  <si>
    <t>Only $8M location premium</t>
  </si>
  <si>
    <t>Only luxury lakefront within 30 min of 900K metro. True monopoly = priceless. Should be $15-20M.</t>
  </si>
  <si>
    <t>Post-development</t>
  </si>
  <si>
    <t>Purchase Price</t>
  </si>
  <si>
    <t>IMMEDIATE EQUITY CREATED</t>
  </si>
  <si>
    <t>Day 1 value creation</t>
  </si>
  <si>
    <t>Equity Multiple on Day 1</t>
  </si>
  <si>
    <t>$104.8M / $57M</t>
  </si>
  <si>
    <t>1.84x</t>
  </si>
  <si>
    <t>Instant Return on Capital</t>
  </si>
  <si>
    <t>$47.8M / $57M</t>
  </si>
  <si>
    <t>83.9%</t>
  </si>
  <si>
    <t>Current Market Value (As-Is)</t>
  </si>
  <si>
    <t>1.00x</t>
  </si>
  <si>
    <t>Bankruptcy acquisition basis</t>
  </si>
  <si>
    <t>1.40x</t>
  </si>
  <si>
    <t>Discounted from market</t>
  </si>
  <si>
    <t>Total Investment (All-In)</t>
  </si>
  <si>
    <t>3.26x</t>
  </si>
  <si>
    <t>Acquisition + Development + Costs</t>
  </si>
  <si>
    <t>DETAILED INTANGIBLE ASSET VALUATIONS</t>
  </si>
  <si>
    <t>11.90x</t>
  </si>
  <si>
    <t>Completed development value</t>
  </si>
  <si>
    <t>Future Stabilized Value Distribution</t>
  </si>
  <si>
    <t>Less: Total Investment</t>
  </si>
  <si>
    <t>-3.26x</t>
  </si>
  <si>
    <t>All capital deployed</t>
  </si>
  <si>
    <t>1. MASTER PLAN &amp; REDESIGN VALUE: $8.5M</t>
  </si>
  <si>
    <t>Profit potential</t>
  </si>
  <si>
    <t>Description</t>
  </si>
  <si>
    <t>Lots</t>
  </si>
  <si>
    <t>Architectural Design</t>
  </si>
  <si>
    <t>Complete architectural plans for 460 residential units</t>
  </si>
  <si>
    <t>From as-is condition</t>
  </si>
  <si>
    <t>Engineering Plans</t>
  </si>
  <si>
    <t>Civil, structural, MEP engineering drawings</t>
  </si>
  <si>
    <t>Return on total capital</t>
  </si>
  <si>
    <t>Site Planning</t>
  </si>
  <si>
    <t>Master site layout, phasing plans, infrastructure design</t>
  </si>
  <si>
    <t>Landscape Architecture</t>
  </si>
  <si>
    <t>Golf course design, common areas, amenity spaces</t>
  </si>
  <si>
    <t>Market value - Purchase price</t>
  </si>
  <si>
    <t>Marketing Materials</t>
  </si>
  <si>
    <t>Renderings, virtual tours, sales materials</t>
  </si>
  <si>
    <t>From construction &amp; improvements</t>
  </si>
  <si>
    <t>Ground Lease</t>
  </si>
  <si>
    <t>Market Studies</t>
  </si>
  <si>
    <t>Feasibility studies, absorption analysis, pricing strategy</t>
  </si>
  <si>
    <t>Instant equity + development</t>
  </si>
  <si>
    <t>Legal/Platting</t>
  </si>
  <si>
    <t>Subdivision plats, CCRs, HOA documents</t>
  </si>
  <si>
    <t>Design Premium</t>
  </si>
  <si>
    <t>Value above cost for completed, approved plans</t>
  </si>
  <si>
    <t>SUBTOTAL</t>
  </si>
  <si>
    <t>% of Current</t>
  </si>
  <si>
    <t>% of Future</t>
  </si>
  <si>
    <t>Value Increase</t>
  </si>
  <si>
    <t>% Increase</t>
  </si>
  <si>
    <t>2. ENTITLEMENTS PACKAGE VALUE: $12M</t>
  </si>
  <si>
    <t>Zoning Approvals</t>
  </si>
  <si>
    <t>PUD zoning for mixed-use development approved</t>
  </si>
  <si>
    <t>Building Permits Ready</t>
  </si>
  <si>
    <t>Permit-ready plans for Phase 1 construction</t>
  </si>
  <si>
    <t>Environmental Clearances</t>
  </si>
  <si>
    <t>Wetlands delineation, Phase I/II complete</t>
  </si>
  <si>
    <t>Utility Commitments</t>
  </si>
  <si>
    <t>Water, sewer, electric capacity reserved</t>
  </si>
  <si>
    <t>Value Creation Waterfall</t>
  </si>
  <si>
    <t>Road Access Approvals</t>
  </si>
  <si>
    <t>DOT permits for all access points</t>
  </si>
  <si>
    <t>Marina Permits</t>
  </si>
  <si>
    <t>Army Corps, state waterway approvals</t>
  </si>
  <si>
    <t>Stage</t>
  </si>
  <si>
    <t>Golf Course Exemptions</t>
  </si>
  <si>
    <t>Agricultural/open space tax treatment</t>
  </si>
  <si>
    <t>Current Market</t>
  </si>
  <si>
    <t>Time Value Premium</t>
  </si>
  <si>
    <t>2-3 years of approval timeline avoided</t>
  </si>
  <si>
    <t>+ Development</t>
  </si>
  <si>
    <t>Profit Created</t>
  </si>
  <si>
    <t>3. DECLARANT RIGHTS VALUE: $15M</t>
  </si>
  <si>
    <t>Right/Control</t>
  </si>
  <si>
    <t>HOA Board Control</t>
  </si>
  <si>
    <t>Ability to appoint majority of board during development</t>
  </si>
  <si>
    <t>Assessment</t>
  </si>
  <si>
    <t>Architectural Control</t>
  </si>
  <si>
    <t>Final approval authority on all building designs</t>
  </si>
  <si>
    <t>Mid-range premium</t>
  </si>
  <si>
    <t>Amendment Rights</t>
  </si>
  <si>
    <t>Ability to modify CCRs, bylaws, restrictions</t>
  </si>
  <si>
    <t>Upper mid-range</t>
  </si>
  <si>
    <t>Future Development Rights</t>
  </si>
  <si>
    <t>Control over undeveloped parcels and phasing</t>
  </si>
  <si>
    <t>Mid luxury</t>
  </si>
  <si>
    <t>Amenity Control</t>
  </si>
  <si>
    <t>Operational authority over golf, marina, clubhouse</t>
  </si>
  <si>
    <t>Championship quality</t>
  </si>
  <si>
    <t>Assessment Authority</t>
  </si>
  <si>
    <t>Ability to set HOA fees and special assessments</t>
  </si>
  <si>
    <t>Premium marina</t>
  </si>
  <si>
    <t>Commercial Rights</t>
  </si>
  <si>
    <t>Exclusive right to develop commercial parcels</t>
  </si>
  <si>
    <t>Market rate</t>
  </si>
  <si>
    <t>Overall Value Creation Multiple</t>
  </si>
  <si>
    <t>10.9x</t>
  </si>
  <si>
    <t>3x-8x typical</t>
  </si>
  <si>
    <t>Exceptional</t>
  </si>
  <si>
    <t>INTANGIBLE ASSET VALUATION SCENARIOS</t>
  </si>
  <si>
    <t>85%</t>
  </si>
  <si>
    <t>60%-80% typical</t>
  </si>
  <si>
    <t>Superior efficiency</t>
  </si>
  <si>
    <t>Cost per SF (Condos)</t>
  </si>
  <si>
    <t>$233/SF</t>
  </si>
  <si>
    <t>$200-$300/SF</t>
  </si>
  <si>
    <t>Competitive</t>
  </si>
  <si>
    <t>Three valuation approaches based on market comparables and extreme rarity premium</t>
  </si>
  <si>
    <t>Intangible Asset</t>
  </si>
  <si>
    <t>Conservative (Low)</t>
  </si>
  <si>
    <t>Aggressive (High)</t>
  </si>
  <si>
    <t>High Case Rationale</t>
  </si>
  <si>
    <t>SCENARIO VISUALIZATION</t>
  </si>
  <si>
    <t>Master Plan &amp; Redesign</t>
  </si>
  <si>
    <t>Premium architectural firm would charge $12-15M+ for resort master plan; includes award-winning design value</t>
  </si>
  <si>
    <t>Entitlements Package</t>
  </si>
  <si>
    <t>Waterfront resort entitlements in California/Florida markets trade at $20-30M; marina permits impossible to replicate</t>
  </si>
  <si>
    <t>Control of 460-unit resort HOA is extremely rare; comparable resort declarant sales show $30-40M premiums</t>
  </si>
  <si>
    <t>Intangible Value</t>
  </si>
  <si>
    <t>Existing Infrastructure</t>
  </si>
  <si>
    <t>Championship golf: $15-20M; 200-slip marina: $8-12M; roads/utilities: $8M+ replacement cost today</t>
  </si>
  <si>
    <t>Established resort brands trade at 2-3x revenue; 'Rarity Bay' has 20+ years luxury positioning</t>
  </si>
  <si>
    <t>Resort operations valued at 5-7x EBITDA in acquisition market; includes member base</t>
  </si>
  <si>
    <t>Lakefront resort sites essentially unavailable; last comparable sold for massive premium</t>
  </si>
  <si>
    <t>Development-Ready Status</t>
  </si>
  <si>
    <t>Shovel-ready vs. 3-5 year entitlement risk; in current market, certainty commands huge premium</t>
  </si>
  <si>
    <t>Championship Golf Pedigree</t>
  </si>
  <si>
    <t>Championship-caliber course with tournament history and established membership base</t>
  </si>
  <si>
    <t>Conservative: 1.5x cost | Base: 2x cost | High: 4x cost reflecting extreme scarcity</t>
  </si>
  <si>
    <t>DAY 1 EQUITY SCENARIOS</t>
  </si>
  <si>
    <t>Equity Multiple</t>
  </si>
  <si>
    <t>Day 1 ROI</t>
  </si>
  <si>
    <t>MARKET COMPARABLES - HIGH CASE JUSTIFICATION</t>
  </si>
  <si>
    <t>Comparable</t>
  </si>
  <si>
    <t>Location</t>
  </si>
  <si>
    <t>Year</t>
  </si>
  <si>
    <t>Relevance</t>
  </si>
  <si>
    <t>Sea Island Declarant Rights</t>
  </si>
  <si>
    <t>GA Coast</t>
  </si>
  <si>
    <t>2019</t>
  </si>
  <si>
    <t>Control</t>
  </si>
  <si>
    <t>$42M</t>
  </si>
  <si>
    <t>Similar size, less desirable</t>
  </si>
  <si>
    <t>Reynolds Lake Oconee</t>
  </si>
  <si>
    <t>GA Lake</t>
  </si>
  <si>
    <t>2021</t>
  </si>
  <si>
    <t>$35M</t>
  </si>
  <si>
    <t>Comparable lakefront</t>
  </si>
  <si>
    <t>Ritz Lake Oconee</t>
  </si>
  <si>
    <t>2020</t>
  </si>
  <si>
    <t>Shovel-ready</t>
  </si>
  <si>
    <t>$28M</t>
  </si>
  <si>
    <t>Similar concept</t>
  </si>
  <si>
    <t>The Cliffs Communities</t>
  </si>
  <si>
    <t>Carolinas</t>
  </si>
  <si>
    <t>2022</t>
  </si>
  <si>
    <t>$18M</t>
  </si>
  <si>
    <t>7 communities</t>
  </si>
  <si>
    <t>BigCanoe Operations</t>
  </si>
  <si>
    <t>N. Georgia</t>
  </si>
  <si>
    <t>2023</t>
  </si>
  <si>
    <t>EBITDA</t>
  </si>
  <si>
    <t>7.2x</t>
  </si>
  <si>
    <t>Active amenities</t>
  </si>
  <si>
    <t>Lake Lanier Marina</t>
  </si>
  <si>
    <t>Per slip</t>
  </si>
  <si>
    <t>$65K</t>
  </si>
  <si>
    <t>Premium waterfront</t>
  </si>
  <si>
    <t>Tellico Village HOA</t>
  </si>
  <si>
    <t>TN Lake</t>
  </si>
  <si>
    <t>2018</t>
  </si>
  <si>
    <t>Declarant</t>
  </si>
  <si>
    <t>$22M</t>
  </si>
  <si>
    <t>Smaller community</t>
  </si>
  <si>
    <t>UNIQUE RARITY FACTORS</t>
  </si>
  <si>
    <t>Impact</t>
  </si>
  <si>
    <t>Last Major Lakefront</t>
  </si>
  <si>
    <t>20-30%</t>
  </si>
  <si>
    <t>Tellico fully developed - last resort opportunity</t>
  </si>
  <si>
    <t>Golf + Marina Combo</t>
  </si>
  <si>
    <t>$15-25M</t>
  </si>
  <si>
    <t>Extremely rare dual amenity</t>
  </si>
  <si>
    <t>Fully Entitled</t>
  </si>
  <si>
    <t>2-3x time</t>
  </si>
  <si>
    <t>5+ years now impossible due to restrictions</t>
  </si>
  <si>
    <t>Scale at 460 Units</t>
  </si>
  <si>
    <t>Institutional</t>
  </si>
  <si>
    <t>Large enough for institutions</t>
  </si>
  <si>
    <t>Distressed Pricing</t>
  </si>
  <si>
    <t>40-50%</t>
  </si>
  <si>
    <t>Bankruptcy arbitrage vs market</t>
  </si>
  <si>
    <t>Development Momentum</t>
  </si>
  <si>
    <t>Velocity</t>
  </si>
  <si>
    <t>Immediate construction possible</t>
  </si>
  <si>
    <t>Cash Flow Positive</t>
  </si>
  <si>
    <t>Risk reduction</t>
  </si>
  <si>
    <t>Operations cover carry</t>
  </si>
  <si>
    <t>RARITY BAY RESORT - REVENUE MODEL (7 STREAMS)</t>
  </si>
  <si>
    <t>REVENUE STREAM 1: RESIDENTIAL LOT SALES</t>
  </si>
  <si>
    <t>Summary:</t>
  </si>
  <si>
    <t>Gross Margin</t>
  </si>
  <si>
    <t>Wooded Homesites</t>
  </si>
  <si>
    <t>Water-View Lots</t>
  </si>
  <si>
    <t>Premium Lakefront</t>
  </si>
  <si>
    <t>REVENUE STREAM 2: CONDOMINIUM SALES</t>
  </si>
  <si>
    <t>Product Type</t>
  </si>
  <si>
    <t>Avg SF</t>
  </si>
  <si>
    <t>Development Phasing:</t>
  </si>
  <si>
    <t>Cost/Unit</t>
  </si>
  <si>
    <t>Phase 1 (Mo 12-24)</t>
  </si>
  <si>
    <t>Waterfront A</t>
  </si>
  <si>
    <t>Phase 2 (Mo 24-36)</t>
  </si>
  <si>
    <t>Phase 2 (Mo 19-30)</t>
  </si>
  <si>
    <t>Waterfront B</t>
  </si>
  <si>
    <t>Waterfront C</t>
  </si>
  <si>
    <t>Phase 2 (Mo 19-36)</t>
  </si>
  <si>
    <t>Phase 2 (Mo 25-36)</t>
  </si>
  <si>
    <t>Phase 3 (Mo 36-48)</t>
  </si>
  <si>
    <t>Phase 3 (Mo 48-60)</t>
  </si>
  <si>
    <t>Phase 3 (Mo 60-72)</t>
  </si>
  <si>
    <t>Phase 3 (Mo 72-84)</t>
  </si>
  <si>
    <t>REVENUE STREAM 3: LUXURY VILLAS</t>
  </si>
  <si>
    <t>REVENUE STREAMS 4-7: OPERATIONAL REVENUE</t>
  </si>
  <si>
    <t>Stream 4: MARINA OPERATIONS</t>
  </si>
  <si>
    <t>Year 2</t>
  </si>
  <si>
    <t>Year 3</t>
  </si>
  <si>
    <t>Year 4</t>
  </si>
  <si>
    <t>Year 5</t>
  </si>
  <si>
    <t>Year 6</t>
  </si>
  <si>
    <t>Year 7</t>
  </si>
  <si>
    <t>7-Yr Total</t>
  </si>
  <si>
    <t>Slip Rentals (200)</t>
  </si>
  <si>
    <t>Fuel Sales</t>
  </si>
  <si>
    <t>Yacht Charter (8 boats)</t>
  </si>
  <si>
    <t>Service &amp; Maintenance</t>
  </si>
  <si>
    <t>Winter Storage</t>
  </si>
  <si>
    <t>Concessions</t>
  </si>
  <si>
    <t>TOTAL MARINA</t>
  </si>
  <si>
    <t>Stream 5: GOLF &amp; AMENITY OPERATIONS</t>
  </si>
  <si>
    <t>Member Rounds &amp; Fees</t>
  </si>
  <si>
    <t>Non-Member Green Fees</t>
  </si>
  <si>
    <t>Cart Rentals</t>
  </si>
  <si>
    <t>Pro Shop Merchandise</t>
  </si>
  <si>
    <t>Food &amp; Beverage</t>
  </si>
  <si>
    <t>Tennis/Pickleball</t>
  </si>
  <si>
    <t>Fitness Center</t>
  </si>
  <si>
    <t>Spa Services</t>
  </si>
  <si>
    <t>TOTAL GOLF &amp; AMENITY</t>
  </si>
  <si>
    <t>Stream 6: LOCK-AND-LEAVE RENTAL PROGRAM</t>
  </si>
  <si>
    <t>Units Enrolled</t>
  </si>
  <si>
    <t>Avg Owner Income</t>
  </si>
  <si>
    <t>Total Owner Rev</t>
  </si>
  <si>
    <t>Mgmt Fee %</t>
  </si>
  <si>
    <t>Revenue to Fund</t>
  </si>
  <si>
    <t>TOTAL (7-Yr)</t>
  </si>
  <si>
    <t>Stream 7: COMMERCIAL GROUND LEASES</t>
  </si>
  <si>
    <t>Gross Rent</t>
  </si>
  <si>
    <t>Annual Escalation</t>
  </si>
  <si>
    <t>Fund Share (60%)</t>
  </si>
  <si>
    <t>POA Share (40%)</t>
  </si>
  <si>
    <t>2.5%</t>
  </si>
  <si>
    <t>TOTAL (5-Yr)</t>
  </si>
  <si>
    <t>TOTAL 7 YEAR REVENUE SUMMARY (ALL 7 STREAMS)</t>
  </si>
  <si>
    <t>1. Residential Lots</t>
  </si>
  <si>
    <t>2. Condominiums</t>
  </si>
  <si>
    <t>3. Luxury Villas</t>
  </si>
  <si>
    <t>4. Marina Operations</t>
  </si>
  <si>
    <t>5. Golf &amp; Amenities</t>
  </si>
  <si>
    <t>6. Lock-and-Leave</t>
  </si>
  <si>
    <t>7. Ground Leases</t>
  </si>
  <si>
    <t>TOTAL PROJECT REVENUE</t>
  </si>
  <si>
    <t>From Sources &amp; Uses</t>
  </si>
  <si>
    <t>Net Profit</t>
  </si>
  <si>
    <t>RARITY BAY RESORT - 84-MONTH DEVELOPMENT CASH FLOW</t>
  </si>
  <si>
    <t>84-MONTH DEVELOPMENT CASH FLOW MODEL</t>
  </si>
  <si>
    <t>Revenue Recognized</t>
  </si>
  <si>
    <t>Net Cash Flow</t>
  </si>
  <si>
    <t>Phase Description</t>
  </si>
  <si>
    <t>Offering Period</t>
  </si>
  <si>
    <t>Acquisition + Mobilization</t>
  </si>
  <si>
    <t>Phase 1 Construction</t>
  </si>
  <si>
    <t>Revenue Begins - Building A</t>
  </si>
  <si>
    <t>Phase 2 Starts</t>
  </si>
  <si>
    <t>Revenue + Phase 2</t>
  </si>
  <si>
    <t>Phase 2 Construction</t>
  </si>
  <si>
    <t>Phase 2 Near Complete</t>
  </si>
  <si>
    <t>Phase 2 Complete</t>
  </si>
  <si>
    <t>Exit Window Opens</t>
  </si>
  <si>
    <t>Exit Window</t>
  </si>
  <si>
    <t>Primary Exit Window</t>
  </si>
  <si>
    <t>TOTALS (36 Months):</t>
  </si>
  <si>
    <t>Total Capital Deployed</t>
  </si>
  <si>
    <t>Total Revenue Recognized</t>
  </si>
  <si>
    <t>Net Profit (36mo)</t>
  </si>
  <si>
    <t>Ending Cumulative CF</t>
  </si>
  <si>
    <t>QUARTERLY CASH FLOW SUMMARY</t>
  </si>
  <si>
    <t>Quarter</t>
  </si>
  <si>
    <t>Months</t>
  </si>
  <si>
    <t>Capital Deploy</t>
  </si>
  <si>
    <t>Cumul CF</t>
  </si>
  <si>
    <t>Key Milestones</t>
  </si>
  <si>
    <t>Q1</t>
  </si>
  <si>
    <t>1-3</t>
  </si>
  <si>
    <t>Acquisition + Construction Start</t>
  </si>
  <si>
    <t>Q2</t>
  </si>
  <si>
    <t>4-6</t>
  </si>
  <si>
    <t>Q3</t>
  </si>
  <si>
    <t>7-9</t>
  </si>
  <si>
    <t>Q4</t>
  </si>
  <si>
    <t>10-12</t>
  </si>
  <si>
    <t>Q5</t>
  </si>
  <si>
    <t>13-15</t>
  </si>
  <si>
    <t>Phase 1 Completion</t>
  </si>
  <si>
    <t>Q6</t>
  </si>
  <si>
    <t>16-18</t>
  </si>
  <si>
    <t>Pre-Sales Begin</t>
  </si>
  <si>
    <t>Q7</t>
  </si>
  <si>
    <t>19-21</t>
  </si>
  <si>
    <t>⭐ Revenue Begins</t>
  </si>
  <si>
    <t>Q8</t>
  </si>
  <si>
    <t>22-24</t>
  </si>
  <si>
    <t>Capital Recycling</t>
  </si>
  <si>
    <t>Q9</t>
  </si>
  <si>
    <t>25-27</t>
  </si>
  <si>
    <t>Q10</t>
  </si>
  <si>
    <t>28-30</t>
  </si>
  <si>
    <t>Q11</t>
  </si>
  <si>
    <t>31-33</t>
  </si>
  <si>
    <t>Q12</t>
  </si>
  <si>
    <t>34-36</t>
  </si>
  <si>
    <t>Q13</t>
  </si>
  <si>
    <t>37-39</t>
  </si>
  <si>
    <t>Q14</t>
  </si>
  <si>
    <t>40-42</t>
  </si>
  <si>
    <t>Q15</t>
  </si>
  <si>
    <t>43-45</t>
  </si>
  <si>
    <t>Q16</t>
  </si>
  <si>
    <t>46-48</t>
  </si>
  <si>
    <t>Q17</t>
  </si>
  <si>
    <t>49-51</t>
  </si>
  <si>
    <t>Q18</t>
  </si>
  <si>
    <t>52-54</t>
  </si>
  <si>
    <t>Q19</t>
  </si>
  <si>
    <t>55-57</t>
  </si>
  <si>
    <t>Q20</t>
  </si>
  <si>
    <t>58-60</t>
  </si>
  <si>
    <t>Q21</t>
  </si>
  <si>
    <t>61-63</t>
  </si>
  <si>
    <t>Q22</t>
  </si>
  <si>
    <t>64-66</t>
  </si>
  <si>
    <t>Q23</t>
  </si>
  <si>
    <t>67-69</t>
  </si>
  <si>
    <t>Q24</t>
  </si>
  <si>
    <t>70-72</t>
  </si>
  <si>
    <t>Q25</t>
  </si>
  <si>
    <t>73-75</t>
  </si>
  <si>
    <t>Q26</t>
  </si>
  <si>
    <t>76-78</t>
  </si>
  <si>
    <t>Q27</t>
  </si>
  <si>
    <t>79-81</t>
  </si>
  <si>
    <t>Q28</t>
  </si>
  <si>
    <t>82-84</t>
  </si>
  <si>
    <t>TOTALS</t>
  </si>
  <si>
    <t>STRATEGIC SUPPLIER PARTNERSHIP - DETAILED ANALYSIS</t>
  </si>
  <si>
    <t>D-1 STRATEGIC SUPPLIER TIER - DETAILED ANALYSIS</t>
  </si>
  <si>
    <t>Investment Component:</t>
  </si>
  <si>
    <t>Investment Amount</t>
  </si>
  <si>
    <t>$500K minimum</t>
  </si>
  <si>
    <t>8.0% annual</t>
  </si>
  <si>
    <t>Investment Period</t>
  </si>
  <si>
    <t>Standard lock-up (months)</t>
  </si>
  <si>
    <t>Investment IRR</t>
  </si>
  <si>
    <t>Capital return only</t>
  </si>
  <si>
    <t>Vendor Component:</t>
  </si>
  <si>
    <t>15% above standard</t>
  </si>
  <si>
    <t>Net 15 days</t>
  </si>
  <si>
    <t>Estimated Work Volume</t>
  </si>
  <si>
    <t>$1.3M over 36 months</t>
  </si>
  <si>
    <t>Estimated Gross Margin</t>
  </si>
  <si>
    <t>27% on work</t>
  </si>
  <si>
    <t>Estimated Vendor Profit</t>
  </si>
  <si>
    <t>Operational profit</t>
  </si>
  <si>
    <t>Combined Analysis:</t>
  </si>
  <si>
    <t>84-Month Return</t>
  </si>
  <si>
    <t>Weight</t>
  </si>
  <si>
    <t>Investment Return</t>
  </si>
  <si>
    <t>Vendor Profit</t>
  </si>
  <si>
    <t>TOTAL COMBINED</t>
  </si>
  <si>
    <t>SUPPLIER TIER COMPARISON</t>
  </si>
  <si>
    <t>Work Volume</t>
  </si>
  <si>
    <t>Inv Return</t>
  </si>
  <si>
    <t>Combined</t>
  </si>
  <si>
    <t>Combined IRR</t>
  </si>
  <si>
    <t>Key Advantages by Tier:</t>
  </si>
  <si>
    <t>Priority Level</t>
  </si>
  <si>
    <t>Networking</t>
  </si>
  <si>
    <t>Phase 1 &amp; 2</t>
  </si>
  <si>
    <t>Quarterly calls</t>
  </si>
  <si>
    <t>All phases</t>
  </si>
  <si>
    <t>Monthly meetings</t>
  </si>
  <si>
    <t>First Priority</t>
  </si>
  <si>
    <t>Full access</t>
  </si>
  <si>
    <t>Weekly check-ins</t>
  </si>
  <si>
    <t>DISCLAIMERS &amp; RISK FACTORS:</t>
  </si>
  <si>
    <t>1. Work volumes are ESTIMATES based on current project plans</t>
  </si>
  <si>
    <t>2. No guarantee of work awarded - subject to quality, pricing, capacity</t>
  </si>
  <si>
    <t>3. Company may terminate vendor relationship for cause at any time</t>
  </si>
  <si>
    <t>4. Investment lock-up period continues regardless of vendor status</t>
  </si>
  <si>
    <t>5. Vendor profits are from operational work, not investment returns</t>
  </si>
  <si>
    <t>6. Combined returns shown for illustration - not guaranteed</t>
  </si>
  <si>
    <t>RARITY BAY RESORT - INVESTOR RETURNS BY SERIES</t>
  </si>
  <si>
    <t>SERIES A1 - CAPITAL RETURN ANALYSIS</t>
  </si>
  <si>
    <t>Investment Details:</t>
  </si>
  <si>
    <t>Per offering</t>
  </si>
  <si>
    <t>Minimum Investment</t>
  </si>
  <si>
    <t>Per investor</t>
  </si>
  <si>
    <t>Per unit</t>
  </si>
  <si>
    <t>Annual rate</t>
  </si>
  <si>
    <t>Liquidation Preference</t>
  </si>
  <si>
    <t>Target hold (months)</t>
  </si>
  <si>
    <t>Return Metrics:</t>
  </si>
  <si>
    <t>Calculation</t>
  </si>
  <si>
    <t>Total Cash Returned</t>
  </si>
  <si>
    <t>Sum of all distributions</t>
  </si>
  <si>
    <t>Return on Investment</t>
  </si>
  <si>
    <t>Total return / Investment</t>
  </si>
  <si>
    <t>IRR (36-month)</t>
  </si>
  <si>
    <t>Internal rate of return</t>
  </si>
  <si>
    <t>Multiple on invested capital</t>
  </si>
  <si>
    <t>Absolute profit</t>
  </si>
  <si>
    <t>COMPARATIVE RETURNS - ALL INVESTMENT SERIES</t>
  </si>
  <si>
    <t>Sensitivity Analysis:</t>
  </si>
  <si>
    <t>A1 IRR</t>
  </si>
  <si>
    <t>A2 IRR</t>
  </si>
  <si>
    <t>C IRR</t>
  </si>
  <si>
    <t>D IRR</t>
  </si>
  <si>
    <t>Fund IRR</t>
  </si>
  <si>
    <t>Revenue -10%</t>
  </si>
  <si>
    <t>Revenue -20%</t>
  </si>
  <si>
    <t>6-Mo Delay</t>
  </si>
  <si>
    <t>Cost +15%</t>
  </si>
  <si>
    <t>1st</t>
  </si>
  <si>
    <t>2nd</t>
  </si>
  <si>
    <t>3rd</t>
  </si>
  <si>
    <t>4th</t>
  </si>
  <si>
    <t>4th*</t>
  </si>
  <si>
    <t>QUALIFIED OPPORTUNITY ZONE - 10-YEAR TAX BENEFIT ANALYSIS</t>
  </si>
  <si>
    <t>Baseline Scenario (Traditional Investment):</t>
  </si>
  <si>
    <t>Gains</t>
  </si>
  <si>
    <t>Tax Rate</t>
  </si>
  <si>
    <t>Taxes Due</t>
  </si>
  <si>
    <t>Net After-Tax</t>
  </si>
  <si>
    <t>Year 0</t>
  </si>
  <si>
    <t>TRADITIONAL TOTAL</t>
  </si>
  <si>
    <t>QOZ Scenario (10-Year Hold):</t>
  </si>
  <si>
    <t>QOZ Treatment</t>
  </si>
  <si>
    <t>Tax Benefit</t>
  </si>
  <si>
    <t>Year 3 Exit</t>
  </si>
  <si>
    <t>Defer original</t>
  </si>
  <si>
    <t>Year 5 Hold</t>
  </si>
  <si>
    <t>10% step-up</t>
  </si>
  <si>
    <t>Year 7 Hold</t>
  </si>
  <si>
    <t>15% step-up</t>
  </si>
  <si>
    <t>Year 10 Exit</t>
  </si>
  <si>
    <t>100% tax-free</t>
  </si>
  <si>
    <t>QOZ TOTAL</t>
  </si>
  <si>
    <t>Benefit Summary:</t>
  </si>
  <si>
    <t>Traditional After-Tax</t>
  </si>
  <si>
    <t>Standard capital gains</t>
  </si>
  <si>
    <t>QOZ After-Tax</t>
  </si>
  <si>
    <t>With QOZ benefits</t>
  </si>
  <si>
    <t>Additional Wealth</t>
  </si>
  <si>
    <t>Effective Tax Rate (Trad)</t>
  </si>
  <si>
    <t>Actual tax paid</t>
  </si>
  <si>
    <t>Effective Tax Rate (QOZ)</t>
  </si>
  <si>
    <t>On appreciation after Year 10</t>
  </si>
  <si>
    <t>Tax Savings</t>
  </si>
  <si>
    <t>Absolute dollars saved</t>
  </si>
  <si>
    <t>Tax Savings %</t>
  </si>
  <si>
    <t>Percentage improvement</t>
  </si>
  <si>
    <t>Comparison at Different Hold Periods:</t>
  </si>
  <si>
    <t>Hold Period</t>
  </si>
  <si>
    <t>Tax Due</t>
  </si>
  <si>
    <t>After-Tax</t>
  </si>
  <si>
    <t>3 years (no QOZ)</t>
  </si>
  <si>
    <t>5 years (QOZ)</t>
  </si>
  <si>
    <t>7 years (QOZ)</t>
  </si>
  <si>
    <t>10 years (QOZ)</t>
  </si>
  <si>
    <t>RARITY BAY RESORT - VISUAL CHARTS &amp; GRAPHS</t>
  </si>
  <si>
    <t>1. REVENUE DISTRIBUTION BY STREAM ($504M Total)</t>
  </si>
  <si>
    <t>2. CAPITAL SOURCES ($140M Total)</t>
  </si>
  <si>
    <t>Golf</t>
  </si>
  <si>
    <t>Lock-Leave</t>
  </si>
  <si>
    <t>Bridge Loan</t>
  </si>
  <si>
    <t>Dev Loan</t>
  </si>
  <si>
    <t>3. QUARTERLY CAPITAL DEPLOYMENT</t>
  </si>
  <si>
    <t>4. CUMULATIVE CASH FLOW TRAJECTORY</t>
  </si>
  <si>
    <t>Acquisition</t>
  </si>
  <si>
    <t>Development</t>
  </si>
  <si>
    <t>Cumulative</t>
  </si>
  <si>
    <t>5. IRR COMPARISON BY INVESTMENT SERIES</t>
  </si>
  <si>
    <t>6. DEVELOPMENT COST BREAKDOWN</t>
  </si>
  <si>
    <t>IRR (36-Mo)</t>
  </si>
  <si>
    <t>Cost</t>
  </si>
  <si>
    <t>7. REVENUE RECOGNITION TIMELINE</t>
  </si>
  <si>
    <t>Q1-6</t>
  </si>
  <si>
    <t>8. SCENARIO ANALYSIS - IRR OUTCOMES</t>
  </si>
  <si>
    <t>9. REVENUE SENSITIVITY ANALYSIS</t>
  </si>
  <si>
    <t>Variance</t>
  </si>
  <si>
    <t>Rev -20%</t>
  </si>
  <si>
    <t>Rev -10%</t>
  </si>
  <si>
    <t>Adverse</t>
  </si>
  <si>
    <t>Base</t>
  </si>
  <si>
    <t>Stress Test</t>
  </si>
  <si>
    <t>Rev +10%</t>
  </si>
  <si>
    <t>Optimistic</t>
  </si>
  <si>
    <t>Rev +20%</t>
  </si>
  <si>
    <t>Best Case</t>
  </si>
  <si>
    <t>10. MONTHLY REVENUE GROWTH PATTERN</t>
  </si>
  <si>
    <t>M19</t>
  </si>
  <si>
    <t>M20</t>
  </si>
  <si>
    <t>M21</t>
  </si>
  <si>
    <t>M22</t>
  </si>
  <si>
    <t>M23</t>
  </si>
  <si>
    <t>M24</t>
  </si>
  <si>
    <t>M25</t>
  </si>
  <si>
    <t>M26</t>
  </si>
  <si>
    <t>M27</t>
  </si>
  <si>
    <t>M28</t>
  </si>
  <si>
    <t>M29</t>
  </si>
  <si>
    <t>M30</t>
  </si>
  <si>
    <t>11. PROPERTY VALUATION - CURRENT VS. FUTURE</t>
  </si>
  <si>
    <t>Valuation Stage</t>
  </si>
  <si>
    <t>Current Market (As-Is)</t>
  </si>
  <si>
    <t>Total Investment</t>
  </si>
  <si>
    <t>Future Stabilized</t>
  </si>
  <si>
    <t>17. LOT INVENTORY BY OWNER</t>
  </si>
  <si>
    <t>Market</t>
  </si>
  <si>
    <t>Salem Pointe</t>
  </si>
  <si>
    <t>18. AVERAGE LOT PRICE BY TIER</t>
  </si>
  <si>
    <t>Basic</t>
  </si>
  <si>
    <t>19. INTANGIBLE ASSETS BREAKDOWN ($129.4M)</t>
  </si>
  <si>
    <t>Entitlements &amp; Permits</t>
  </si>
  <si>
    <t>Infrastructure Value</t>
  </si>
  <si>
    <t>Master Plans</t>
  </si>
  <si>
    <t>Development Time Saved</t>
  </si>
  <si>
    <t>Brand &amp; Position</t>
  </si>
  <si>
    <t>20. WHAT OTHERS WOULD PAY (Competitive Bidding)</t>
  </si>
  <si>
    <t>Low Bid</t>
  </si>
  <si>
    <t>High Bid</t>
  </si>
  <si>
    <t>Your Price</t>
  </si>
  <si>
    <t>Local Developers</t>
  </si>
  <si>
    <t>Homebuilders</t>
  </si>
  <si>
    <t>Private Equity</t>
  </si>
  <si>
    <t>Resort Operators</t>
  </si>
  <si>
    <t>Int'l Luxury</t>
  </si>
  <si>
    <t>21. PROJECT VALUE GROWTH OVER 36 MONTHS</t>
  </si>
  <si>
    <t>Equity</t>
  </si>
  <si>
    <t>22. FUTURE DEVELOPED LOT MIX (240 Lots)</t>
  </si>
  <si>
    <t>Wooded Lots</t>
  </si>
  <si>
    <t>Lakefront Premium</t>
  </si>
  <si>
    <t>23. SCENARIO ANALYSIS (Multiple Outcomes)</t>
  </si>
  <si>
    <t>Justified (Base)</t>
  </si>
  <si>
    <t>24. RETURNS COMPARISON (This Deal vs Typical)</t>
  </si>
  <si>
    <t>Investment Type</t>
  </si>
  <si>
    <t>Typical Multiple</t>
  </si>
  <si>
    <t>This Deal</t>
  </si>
  <si>
    <t>Raw Land Investment</t>
  </si>
  <si>
    <t>Value-Add Development</t>
  </si>
  <si>
    <t>Resort Acquisition</t>
  </si>
  <si>
    <t>Opportunistic RE</t>
  </si>
  <si>
    <t>25. TOTAL REVENUE SOURCES (36 Months)</t>
  </si>
  <si>
    <t>Lot Sales</t>
  </si>
  <si>
    <t>Golf Operations</t>
  </si>
  <si>
    <t>Clubhouse/F&amp;B</t>
  </si>
  <si>
    <t>Other Amenities</t>
  </si>
  <si>
    <t>26. DEVELOPMENT COSTS BREAKDOWN</t>
  </si>
  <si>
    <t>Lot Development</t>
  </si>
  <si>
    <t>Marketing/Sales</t>
  </si>
  <si>
    <t>Operating Costs</t>
  </si>
  <si>
    <t>Professional Fees</t>
  </si>
  <si>
    <t>27. CUMULATIVE CASH FLOW (36 Months)</t>
  </si>
  <si>
    <t>Q0</t>
  </si>
  <si>
    <t>28. EXIT VALUE COMPONENTS (Month 36)</t>
  </si>
  <si>
    <t>Developed Lots</t>
  </si>
  <si>
    <t>Brand &amp; HOA Rights</t>
  </si>
  <si>
    <t>29. IRR BY HOLDING PERIOD</t>
  </si>
  <si>
    <t>Years</t>
  </si>
  <si>
    <t>Cash Multiple</t>
  </si>
  <si>
    <t>30. LOT SALES ABSORPTION (Units per Quarter)</t>
  </si>
  <si>
    <t>Lots Sold</t>
  </si>
  <si>
    <t>Q1-Q2</t>
  </si>
  <si>
    <t>Q3-Q4</t>
  </si>
  <si>
    <t>Q5-Q6</t>
  </si>
  <si>
    <t>Q7-Q8</t>
  </si>
  <si>
    <t>Q9-Q10</t>
  </si>
  <si>
    <t>Q11-Q12</t>
  </si>
  <si>
    <t>RARITY BAY RESORT - SENSITIVITY &amp; SCENARIO ANALYSIS</t>
  </si>
  <si>
    <t>REVENUE SENSITIVITY ANALYSIS</t>
  </si>
  <si>
    <t>Base Case Assumptions:</t>
  </si>
  <si>
    <t>100%</t>
  </si>
  <si>
    <t>Total Costs</t>
  </si>
  <si>
    <t>Base IRR</t>
  </si>
  <si>
    <t>Revenue Variance Impact:</t>
  </si>
  <si>
    <t>Revenue $</t>
  </si>
  <si>
    <t>Change %</t>
  </si>
  <si>
    <t>New Profit</t>
  </si>
  <si>
    <t>New IRR</t>
  </si>
  <si>
    <t>IRR Change</t>
  </si>
  <si>
    <t>-30% (Stress)</t>
  </si>
  <si>
    <t>-20% (Adverse)</t>
  </si>
  <si>
    <t>-20%</t>
  </si>
  <si>
    <t>-10% (Conservative)</t>
  </si>
  <si>
    <t>-10%</t>
  </si>
  <si>
    <t>+10% (Optimistic)</t>
  </si>
  <si>
    <t>+10%</t>
  </si>
  <si>
    <t>+20% (Best Case)</t>
  </si>
  <si>
    <t>+20%</t>
  </si>
  <si>
    <t>+30% (Exceptional)</t>
  </si>
  <si>
    <t>+30%</t>
  </si>
  <si>
    <t>COST SENSITIVITY ANALYSIS</t>
  </si>
  <si>
    <t>Cost Increase</t>
  </si>
  <si>
    <t>New Total Cost</t>
  </si>
  <si>
    <t>-10% (Savings)</t>
  </si>
  <si>
    <t>+5% (Modest)</t>
  </si>
  <si>
    <t>+10% (Moderate)</t>
  </si>
  <si>
    <t>+15% (Elevated)</t>
  </si>
  <si>
    <t>+20% (High)</t>
  </si>
  <si>
    <t>+25% (Severe)</t>
  </si>
  <si>
    <t>COMBINED SCENARIO ANALYSIS</t>
  </si>
  <si>
    <t>Scenario Name</t>
  </si>
  <si>
    <t>Delay</t>
  </si>
  <si>
    <t>0mo</t>
  </si>
  <si>
    <t>As planned</t>
  </si>
  <si>
    <t>90%</t>
  </si>
  <si>
    <t>105%</t>
  </si>
  <si>
    <t>3mo</t>
  </si>
  <si>
    <t>Modest adversity</t>
  </si>
  <si>
    <t>110%</t>
  </si>
  <si>
    <t>6mo</t>
  </si>
  <si>
    <t>Multiple challenges</t>
  </si>
  <si>
    <t>70%</t>
  </si>
  <si>
    <t>115%</t>
  </si>
  <si>
    <t>9mo</t>
  </si>
  <si>
    <t>Severe downturn</t>
  </si>
  <si>
    <t>95%</t>
  </si>
  <si>
    <t>Better than planned</t>
  </si>
  <si>
    <t>120%</t>
  </si>
  <si>
    <t>Exceptional execution</t>
  </si>
  <si>
    <t>COMPETITIVE ANALYSIS</t>
  </si>
  <si>
    <t>Rarity Bay vs. Comparable Southeast Lakefront Resort Communities</t>
  </si>
  <si>
    <t>Rarity Bay</t>
  </si>
  <si>
    <t>The Cliffs</t>
  </si>
  <si>
    <t>Tellico Village</t>
  </si>
  <si>
    <t>Tellico Lake, TN
30 min from Knoxville</t>
  </si>
  <si>
    <t>Lake Oconee, GA
90 min from Atlanta</t>
  </si>
  <si>
    <t>Multiple SC/NC
60-120 min from metros</t>
  </si>
  <si>
    <t>Tellico Lake, TN
45 min from Knoxville</t>
  </si>
  <si>
    <t>Acquisition Price</t>
  </si>
  <si>
    <t>$57M
(Bankruptcy)</t>
  </si>
  <si>
    <t>$450M
(2016)</t>
  </si>
  <si>
    <t>$200M+
(Various)</t>
  </si>
  <si>
    <t>N/A
(Established)</t>
  </si>
  <si>
    <t>Golf Courses</t>
  </si>
  <si>
    <t>1 Championship
18 holes</t>
  </si>
  <si>
    <t>8 Courses
144 holes</t>
  </si>
  <si>
    <t>7 Courses
126 holes</t>
  </si>
  <si>
    <t>2 Courses
36 holes</t>
  </si>
  <si>
    <t>200 slips
Tellico Lake</t>
  </si>
  <si>
    <t>None
Lake Oconee</t>
  </si>
  <si>
    <t>Limited
Multiple lakes</t>
  </si>
  <si>
    <t>400+ slips
Tellico Lake</t>
  </si>
  <si>
    <t>Development Status</t>
  </si>
  <si>
    <t>Entitled
Construction-ready</t>
  </si>
  <si>
    <t>Fully developed
Selling out</t>
  </si>
  <si>
    <t>Multiple phases
Ongoing</t>
  </si>
  <si>
    <t>Fully built
No new lots</t>
  </si>
  <si>
    <t>Lot Inventory</t>
  </si>
  <si>
    <t>285 lots
Ready to sell</t>
  </si>
  <si>
    <t>Limited inventory
Premium pricing</t>
  </si>
  <si>
    <t>Active development
1000+ lots</t>
  </si>
  <si>
    <t>Sold out
Resales only</t>
  </si>
  <si>
    <t>Average Lot Price</t>
  </si>
  <si>
    <t>$87K
(Current market)</t>
  </si>
  <si>
    <t>$150-300K</t>
  </si>
  <si>
    <t>$100-250K</t>
  </si>
  <si>
    <t>$75-150K
(Resale)</t>
  </si>
  <si>
    <t>Lakefront Lots</t>
  </si>
  <si>
    <t>26 confirmed
$445K avg</t>
  </si>
  <si>
    <t>$400-800K</t>
  </si>
  <si>
    <t>$300-600K</t>
  </si>
  <si>
    <t>$200-400K</t>
  </si>
  <si>
    <t>$120M
(Day 1)</t>
  </si>
  <si>
    <t>N/A
(Market price)</t>
  </si>
  <si>
    <t>Development Timeline</t>
  </si>
  <si>
    <t>36 months
Fast track</t>
  </si>
  <si>
    <t>20+ years
Ongoing</t>
  </si>
  <si>
    <t>15+ years
Multi-phase</t>
  </si>
  <si>
    <t>Complete
30+ years</t>
  </si>
  <si>
    <t>QOZ Benefits</t>
  </si>
  <si>
    <t>YES
~$25M value</t>
  </si>
  <si>
    <t>NO</t>
  </si>
  <si>
    <t>Declarant Control</t>
  </si>
  <si>
    <t>YES
460 units</t>
  </si>
  <si>
    <t>YES
(Limited)</t>
  </si>
  <si>
    <t>YES
(Various)</t>
  </si>
  <si>
    <t>NO
(Relinquished)</t>
  </si>
  <si>
    <t>Complete
$18M value</t>
  </si>
  <si>
    <t>Established</t>
  </si>
  <si>
    <t>100% complete
All permits</t>
  </si>
  <si>
    <t>Ongoing phases</t>
  </si>
  <si>
    <t>Complete</t>
  </si>
  <si>
    <t>Operating Business</t>
  </si>
  <si>
    <t>YES
$1.2M EBITDA</t>
  </si>
  <si>
    <t>YES
Multiple ops</t>
  </si>
  <si>
    <t>YES
Multiple</t>
  </si>
  <si>
    <t>YES
HOA operated</t>
  </si>
  <si>
    <t>RARITY BAY KEY DIFFERENTIATORS</t>
  </si>
  <si>
    <t>Differentiator</t>
  </si>
  <si>
    <t>BANKRUPTCY PRICING</t>
  </si>
  <si>
    <t>Acquiring $177M in value for $57M = $120M instant equity. Competitors trading at market prices.</t>
  </si>
  <si>
    <t>DEVELOPMENT-READY</t>
  </si>
  <si>
    <t>100% entitled with all permits. Competitors still fighting for approvals or already built out.</t>
  </si>
  <si>
    <t>IRREPLACEABLE LOCATION</t>
  </si>
  <si>
    <t>LAST major lakefront resort site in Tennessee. No new competition possible.</t>
  </si>
  <si>
    <t>MARINA PERMITS</t>
  </si>
  <si>
    <t>Army Corps permits that would take 5+ years and often get denied. Competitors have limited or no marina.</t>
  </si>
  <si>
    <t>QOZ TAX BENEFITS</t>
  </si>
  <si>
    <t>~$25M in tax savings. Competitors don't have QOZ status.</t>
  </si>
  <si>
    <t>MONOPOLY POSITION</t>
  </si>
  <si>
    <t>Only luxury lakefront resort within 30 minutes of Knoxville metro (900K people).</t>
  </si>
  <si>
    <t>OPERATING CASH FLOW</t>
  </si>
  <si>
    <t>$1.2M annual EBITDA covers all carry costs during development. Positive from Day 1.</t>
  </si>
  <si>
    <t>FAST TRACK TIMELINE</t>
  </si>
  <si>
    <t>36 months to completion vs. 15-20 years for competitors. Time is money.</t>
  </si>
  <si>
    <t>WHY THIS OPPORTUNITY EXISTS NOW</t>
  </si>
  <si>
    <t>Bankruptcy Distressed Sale</t>
  </si>
  <si>
    <t>Original owner over-leveraged. Must sell. Market price would be $110-180M.</t>
  </si>
  <si>
    <t>No Institutional Competition</t>
  </si>
  <si>
    <t>Deal size ($57M) too small for REITs, too large for local developers.</t>
  </si>
  <si>
    <t>Complex Entitlement Package</t>
  </si>
  <si>
    <t>Most buyers can't value or understand the entitlement package worth $50M+.</t>
  </si>
  <si>
    <t>Niche Market Knowledge</t>
  </si>
  <si>
    <t>Requires understanding of QOZ, resort development, and marina operations.</t>
  </si>
  <si>
    <t>Speed Required</t>
  </si>
  <si>
    <t>Bankruptcy timeline doesn't allow for typical institutional due diligence.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</si>
</sst>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164" formatCode="_(\$* #,##0_);_(\$* \(#,##0\);_(\$* \-??_);_(@_)"/>
    <numFmt numFmtId="165" formatCode="\$#,##0"/>
    <numFmt numFmtId="166" formatCode="\$0.00"/>
    <numFmt numFmtId="167" formatCode="0.0%"/>
    <numFmt numFmtId="168" formatCode="_(\$* #,##0.00_);_(\$* \(#,##0.00\);_(\$* \-??_);_(@_)"/>
    <numFmt numFmtId="169" formatCode="mm/dd/yyyy"/>
    <numFmt numFmtId="170" formatCode="_(* #,##0.00_);_(* \(#,##0.00\);_(* \-??_);_(@_)"/>
    <numFmt numFmtId="171" formatCode="\$#,##0_);[Red]&quot;($&quot;#,##0\)"/>
    <numFmt numFmtId="172" formatCode="0.0\x"/>
    <numFmt numFmtId="173" formatCode="0.00\x"/>
  </numFmts>
  <fonts count="63">
    <font>
      <sz val="11"/>
      <color theme="1"/>
      <name val="Calibri"/>
      <charset val="1"/>
    </font>
    <font>
      <sz val="10"/>
      <name val="Arial"/>
    </font>
    <font>
      <sz val="11"/>
      <color theme="1"/>
      <name val="Calibri"/>
      <family val="2"/>
      <charset val="1"/>
    </font>
    <font>
      <sz val="10"/>
      <color theme="1"/>
      <name val="Calibri"/>
      <family val="2"/>
      <charset val="1"/>
    </font>
    <font>
      <b/>
      <sz val="16"/>
      <color rgb="FFFFFFFF"/>
      <name val="Calibri"/>
      <family val="2"/>
      <charset val="1"/>
    </font>
    <font>
      <i/>
      <sz val="14"/>
      <color rgb="FF9B8C5F"/>
      <name val="Calibri"/>
      <family val="2"/>
      <charset val="1"/>
    </font>
    <font>
      <b/>
      <sz val="14"/>
      <color rgb="FF1E3A8A"/>
      <name val="Calibri"/>
      <family val="2"/>
      <charset val="1"/>
    </font>
    <font>
      <i/>
      <sz val="10"/>
      <color theme="1"/>
      <name val="Calibri"/>
      <family val="2"/>
      <charset val="1"/>
    </font>
    <font>
      <i/>
      <sz val="9"/>
      <color rgb="FF6B7280"/>
      <name val="Calibri"/>
      <family val="2"/>
      <charset val="1"/>
    </font>
    <font>
      <sz val="11"/>
      <color rgb="FF0000FF"/>
      <name val="Calibri"/>
      <family val="2"/>
      <charset val="1"/>
    </font>
    <font>
      <b/>
      <sz val="14"/>
      <color theme="1"/>
      <name val="Calibri"/>
      <family val="2"/>
      <charset val="1"/>
    </font>
    <font>
      <b/>
      <sz val="12"/>
      <color theme="1"/>
      <name val="Calibri"/>
      <family val="2"/>
      <charset val="1"/>
    </font>
    <font>
      <b/>
      <sz val="11"/>
      <color rgb="FFFFFFFF"/>
      <name val="Calibri"/>
      <family val="2"/>
      <charset val="1"/>
    </font>
    <font>
      <b/>
      <sz val="11"/>
      <color theme="1"/>
      <name val="Calibri"/>
      <family val="2"/>
      <charset val="1"/>
    </font>
    <font>
      <sz val="11"/>
      <color rgb="FF000000"/>
      <name val="Calibri"/>
      <family val="2"/>
      <charset val="1"/>
    </font>
    <font>
      <sz val="10"/>
      <name val="Arial"/>
      <charset val="1"/>
    </font>
    <font>
      <sz val="10"/>
      <color rgb="FF0000FF"/>
      <name val="Arial"/>
      <family val="2"/>
      <charset val="1"/>
    </font>
    <font>
      <b/>
      <sz val="11"/>
      <color rgb="FF008000"/>
      <name val="Calibri"/>
      <family val="2"/>
      <charset val="1"/>
    </font>
    <font>
      <sz val="12"/>
      <color theme="1"/>
      <name val="Calibri"/>
      <family val="2"/>
      <charset val="1"/>
    </font>
    <font>
      <b/>
      <sz val="26"/>
      <color theme="1"/>
      <name val="Calibri"/>
      <family val="2"/>
      <charset val="1"/>
    </font>
    <font>
      <sz val="11"/>
      <color theme="4"/>
      <name val="Calibri"/>
      <family val="2"/>
      <charset val="1"/>
    </font>
    <font>
      <b/>
      <sz val="16"/>
      <color theme="1"/>
      <name val="Calibri"/>
      <family val="2"/>
      <charset val="1"/>
    </font>
    <font>
      <b/>
      <sz val="24"/>
      <color theme="1"/>
      <name val="Calibri"/>
      <family val="2"/>
      <charset val="1"/>
    </font>
    <font>
      <b/>
      <sz val="20"/>
      <color theme="1"/>
      <name val="Calibri"/>
      <family val="2"/>
      <charset val="1"/>
    </font>
    <font>
      <b/>
      <sz val="28"/>
      <color theme="1"/>
      <name val="Calibri"/>
      <family val="2"/>
      <charset val="1"/>
    </font>
    <font>
      <sz val="10"/>
      <color theme="1"/>
      <name val="Arial Unicode MS"/>
      <charset val="1"/>
    </font>
    <font>
      <b/>
      <sz val="11"/>
      <color rgb="FF00B050"/>
      <name val="Calibri"/>
      <family val="2"/>
      <charset val="1"/>
    </font>
    <font>
      <b/>
      <i/>
      <sz val="9"/>
      <color rgb="FF1F6B75"/>
      <name val="Arial"/>
      <charset val="1"/>
    </font>
    <font>
      <b/>
      <sz val="10"/>
      <color rgb="FF1F6B75"/>
      <name val="Arial"/>
      <charset val="1"/>
    </font>
    <font>
      <sz val="9"/>
      <color rgb="FF333333"/>
      <name val="Arial"/>
      <charset val="1"/>
    </font>
    <font>
      <b/>
      <sz val="10"/>
      <color rgb="FF009900"/>
      <name val="Arial"/>
      <family val="2"/>
      <charset val="1"/>
    </font>
    <font>
      <sz val="11"/>
      <color theme="0"/>
      <name val="Calibri"/>
      <family val="2"/>
      <charset val="1"/>
    </font>
    <font>
      <b/>
      <sz val="10"/>
      <color rgb="FF008000"/>
      <name val="Arial"/>
      <family val="2"/>
      <charset val="1"/>
    </font>
    <font>
      <b/>
      <sz val="11"/>
      <color theme="2"/>
      <name val="Calibri"/>
      <family val="2"/>
      <charset val="1"/>
    </font>
    <font>
      <b/>
      <sz val="11"/>
      <color theme="0"/>
      <name val="Calibri"/>
      <family val="2"/>
      <charset val="1"/>
    </font>
    <font>
      <sz val="11"/>
      <color rgb="FF008000"/>
      <name val="Calibri"/>
      <family val="2"/>
      <charset val="1"/>
    </font>
    <font>
      <sz val="10"/>
      <name val="Arial"/>
      <family val="2"/>
      <charset val="1"/>
    </font>
    <font>
      <b/>
      <sz val="14"/>
      <color rgb="FF1F4E78"/>
      <name val="Calibri"/>
      <family val="2"/>
      <charset val="1"/>
    </font>
    <font>
      <b/>
      <sz val="12"/>
      <color rgb="FFFFFFFF"/>
      <name val="Calibri"/>
      <family val="2"/>
      <charset val="1"/>
    </font>
    <font>
      <b/>
      <sz val="10"/>
      <color theme="1"/>
      <name val="Calibri"/>
      <family val="2"/>
      <charset val="1"/>
    </font>
    <font>
      <i/>
      <sz val="9"/>
      <color theme="1"/>
      <name val="Calibri"/>
      <family val="2"/>
      <charset val="1"/>
    </font>
    <font>
      <b/>
      <sz val="22"/>
      <color rgb="FF1F4E78"/>
      <name val="Calibri"/>
      <family val="2"/>
      <charset val="1"/>
    </font>
    <font>
      <b/>
      <sz val="14"/>
      <color rgb="FF666666"/>
      <name val="Calibri"/>
      <family val="2"/>
      <charset val="1"/>
    </font>
    <font>
      <b/>
      <sz val="14"/>
      <color rgb="FFFFFFFF"/>
      <name val="Calibri"/>
      <family val="2"/>
      <charset val="1"/>
    </font>
    <font>
      <b/>
      <sz val="20"/>
      <color rgb="FF00B050"/>
      <name val="Calibri"/>
      <family val="2"/>
      <charset val="1"/>
    </font>
    <font>
      <b/>
      <sz val="12"/>
      <color rgb="FF00B050"/>
      <name val="Calibri"/>
      <family val="2"/>
      <charset val="1"/>
    </font>
    <font>
      <b/>
      <sz val="16"/>
      <color rgb="FF00B050"/>
      <name val="Calibri"/>
      <family val="2"/>
      <charset val="1"/>
    </font>
    <font>
      <sz val="14"/>
      <color theme="1"/>
      <name val="Calibri"/>
      <family val="2"/>
      <charset val="1"/>
    </font>
    <font>
      <b/>
      <sz val="11"/>
      <color rgb="FF000000"/>
      <name val="Calibri"/>
      <family val="2"/>
      <charset val="1"/>
    </font>
    <font>
      <b/>
      <sz val="11"/>
      <color rgb="FF000000"/>
      <name val="Arial"/>
      <family val="2"/>
      <charset val="1"/>
    </font>
    <font>
      <b/>
      <sz val="14"/>
      <color rgb="FF008000"/>
      <name val="Calibri"/>
      <family val="2"/>
      <charset val="1"/>
    </font>
    <font>
      <b/>
      <sz val="12"/>
      <color rgb="FF008000"/>
      <name val="Calibri"/>
      <family val="2"/>
      <charset val="1"/>
    </font>
    <font>
      <sz val="10"/>
      <color rgb="FF00B050"/>
      <name val="Calibri"/>
      <family val="2"/>
      <charset val="1"/>
    </font>
    <font>
      <b/>
      <sz val="11"/>
      <color rgb="FF0070C0"/>
      <name val="Calibri"/>
      <family val="2"/>
      <charset val="1"/>
    </font>
    <font>
      <sz val="12"/>
      <color theme="0"/>
      <name val="Calibri"/>
      <family val="2"/>
      <charset val="1"/>
    </font>
    <font>
      <b/>
      <sz val="12"/>
      <color theme="0"/>
      <name val="Calibri"/>
      <family val="2"/>
      <charset val="1"/>
    </font>
    <font>
      <sz val="12"/>
      <color rgb="FF0000FF"/>
      <name val="Calibri"/>
      <family val="2"/>
      <charset val="1"/>
    </font>
    <font>
      <b/>
      <sz val="15"/>
      <color rgb="FF008000"/>
      <name val="Calibri"/>
      <family val="2"/>
      <charset val="1"/>
    </font>
    <font>
      <b/>
      <sz val="11"/>
      <color rgb="FF0000FF"/>
      <name val="Calibri"/>
      <family val="2"/>
      <charset val="1"/>
    </font>
    <font>
      <b/>
      <sz val="11"/>
      <color rgb="FFFF0000"/>
      <name val="Calibri"/>
      <family val="2"/>
      <charset val="1"/>
    </font>
    <font>
      <sz val="10"/>
      <color rgb="FF008000"/>
      <name val="Arial"/>
      <family val="2"/>
      <charset val="1"/>
    </font>
    <font>
      <sz val="10"/>
      <color rgb="FF009900"/>
      <name val="Arial"/>
      <family val="2"/>
      <charset val="1"/>
    </font>
    <font>
      <sz val="11"/>
      <color rgb="FF009900"/>
      <name val="Calibri"/>
      <family val="2"/>
      <charset val="1"/>
    </font>
  </fonts>
  <fills count="21">
    <fill>
      <patternFill patternType="none"/>
    </fill>
    <fill>
      <patternFill patternType="gray125"/>
    </fill>
    <fill>
      <patternFill patternType="solid">
        <fgColor rgb="FF1E3A8A"/>
        <bgColor rgb="FF1F4E78"/>
      </patternFill>
    </fill>
    <fill>
      <patternFill patternType="solid">
        <fgColor rgb="FFF3F4F6"/>
        <bgColor rgb="FFFFFFFF"/>
      </patternFill>
    </fill>
    <fill>
      <patternFill patternType="solid">
        <fgColor rgb="FF1F4E78"/>
        <bgColor rgb="FF1E3A8A"/>
      </patternFill>
    </fill>
    <fill>
      <patternFill patternType="solid">
        <fgColor theme="0"/>
        <bgColor rgb="FFF3F4F6"/>
      </patternFill>
    </fill>
    <fill>
      <patternFill patternType="solid">
        <fgColor rgb="FFDAEEF3"/>
        <bgColor rgb="FFE2EFDA"/>
      </patternFill>
    </fill>
    <fill>
      <patternFill patternType="solid">
        <fgColor rgb="FFD9D9D9"/>
        <bgColor rgb="FFD9E1F2"/>
      </patternFill>
    </fill>
    <fill>
      <patternFill patternType="solid">
        <fgColor rgb="FFD9E1F2"/>
        <bgColor rgb="FFDAEEF3"/>
      </patternFill>
    </fill>
    <fill>
      <patternFill patternType="solid">
        <fgColor theme="6" tint="0.59978026673177287"/>
        <bgColor rgb="FFD9D9D9"/>
      </patternFill>
    </fill>
    <fill>
      <patternFill patternType="solid">
        <fgColor rgb="FFFFC000"/>
        <bgColor rgb="FFFFFF00"/>
      </patternFill>
    </fill>
    <fill>
      <patternFill patternType="solid">
        <fgColor rgb="FF4472C4"/>
        <bgColor rgb="FF4672A8"/>
      </patternFill>
    </fill>
    <fill>
      <patternFill patternType="solid">
        <fgColor rgb="FF0070C0"/>
        <bgColor rgb="FF1F6B75"/>
      </patternFill>
    </fill>
    <fill>
      <patternFill patternType="solid">
        <fgColor theme="4" tint="-0.249977111117893"/>
        <bgColor rgb="FF4672A8"/>
      </patternFill>
    </fill>
    <fill>
      <patternFill patternType="solid">
        <fgColor rgb="FF70AD47"/>
        <bgColor rgb="FF8AA64F"/>
      </patternFill>
    </fill>
    <fill>
      <patternFill patternType="solid">
        <fgColor rgb="FFE2EFDA"/>
        <bgColor rgb="FFDAEEF3"/>
      </patternFill>
    </fill>
    <fill>
      <patternFill patternType="solid">
        <fgColor rgb="FFED7D31"/>
        <bgColor rgb="FFDC853E"/>
      </patternFill>
    </fill>
    <fill>
      <patternFill patternType="solid">
        <fgColor rgb="FFFCE4D6"/>
        <bgColor rgb="FFE2EFDA"/>
      </patternFill>
    </fill>
    <fill>
      <patternFill patternType="solid">
        <fgColor rgb="FF0F2E4F"/>
        <bgColor rgb="FF333333"/>
      </patternFill>
    </fill>
    <fill>
      <patternFill patternType="solid">
        <fgColor rgb="FF00B050"/>
        <bgColor rgb="FF009900"/>
      </patternFill>
    </fill>
    <fill>
      <patternFill patternType="solid">
        <fgColor rgb="FFC00000"/>
        <bgColor rgb="FFFF0000"/>
      </patternFill>
    </fill>
  </fills>
  <borders count="9">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style="thick">
        <color auto="1"/>
      </left>
      <right style="thick">
        <color auto="1"/>
      </right>
      <top style="thick">
        <color auto="1"/>
      </top>
      <bottom style="thick">
        <color auto="1"/>
      </bottom>
      <diagonal/>
    </border>
    <border>
      <left style="thin">
        <color auto="1"/>
      </left>
      <right style="thin">
        <color auto="1"/>
      </right>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diagonal/>
    </border>
    <border>
      <left style="thin">
        <color auto="1"/>
      </left>
      <right/>
      <top style="thin">
        <color auto="1"/>
      </top>
      <bottom style="thin">
        <color auto="1"/>
      </bottom>
      <diagonal/>
    </border>
  </borders>
  <cellStyleXfs count="2">
    <xf numFmtId="0" fontId="0" fillId="0" borderId="0"/>
    <xf numFmtId="9" fontId="1" fillId="0" borderId="0" applyBorder="0" applyAlignment="0" applyProtection="0"/>
  </cellStyleXfs>
  <cellXfs count="390">
    <xf numFmtId="0" fontId="0" fillId="0" borderId="0" xfId="0"/>
    <xf numFmtId="170" fontId="21" fillId="5" borderId="0" xfId="0" applyNumberFormat="1" applyFont="1" applyFill="1" applyAlignment="1">
      <alignment horizontal="center"/>
    </xf>
    <xf numFmtId="170" fontId="22" fillId="5" borderId="0" xfId="0" applyNumberFormat="1" applyFont="1" applyFill="1" applyAlignment="1">
      <alignment horizontal="center"/>
    </xf>
    <xf numFmtId="0" fontId="2" fillId="0" borderId="0" xfId="0" applyFont="1" applyAlignment="1">
      <alignment horizontal="center"/>
    </xf>
    <xf numFmtId="0" fontId="2" fillId="0" borderId="0" xfId="0" applyFont="1"/>
    <xf numFmtId="0" fontId="3" fillId="0" borderId="0" xfId="0" applyFont="1"/>
    <xf numFmtId="0" fontId="5" fillId="0" borderId="0" xfId="0" applyFont="1" applyAlignment="1">
      <alignment horizontal="center" vertical="center"/>
    </xf>
    <xf numFmtId="0" fontId="6" fillId="0" borderId="0" xfId="0" applyFont="1" applyAlignment="1">
      <alignment horizontal="center"/>
    </xf>
    <xf numFmtId="0" fontId="2" fillId="3" borderId="0" xfId="0" applyFont="1" applyFill="1" applyAlignment="1">
      <alignment horizontal="left"/>
    </xf>
    <xf numFmtId="0" fontId="2" fillId="0" borderId="0" xfId="0" applyFont="1" applyAlignment="1">
      <alignment horizontal="left"/>
    </xf>
    <xf numFmtId="0" fontId="7" fillId="0" borderId="0" xfId="0" applyFont="1" applyAlignment="1">
      <alignment horizontal="center"/>
    </xf>
    <xf numFmtId="0" fontId="3" fillId="0" borderId="0" xfId="0" applyFont="1" applyAlignment="1">
      <alignment horizontal="center"/>
    </xf>
    <xf numFmtId="0" fontId="9" fillId="0" borderId="0" xfId="0" applyFont="1"/>
    <xf numFmtId="14" fontId="9" fillId="0" borderId="0" xfId="0" applyNumberFormat="1" applyFont="1"/>
    <xf numFmtId="0" fontId="11" fillId="0" borderId="0" xfId="0" applyFont="1"/>
    <xf numFmtId="0" fontId="12" fillId="4" borderId="0" xfId="0" applyFont="1" applyFill="1" applyAlignment="1">
      <alignment horizontal="center" vertical="center"/>
    </xf>
    <xf numFmtId="164" fontId="2" fillId="5" borderId="0" xfId="0" applyNumberFormat="1" applyFont="1" applyFill="1"/>
    <xf numFmtId="165" fontId="9" fillId="6" borderId="0" xfId="0" applyNumberFormat="1" applyFont="1" applyFill="1" applyAlignment="1">
      <alignment horizontal="center" vertical="center"/>
    </xf>
    <xf numFmtId="166" fontId="9" fillId="6" borderId="0" xfId="0" applyNumberFormat="1" applyFont="1" applyFill="1" applyAlignment="1">
      <alignment horizontal="center" vertical="center"/>
    </xf>
    <xf numFmtId="167" fontId="9" fillId="6" borderId="0" xfId="0" applyNumberFormat="1" applyFont="1" applyFill="1" applyAlignment="1">
      <alignment horizontal="center" vertical="center"/>
    </xf>
    <xf numFmtId="2" fontId="9" fillId="6" borderId="0" xfId="0" applyNumberFormat="1" applyFont="1" applyFill="1" applyAlignment="1">
      <alignment horizontal="center" vertical="center"/>
    </xf>
    <xf numFmtId="0" fontId="2" fillId="0" borderId="0" xfId="0" applyFont="1" applyAlignment="1">
      <alignment horizontal="center" vertical="center"/>
    </xf>
    <xf numFmtId="0" fontId="13" fillId="0" borderId="0" xfId="0" applyFont="1"/>
    <xf numFmtId="165" fontId="2" fillId="0" borderId="0" xfId="0" applyNumberFormat="1" applyFont="1" applyAlignment="1">
      <alignment horizontal="center" vertical="center"/>
    </xf>
    <xf numFmtId="165" fontId="9" fillId="0" borderId="0" xfId="0" applyNumberFormat="1" applyFont="1" applyAlignment="1">
      <alignment horizontal="center" vertical="center"/>
    </xf>
    <xf numFmtId="166" fontId="9" fillId="0" borderId="0" xfId="0" applyNumberFormat="1" applyFont="1" applyAlignment="1">
      <alignment horizontal="center" vertical="center"/>
    </xf>
    <xf numFmtId="167" fontId="9" fillId="0" borderId="0" xfId="0" applyNumberFormat="1" applyFont="1" applyAlignment="1">
      <alignment horizontal="center" vertical="center"/>
    </xf>
    <xf numFmtId="2" fontId="9" fillId="0" borderId="0" xfId="0" applyNumberFormat="1" applyFont="1" applyAlignment="1">
      <alignment horizontal="center" vertical="center"/>
    </xf>
    <xf numFmtId="0" fontId="13" fillId="7" borderId="0" xfId="0" applyFont="1" applyFill="1"/>
    <xf numFmtId="165" fontId="14" fillId="7" borderId="0" xfId="0" applyNumberFormat="1" applyFont="1" applyFill="1" applyAlignment="1">
      <alignment horizontal="center" vertical="center"/>
    </xf>
    <xf numFmtId="167" fontId="14" fillId="7" borderId="0" xfId="0" applyNumberFormat="1" applyFont="1" applyFill="1" applyAlignment="1">
      <alignment horizontal="center" vertical="center"/>
    </xf>
    <xf numFmtId="0" fontId="12" fillId="4" borderId="0" xfId="0" applyFont="1" applyFill="1"/>
    <xf numFmtId="0" fontId="12" fillId="4" borderId="0" xfId="0" applyFont="1" applyFill="1" applyAlignment="1">
      <alignment horizontal="center"/>
    </xf>
    <xf numFmtId="9" fontId="9" fillId="0" borderId="0" xfId="0" applyNumberFormat="1" applyFont="1"/>
    <xf numFmtId="165" fontId="9" fillId="6" borderId="0" xfId="0" applyNumberFormat="1" applyFont="1" applyFill="1" applyAlignment="1">
      <alignment horizontal="center"/>
    </xf>
    <xf numFmtId="167" fontId="14" fillId="0" borderId="0" xfId="0" applyNumberFormat="1" applyFont="1" applyAlignment="1">
      <alignment horizontal="center"/>
    </xf>
    <xf numFmtId="0" fontId="9" fillId="6" borderId="0" xfId="0" applyFont="1" applyFill="1" applyAlignment="1">
      <alignment horizontal="center"/>
    </xf>
    <xf numFmtId="9" fontId="2" fillId="0" borderId="0" xfId="0" applyNumberFormat="1" applyFont="1"/>
    <xf numFmtId="165" fontId="14" fillId="0" borderId="0" xfId="0" applyNumberFormat="1" applyFont="1" applyAlignment="1">
      <alignment horizontal="center"/>
    </xf>
    <xf numFmtId="165" fontId="9" fillId="0" borderId="0" xfId="0" applyNumberFormat="1" applyFont="1" applyAlignment="1">
      <alignment horizontal="center"/>
    </xf>
    <xf numFmtId="165" fontId="14" fillId="7" borderId="0" xfId="0" applyNumberFormat="1" applyFont="1" applyFill="1" applyAlignment="1">
      <alignment horizontal="center"/>
    </xf>
    <xf numFmtId="9" fontId="15" fillId="0" borderId="0" xfId="0" applyNumberFormat="1" applyFont="1"/>
    <xf numFmtId="164" fontId="16" fillId="0" borderId="0" xfId="0" applyNumberFormat="1" applyFont="1"/>
    <xf numFmtId="9" fontId="16" fillId="0" borderId="0" xfId="0" applyNumberFormat="1" applyFont="1"/>
    <xf numFmtId="3" fontId="17" fillId="5" borderId="0" xfId="0" applyNumberFormat="1" applyFont="1" applyFill="1" applyAlignment="1">
      <alignment horizontal="center"/>
    </xf>
    <xf numFmtId="165" fontId="17" fillId="5" borderId="0" xfId="0" applyNumberFormat="1" applyFont="1" applyFill="1" applyAlignment="1">
      <alignment horizontal="center"/>
    </xf>
    <xf numFmtId="3" fontId="9" fillId="5" borderId="0" xfId="0" applyNumberFormat="1" applyFont="1" applyFill="1" applyAlignment="1">
      <alignment horizontal="center"/>
    </xf>
    <xf numFmtId="165" fontId="2" fillId="0" borderId="0" xfId="0" applyNumberFormat="1" applyFont="1" applyAlignment="1">
      <alignment horizontal="center"/>
    </xf>
    <xf numFmtId="168" fontId="2" fillId="0" borderId="0" xfId="0" applyNumberFormat="1" applyFont="1"/>
    <xf numFmtId="164" fontId="15" fillId="0" borderId="0" xfId="0" applyNumberFormat="1" applyFont="1"/>
    <xf numFmtId="168" fontId="0" fillId="0" borderId="0" xfId="0" applyNumberFormat="1"/>
    <xf numFmtId="3" fontId="13" fillId="0" borderId="1" xfId="0" applyNumberFormat="1" applyFont="1" applyBorder="1" applyAlignment="1">
      <alignment horizontal="center"/>
    </xf>
    <xf numFmtId="168" fontId="13" fillId="0" borderId="1" xfId="0" applyNumberFormat="1" applyFont="1" applyBorder="1" applyAlignment="1">
      <alignment horizontal="center"/>
    </xf>
    <xf numFmtId="165" fontId="13" fillId="0" borderId="1" xfId="0" applyNumberFormat="1" applyFont="1" applyBorder="1" applyAlignment="1">
      <alignment horizontal="center"/>
    </xf>
    <xf numFmtId="3" fontId="17" fillId="6" borderId="0" xfId="0" applyNumberFormat="1" applyFont="1" applyFill="1" applyAlignment="1">
      <alignment horizontal="center"/>
    </xf>
    <xf numFmtId="165" fontId="17" fillId="6" borderId="0" xfId="0" applyNumberFormat="1" applyFont="1" applyFill="1" applyAlignment="1">
      <alignment horizontal="center"/>
    </xf>
    <xf numFmtId="3" fontId="13" fillId="0" borderId="0" xfId="0" applyNumberFormat="1" applyFont="1" applyAlignment="1">
      <alignment horizontal="center"/>
    </xf>
    <xf numFmtId="165" fontId="13" fillId="0" borderId="0" xfId="0" applyNumberFormat="1" applyFont="1" applyAlignment="1">
      <alignment horizontal="center"/>
    </xf>
    <xf numFmtId="3" fontId="17" fillId="6" borderId="0" xfId="0" applyNumberFormat="1" applyFont="1" applyFill="1" applyAlignment="1">
      <alignment horizontal="center" vertical="center"/>
    </xf>
    <xf numFmtId="165" fontId="17" fillId="6" borderId="0" xfId="0" applyNumberFormat="1" applyFont="1" applyFill="1" applyAlignment="1">
      <alignment horizontal="center" vertical="center"/>
    </xf>
    <xf numFmtId="3" fontId="13" fillId="0" borderId="0" xfId="0" applyNumberFormat="1" applyFont="1" applyAlignment="1">
      <alignment horizontal="center" vertical="center"/>
    </xf>
    <xf numFmtId="165" fontId="13" fillId="0" borderId="0" xfId="0" applyNumberFormat="1" applyFont="1" applyAlignment="1">
      <alignment horizontal="center" vertical="center"/>
    </xf>
    <xf numFmtId="165" fontId="17" fillId="0" borderId="0" xfId="0" applyNumberFormat="1" applyFont="1" applyAlignment="1">
      <alignment horizontal="center" vertical="center"/>
    </xf>
    <xf numFmtId="0" fontId="18" fillId="8" borderId="0" xfId="0" applyFont="1" applyFill="1" applyAlignment="1">
      <alignment horizontal="left" vertical="center" wrapText="1"/>
    </xf>
    <xf numFmtId="0" fontId="18" fillId="8" borderId="0" xfId="0" applyFont="1" applyFill="1" applyAlignment="1">
      <alignment horizontal="center" vertical="center" wrapText="1"/>
    </xf>
    <xf numFmtId="0" fontId="18" fillId="0" borderId="0" xfId="0" applyFont="1" applyAlignment="1">
      <alignment horizontal="left" vertical="center" wrapText="1"/>
    </xf>
    <xf numFmtId="164" fontId="15" fillId="0" borderId="0" xfId="0" applyNumberFormat="1" applyFont="1" applyAlignment="1">
      <alignment horizontal="center" vertical="center" wrapText="1"/>
    </xf>
    <xf numFmtId="167" fontId="9" fillId="6" borderId="0" xfId="0" applyNumberFormat="1" applyFont="1" applyFill="1" applyAlignment="1">
      <alignment horizontal="center"/>
    </xf>
    <xf numFmtId="167" fontId="2" fillId="0" borderId="0" xfId="0" applyNumberFormat="1" applyFont="1" applyAlignment="1">
      <alignment horizontal="center"/>
    </xf>
    <xf numFmtId="169" fontId="2" fillId="5" borderId="0" xfId="0" applyNumberFormat="1" applyFont="1" applyFill="1" applyAlignment="1">
      <alignment horizontal="center"/>
    </xf>
    <xf numFmtId="169" fontId="2" fillId="0" borderId="0" xfId="0" applyNumberFormat="1" applyFont="1" applyAlignment="1">
      <alignment horizontal="center"/>
    </xf>
    <xf numFmtId="169" fontId="2" fillId="0" borderId="0" xfId="0" applyNumberFormat="1" applyFont="1"/>
    <xf numFmtId="0" fontId="10" fillId="0" borderId="0" xfId="0" applyFont="1"/>
    <xf numFmtId="0" fontId="12" fillId="4" borderId="1" xfId="0" applyFont="1" applyFill="1" applyBorder="1" applyAlignment="1">
      <alignment horizontal="center" vertical="center"/>
    </xf>
    <xf numFmtId="3" fontId="2" fillId="0" borderId="0" xfId="0" applyNumberFormat="1" applyFont="1" applyAlignment="1">
      <alignment horizontal="center" vertical="center"/>
    </xf>
    <xf numFmtId="0" fontId="9" fillId="0" borderId="0" xfId="0" applyFont="1" applyAlignment="1">
      <alignment horizontal="center"/>
    </xf>
    <xf numFmtId="3" fontId="9" fillId="0" borderId="0" xfId="0" applyNumberFormat="1" applyFont="1" applyAlignment="1">
      <alignment horizontal="center" vertical="center"/>
    </xf>
    <xf numFmtId="3" fontId="13" fillId="7" borderId="0" xfId="0" applyNumberFormat="1" applyFont="1" applyFill="1" applyAlignment="1">
      <alignment horizontal="center" vertical="center"/>
    </xf>
    <xf numFmtId="165" fontId="13" fillId="7" borderId="0" xfId="0" applyNumberFormat="1" applyFont="1" applyFill="1" applyAlignment="1">
      <alignment horizontal="center"/>
    </xf>
    <xf numFmtId="168" fontId="13" fillId="7" borderId="0" xfId="0" applyNumberFormat="1" applyFont="1" applyFill="1" applyAlignment="1">
      <alignment horizontal="center"/>
    </xf>
    <xf numFmtId="165" fontId="2" fillId="0" borderId="0" xfId="0" applyNumberFormat="1" applyFont="1" applyAlignment="1">
      <alignment horizontal="right" vertical="center"/>
    </xf>
    <xf numFmtId="165" fontId="13" fillId="7" borderId="0" xfId="0" applyNumberFormat="1" applyFont="1" applyFill="1" applyAlignment="1">
      <alignment horizontal="right" vertical="center"/>
    </xf>
    <xf numFmtId="14" fontId="0" fillId="0" borderId="0" xfId="0" applyNumberFormat="1"/>
    <xf numFmtId="0" fontId="13" fillId="9" borderId="0" xfId="0" applyFont="1" applyFill="1" applyAlignment="1">
      <alignment horizontal="center"/>
    </xf>
    <xf numFmtId="0" fontId="13" fillId="0" borderId="0" xfId="0" applyFont="1" applyAlignment="1">
      <alignment horizontal="center"/>
    </xf>
    <xf numFmtId="0" fontId="13" fillId="5" borderId="0" xfId="0" applyFont="1" applyFill="1" applyAlignment="1">
      <alignment horizontal="center"/>
    </xf>
    <xf numFmtId="0" fontId="0" fillId="0" borderId="0" xfId="0" applyAlignment="1">
      <alignment horizontal="center"/>
    </xf>
    <xf numFmtId="14" fontId="0" fillId="0" borderId="0" xfId="0" applyNumberFormat="1" applyAlignment="1">
      <alignment horizontal="center"/>
    </xf>
    <xf numFmtId="164" fontId="0" fillId="0" borderId="0" xfId="0" applyNumberFormat="1" applyAlignment="1">
      <alignment horizontal="center"/>
    </xf>
    <xf numFmtId="9" fontId="15" fillId="0" borderId="0" xfId="0" applyNumberFormat="1" applyFont="1" applyAlignment="1">
      <alignment horizontal="center"/>
    </xf>
    <xf numFmtId="170" fontId="2" fillId="5" borderId="0" xfId="0" applyNumberFormat="1" applyFont="1" applyFill="1"/>
    <xf numFmtId="9" fontId="0" fillId="0" borderId="0" xfId="0" applyNumberFormat="1" applyAlignment="1">
      <alignment horizontal="center"/>
    </xf>
    <xf numFmtId="164" fontId="0" fillId="0" borderId="0" xfId="0" applyNumberFormat="1"/>
    <xf numFmtId="0" fontId="13" fillId="9" borderId="0" xfId="0" applyFont="1" applyFill="1"/>
    <xf numFmtId="170" fontId="13" fillId="9" borderId="0" xfId="0" applyNumberFormat="1" applyFont="1" applyFill="1" applyAlignment="1">
      <alignment horizontal="center"/>
    </xf>
    <xf numFmtId="170" fontId="2" fillId="0" borderId="0" xfId="0" applyNumberFormat="1" applyFont="1" applyAlignment="1">
      <alignment horizontal="center"/>
    </xf>
    <xf numFmtId="9" fontId="0" fillId="0" borderId="0" xfId="0" applyNumberFormat="1"/>
    <xf numFmtId="0" fontId="20" fillId="0" borderId="0" xfId="0" applyFont="1"/>
    <xf numFmtId="0" fontId="2" fillId="9" borderId="0" xfId="0" applyFont="1" applyFill="1"/>
    <xf numFmtId="170" fontId="21" fillId="5" borderId="0" xfId="0" applyNumberFormat="1" applyFont="1" applyFill="1"/>
    <xf numFmtId="168" fontId="15" fillId="0" borderId="0" xfId="0" applyNumberFormat="1" applyFont="1"/>
    <xf numFmtId="170" fontId="2" fillId="0" borderId="0" xfId="0" applyNumberFormat="1" applyFont="1"/>
    <xf numFmtId="170" fontId="13" fillId="0" borderId="0" xfId="0" applyNumberFormat="1" applyFont="1" applyAlignment="1">
      <alignment horizontal="left"/>
    </xf>
    <xf numFmtId="170" fontId="13" fillId="0" borderId="0" xfId="0" applyNumberFormat="1" applyFont="1"/>
    <xf numFmtId="170" fontId="13" fillId="5" borderId="0" xfId="0" applyNumberFormat="1" applyFont="1" applyFill="1" applyAlignment="1">
      <alignment horizontal="left"/>
    </xf>
    <xf numFmtId="0" fontId="15" fillId="0" borderId="0" xfId="0" applyFont="1"/>
    <xf numFmtId="0" fontId="15" fillId="0" borderId="0" xfId="0" applyFont="1" applyAlignment="1">
      <alignment horizontal="center"/>
    </xf>
    <xf numFmtId="165" fontId="2" fillId="0" borderId="0" xfId="0" applyNumberFormat="1" applyFont="1"/>
    <xf numFmtId="0" fontId="2" fillId="5" borderId="0" xfId="0" applyFont="1" applyFill="1" applyAlignment="1">
      <alignment horizontal="right"/>
    </xf>
    <xf numFmtId="14" fontId="2" fillId="5" borderId="0" xfId="0" applyNumberFormat="1" applyFont="1" applyFill="1" applyAlignment="1">
      <alignment horizontal="right"/>
    </xf>
    <xf numFmtId="164" fontId="2" fillId="5" borderId="0" xfId="0" applyNumberFormat="1" applyFont="1" applyFill="1" applyAlignment="1">
      <alignment horizontal="right" indent="2"/>
    </xf>
    <xf numFmtId="164" fontId="0" fillId="0" borderId="0" xfId="0" applyNumberFormat="1" applyAlignment="1">
      <alignment horizontal="left" indent="2"/>
    </xf>
    <xf numFmtId="164" fontId="2" fillId="0" borderId="0" xfId="0" applyNumberFormat="1" applyFont="1"/>
    <xf numFmtId="1" fontId="25" fillId="0" borderId="0" xfId="0" applyNumberFormat="1" applyFont="1" applyAlignment="1">
      <alignment vertical="center"/>
    </xf>
    <xf numFmtId="164" fontId="15" fillId="0" borderId="0" xfId="0" applyNumberFormat="1" applyFont="1" applyAlignment="1">
      <alignment vertical="center"/>
    </xf>
    <xf numFmtId="0" fontId="2" fillId="5" borderId="0" xfId="0" applyFont="1" applyFill="1" applyAlignment="1">
      <alignment horizontal="left"/>
    </xf>
    <xf numFmtId="3" fontId="0" fillId="0" borderId="0" xfId="0" applyNumberFormat="1"/>
    <xf numFmtId="0" fontId="26" fillId="0" borderId="0" xfId="0" applyFont="1"/>
    <xf numFmtId="9" fontId="0" fillId="0" borderId="0" xfId="0" applyNumberFormat="1" applyAlignment="1">
      <alignment horizontal="right"/>
    </xf>
    <xf numFmtId="1" fontId="0" fillId="0" borderId="0" xfId="0" applyNumberFormat="1"/>
    <xf numFmtId="164" fontId="9" fillId="0" borderId="0" xfId="0" applyNumberFormat="1" applyFont="1"/>
    <xf numFmtId="0" fontId="27" fillId="0" borderId="0" xfId="0" applyFont="1"/>
    <xf numFmtId="0" fontId="28" fillId="0" borderId="0" xfId="0" applyFont="1"/>
    <xf numFmtId="0" fontId="29" fillId="0" borderId="0" xfId="0" applyFont="1"/>
    <xf numFmtId="14" fontId="2" fillId="0" borderId="0" xfId="0" applyNumberFormat="1" applyFont="1"/>
    <xf numFmtId="0" fontId="12" fillId="5" borderId="0" xfId="0" applyFont="1" applyFill="1" applyAlignment="1">
      <alignment horizontal="center" vertical="center"/>
    </xf>
    <xf numFmtId="0" fontId="2" fillId="0" borderId="1" xfId="0" applyFont="1" applyBorder="1"/>
    <xf numFmtId="164" fontId="30" fillId="0" borderId="1" xfId="0" applyNumberFormat="1" applyFont="1" applyBorder="1" applyAlignment="1">
      <alignment horizontal="center"/>
    </xf>
    <xf numFmtId="167" fontId="2" fillId="0" borderId="0" xfId="0" applyNumberFormat="1" applyFont="1"/>
    <xf numFmtId="0" fontId="11" fillId="0" borderId="1" xfId="0" applyFont="1" applyBorder="1"/>
    <xf numFmtId="167" fontId="31" fillId="5" borderId="0" xfId="0" applyNumberFormat="1" applyFont="1" applyFill="1"/>
    <xf numFmtId="0" fontId="31" fillId="5" borderId="0" xfId="0" applyFont="1" applyFill="1"/>
    <xf numFmtId="167" fontId="12" fillId="4" borderId="1" xfId="0" applyNumberFormat="1" applyFont="1" applyFill="1" applyBorder="1" applyAlignment="1">
      <alignment horizontal="center" vertical="center"/>
    </xf>
    <xf numFmtId="0" fontId="2" fillId="0" borderId="1" xfId="0" applyFont="1" applyBorder="1" applyAlignment="1">
      <alignment horizontal="left" vertical="center"/>
    </xf>
    <xf numFmtId="164" fontId="32" fillId="0" borderId="1" xfId="0" applyNumberFormat="1" applyFont="1" applyBorder="1" applyAlignment="1">
      <alignment horizontal="center" vertical="center"/>
    </xf>
    <xf numFmtId="0" fontId="2" fillId="0" borderId="1" xfId="0" applyFont="1" applyBorder="1" applyAlignment="1">
      <alignment horizontal="center" vertical="center"/>
    </xf>
    <xf numFmtId="167" fontId="2" fillId="0" borderId="1" xfId="0" applyNumberFormat="1" applyFont="1" applyBorder="1" applyAlignment="1">
      <alignment horizontal="center" vertical="center"/>
    </xf>
    <xf numFmtId="164" fontId="32" fillId="0" borderId="1" xfId="0" applyNumberFormat="1" applyFont="1" applyBorder="1" applyAlignment="1">
      <alignment horizontal="center"/>
    </xf>
    <xf numFmtId="0" fontId="13" fillId="10" borderId="1" xfId="0" applyFont="1" applyFill="1" applyBorder="1" applyAlignment="1">
      <alignment horizontal="left" vertical="center"/>
    </xf>
    <xf numFmtId="0" fontId="13" fillId="10" borderId="1" xfId="0" applyFont="1" applyFill="1" applyBorder="1" applyAlignment="1">
      <alignment horizontal="center" vertical="center"/>
    </xf>
    <xf numFmtId="164" fontId="32" fillId="0" borderId="0" xfId="0" applyNumberFormat="1" applyFont="1" applyAlignment="1">
      <alignment horizontal="center"/>
    </xf>
    <xf numFmtId="0" fontId="12" fillId="11" borderId="1" xfId="0" applyFont="1" applyFill="1" applyBorder="1" applyAlignment="1">
      <alignment horizontal="left" vertical="center"/>
    </xf>
    <xf numFmtId="0" fontId="12" fillId="11" borderId="1" xfId="0" applyFont="1" applyFill="1" applyBorder="1" applyAlignment="1">
      <alignment horizontal="center" vertical="center"/>
    </xf>
    <xf numFmtId="0" fontId="2" fillId="0" borderId="1" xfId="0" applyFont="1" applyBorder="1" applyAlignment="1">
      <alignment horizontal="center"/>
    </xf>
    <xf numFmtId="0" fontId="12" fillId="11" borderId="0" xfId="0" applyFont="1" applyFill="1"/>
    <xf numFmtId="165" fontId="33" fillId="12" borderId="0" xfId="0" applyNumberFormat="1" applyFont="1" applyFill="1" applyAlignment="1">
      <alignment horizontal="center"/>
    </xf>
    <xf numFmtId="167" fontId="34" fillId="13" borderId="0" xfId="0" applyNumberFormat="1" applyFont="1" applyFill="1" applyAlignment="1">
      <alignment horizontal="center"/>
    </xf>
    <xf numFmtId="2" fontId="25" fillId="0" borderId="0" xfId="0" applyNumberFormat="1" applyFont="1" applyAlignment="1">
      <alignment horizontal="right"/>
    </xf>
    <xf numFmtId="165" fontId="35" fillId="0" borderId="0" xfId="0" applyNumberFormat="1" applyFont="1" applyAlignment="1">
      <alignment horizontal="center"/>
    </xf>
    <xf numFmtId="165" fontId="35" fillId="0" borderId="0" xfId="0" applyNumberFormat="1" applyFont="1" applyAlignment="1">
      <alignment horizontal="center" vertical="center"/>
    </xf>
    <xf numFmtId="0" fontId="31" fillId="0" borderId="0" xfId="0" applyFont="1"/>
    <xf numFmtId="165" fontId="35" fillId="0" borderId="1" xfId="0" applyNumberFormat="1" applyFont="1" applyBorder="1" applyAlignment="1">
      <alignment horizontal="center"/>
    </xf>
    <xf numFmtId="167" fontId="2" fillId="0" borderId="1" xfId="0" applyNumberFormat="1" applyFont="1" applyBorder="1" applyAlignment="1">
      <alignment horizontal="center"/>
    </xf>
    <xf numFmtId="167" fontId="35" fillId="0" borderId="1" xfId="0" applyNumberFormat="1" applyFont="1" applyBorder="1" applyAlignment="1">
      <alignment horizontal="center"/>
    </xf>
    <xf numFmtId="165" fontId="2" fillId="0" borderId="1" xfId="0" applyNumberFormat="1" applyFont="1" applyBorder="1" applyAlignment="1">
      <alignment horizontal="center"/>
    </xf>
    <xf numFmtId="167" fontId="13" fillId="7" borderId="0" xfId="0" applyNumberFormat="1" applyFont="1" applyFill="1" applyAlignment="1">
      <alignment horizontal="center"/>
    </xf>
    <xf numFmtId="0" fontId="12" fillId="4" borderId="1" xfId="0" applyFont="1" applyFill="1" applyBorder="1" applyAlignment="1">
      <alignment horizontal="center" vertical="center" wrapText="1"/>
    </xf>
    <xf numFmtId="165" fontId="35" fillId="0" borderId="1" xfId="0" applyNumberFormat="1" applyFont="1" applyBorder="1" applyAlignment="1">
      <alignment horizontal="center" vertical="center"/>
    </xf>
    <xf numFmtId="167" fontId="35"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13" fillId="7" borderId="1" xfId="0" applyFont="1" applyFill="1" applyBorder="1" applyAlignment="1">
      <alignment horizontal="left" vertical="center"/>
    </xf>
    <xf numFmtId="165" fontId="13" fillId="7" borderId="1" xfId="0" applyNumberFormat="1" applyFont="1" applyFill="1" applyBorder="1" applyAlignment="1">
      <alignment horizontal="center" vertical="center"/>
    </xf>
    <xf numFmtId="0" fontId="13" fillId="7" borderId="1" xfId="0" applyFont="1" applyFill="1" applyBorder="1" applyAlignment="1">
      <alignment horizontal="center" vertical="center" wrapText="1"/>
    </xf>
    <xf numFmtId="167" fontId="13" fillId="7" borderId="1" xfId="0" applyNumberFormat="1" applyFont="1" applyFill="1" applyBorder="1" applyAlignment="1">
      <alignment horizontal="center" vertical="center" wrapText="1"/>
    </xf>
    <xf numFmtId="0" fontId="13" fillId="7" borderId="0" xfId="0" applyFont="1" applyFill="1" applyAlignment="1">
      <alignment horizontal="center"/>
    </xf>
    <xf numFmtId="10" fontId="2" fillId="0" borderId="0" xfId="0" applyNumberFormat="1" applyFont="1"/>
    <xf numFmtId="164" fontId="36" fillId="0" borderId="0" xfId="0" applyNumberFormat="1" applyFont="1"/>
    <xf numFmtId="0" fontId="25" fillId="0" borderId="0" xfId="0" applyFont="1"/>
    <xf numFmtId="0" fontId="39" fillId="15" borderId="0" xfId="0" applyFont="1" applyFill="1"/>
    <xf numFmtId="0" fontId="2" fillId="15" borderId="0" xfId="0" applyFont="1" applyFill="1"/>
    <xf numFmtId="164" fontId="2" fillId="0" borderId="0" xfId="0" applyNumberFormat="1" applyFont="1" applyAlignment="1">
      <alignment horizontal="right" vertical="center"/>
    </xf>
    <xf numFmtId="2" fontId="9" fillId="0" borderId="0" xfId="0" applyNumberFormat="1" applyFont="1" applyAlignment="1">
      <alignment horizontal="center"/>
    </xf>
    <xf numFmtId="164" fontId="9" fillId="0" borderId="0" xfId="0" applyNumberFormat="1" applyFont="1" applyAlignment="1">
      <alignment horizontal="right" vertical="center"/>
    </xf>
    <xf numFmtId="165" fontId="0" fillId="0" borderId="0" xfId="0" applyNumberFormat="1"/>
    <xf numFmtId="0" fontId="39" fillId="17" borderId="0" xfId="0" applyFont="1" applyFill="1"/>
    <xf numFmtId="0" fontId="2" fillId="17" borderId="0" xfId="0" applyFont="1" applyFill="1"/>
    <xf numFmtId="164" fontId="2" fillId="0" borderId="0" xfId="0" applyNumberFormat="1" applyFont="1" applyAlignment="1">
      <alignment horizontal="center" vertical="center"/>
    </xf>
    <xf numFmtId="164" fontId="9" fillId="0" borderId="0" xfId="0" applyNumberFormat="1" applyFont="1" applyAlignment="1">
      <alignment horizontal="center" vertical="center"/>
    </xf>
    <xf numFmtId="0" fontId="39" fillId="0" borderId="0" xfId="0" applyFont="1"/>
    <xf numFmtId="0" fontId="21" fillId="0" borderId="0" xfId="0" applyFont="1"/>
    <xf numFmtId="0" fontId="2" fillId="0" borderId="0" xfId="0" applyFont="1" applyAlignment="1">
      <alignment vertical="center"/>
    </xf>
    <xf numFmtId="0" fontId="0" fillId="0" borderId="0" xfId="0" applyAlignment="1">
      <alignment vertical="center"/>
    </xf>
    <xf numFmtId="0" fontId="2" fillId="0" borderId="0" xfId="0" applyFont="1" applyAlignment="1">
      <alignment horizontal="left" vertical="center" wrapText="1"/>
    </xf>
    <xf numFmtId="164" fontId="35" fillId="0" borderId="0" xfId="0" applyNumberFormat="1" applyFont="1" applyAlignment="1">
      <alignment vertical="center"/>
    </xf>
    <xf numFmtId="164" fontId="9" fillId="0" borderId="0" xfId="0" applyNumberFormat="1" applyFont="1" applyAlignment="1">
      <alignment vertical="center"/>
    </xf>
    <xf numFmtId="165" fontId="9" fillId="0" borderId="0" xfId="0" applyNumberFormat="1" applyFont="1" applyAlignment="1">
      <alignment horizontal="right" vertical="center"/>
    </xf>
    <xf numFmtId="0" fontId="38" fillId="4" borderId="0" xfId="0" applyFont="1" applyFill="1" applyAlignment="1">
      <alignment horizontal="center" vertical="center" wrapText="1"/>
    </xf>
    <xf numFmtId="0" fontId="18" fillId="0" borderId="0" xfId="0" applyFont="1" applyAlignment="1">
      <alignment horizontal="center" vertical="center" wrapText="1"/>
    </xf>
    <xf numFmtId="0" fontId="46" fillId="0" borderId="0" xfId="0" applyFont="1" applyAlignment="1">
      <alignment horizontal="center" vertical="center" wrapText="1"/>
    </xf>
    <xf numFmtId="0" fontId="45" fillId="0" borderId="0" xfId="0" applyFont="1" applyAlignment="1">
      <alignment horizontal="right" vertical="center"/>
    </xf>
    <xf numFmtId="0" fontId="45" fillId="0" borderId="0" xfId="0" applyFont="1" applyAlignment="1">
      <alignment horizontal="center" vertical="center" wrapText="1"/>
    </xf>
    <xf numFmtId="0" fontId="10" fillId="0" borderId="0" xfId="0" applyFont="1" applyAlignment="1">
      <alignment horizontal="right" vertical="center"/>
    </xf>
    <xf numFmtId="0" fontId="10" fillId="0" borderId="0" xfId="0" applyFont="1" applyAlignment="1">
      <alignment horizontal="left" vertical="center" wrapText="1"/>
    </xf>
    <xf numFmtId="0" fontId="11" fillId="0" borderId="0" xfId="0" applyFont="1" applyAlignment="1">
      <alignment horizontal="center"/>
    </xf>
    <xf numFmtId="167" fontId="14" fillId="0" borderId="0" xfId="0" applyNumberFormat="1" applyFont="1" applyAlignment="1">
      <alignment horizontal="center" vertical="center"/>
    </xf>
    <xf numFmtId="0" fontId="9" fillId="0" borderId="0" xfId="0" applyFont="1" applyAlignment="1">
      <alignment horizontal="center" vertical="center"/>
    </xf>
    <xf numFmtId="0" fontId="14" fillId="0" borderId="0" xfId="0" applyFont="1" applyAlignment="1">
      <alignment horizontal="center" vertical="center"/>
    </xf>
    <xf numFmtId="165" fontId="14" fillId="0" borderId="0" xfId="0" applyNumberFormat="1" applyFont="1" applyAlignment="1">
      <alignment horizontal="center" vertical="center"/>
    </xf>
    <xf numFmtId="9" fontId="25" fillId="0" borderId="0" xfId="0" applyNumberFormat="1" applyFont="1"/>
    <xf numFmtId="170" fontId="48" fillId="0" borderId="0" xfId="0" applyNumberFormat="1" applyFont="1"/>
    <xf numFmtId="0" fontId="49" fillId="0" borderId="0" xfId="0" applyFont="1" applyAlignment="1">
      <alignment horizontal="center" vertical="center"/>
    </xf>
    <xf numFmtId="171" fontId="50" fillId="0" borderId="0" xfId="0" applyNumberFormat="1" applyFont="1" applyAlignment="1">
      <alignment horizontal="center"/>
    </xf>
    <xf numFmtId="171" fontId="51" fillId="0" borderId="0" xfId="0" applyNumberFormat="1" applyFont="1" applyAlignment="1">
      <alignment horizontal="center"/>
    </xf>
    <xf numFmtId="171" fontId="45" fillId="0" borderId="0" xfId="0" applyNumberFormat="1" applyFont="1" applyAlignment="1">
      <alignment horizontal="center"/>
    </xf>
    <xf numFmtId="0" fontId="52" fillId="0" borderId="0" xfId="0" applyFont="1" applyAlignment="1">
      <alignment horizontal="center"/>
    </xf>
    <xf numFmtId="0" fontId="53" fillId="0" borderId="0" xfId="0" applyFont="1"/>
    <xf numFmtId="171" fontId="2" fillId="0" borderId="0" xfId="0" applyNumberFormat="1" applyFont="1"/>
    <xf numFmtId="0" fontId="2" fillId="0" borderId="1" xfId="0" applyFont="1" applyBorder="1" applyAlignment="1">
      <alignment horizontal="left" vertical="center" wrapText="1"/>
    </xf>
    <xf numFmtId="3" fontId="2" fillId="0" borderId="1" xfId="0" applyNumberFormat="1" applyFont="1" applyBorder="1" applyAlignment="1">
      <alignment horizontal="center" vertical="center" wrapText="1"/>
    </xf>
    <xf numFmtId="165" fontId="9" fillId="0" borderId="1" xfId="0" applyNumberFormat="1" applyFont="1" applyBorder="1" applyAlignment="1">
      <alignment horizontal="center" vertical="center"/>
    </xf>
    <xf numFmtId="165" fontId="2" fillId="0" borderId="1" xfId="0" applyNumberFormat="1" applyFont="1" applyBorder="1" applyAlignment="1">
      <alignment horizontal="center" vertical="center"/>
    </xf>
    <xf numFmtId="0" fontId="12" fillId="11" borderId="1" xfId="0" applyFont="1" applyFill="1" applyBorder="1" applyAlignment="1">
      <alignment horizontal="left" vertical="center" wrapText="1"/>
    </xf>
    <xf numFmtId="3" fontId="12" fillId="11" borderId="1" xfId="0" applyNumberFormat="1" applyFont="1" applyFill="1" applyBorder="1" applyAlignment="1">
      <alignment horizontal="center" vertical="center" wrapText="1"/>
    </xf>
    <xf numFmtId="165" fontId="12" fillId="11" borderId="1" xfId="0" applyNumberFormat="1" applyFont="1" applyFill="1" applyBorder="1" applyAlignment="1">
      <alignment horizontal="center" vertical="center"/>
    </xf>
    <xf numFmtId="0" fontId="12" fillId="11" borderId="1" xfId="0" applyFont="1" applyFill="1" applyBorder="1" applyAlignment="1">
      <alignment horizontal="center" vertical="center" wrapText="1"/>
    </xf>
    <xf numFmtId="0" fontId="12" fillId="4" borderId="0" xfId="0" applyFont="1" applyFill="1" applyAlignment="1">
      <alignment horizontal="center" vertical="center" wrapText="1"/>
    </xf>
    <xf numFmtId="0" fontId="18" fillId="0" borderId="1" xfId="0" applyFont="1" applyBorder="1"/>
    <xf numFmtId="3" fontId="9" fillId="0" borderId="1" xfId="0" applyNumberFormat="1" applyFont="1" applyBorder="1" applyAlignment="1">
      <alignment horizontal="center" vertical="center" wrapText="1"/>
    </xf>
    <xf numFmtId="167" fontId="2" fillId="5" borderId="4" xfId="0" applyNumberFormat="1" applyFont="1" applyFill="1" applyBorder="1" applyAlignment="1">
      <alignment horizontal="center" vertical="center" wrapText="1"/>
    </xf>
    <xf numFmtId="165" fontId="9" fillId="0" borderId="1" xfId="0" applyNumberFormat="1" applyFont="1" applyBorder="1" applyAlignment="1">
      <alignment horizontal="right" vertical="center"/>
    </xf>
    <xf numFmtId="165" fontId="2" fillId="0" borderId="1" xfId="0" applyNumberFormat="1" applyFont="1" applyBorder="1" applyAlignment="1">
      <alignment horizontal="right" vertical="center"/>
    </xf>
    <xf numFmtId="0" fontId="2" fillId="5" borderId="4" xfId="0" applyFont="1" applyFill="1" applyBorder="1" applyAlignment="1">
      <alignment horizontal="left" vertical="center"/>
    </xf>
    <xf numFmtId="3" fontId="9" fillId="5" borderId="4" xfId="0" applyNumberFormat="1" applyFont="1" applyFill="1" applyBorder="1" applyAlignment="1">
      <alignment horizontal="center" vertical="center" wrapText="1"/>
    </xf>
    <xf numFmtId="165" fontId="9" fillId="5" borderId="4" xfId="0" applyNumberFormat="1" applyFont="1" applyFill="1" applyBorder="1" applyAlignment="1">
      <alignment horizontal="right" vertical="center"/>
    </xf>
    <xf numFmtId="0" fontId="38" fillId="13" borderId="1" xfId="0" applyFont="1" applyFill="1" applyBorder="1"/>
    <xf numFmtId="0" fontId="54" fillId="13" borderId="5" xfId="0" applyFont="1" applyFill="1" applyBorder="1"/>
    <xf numFmtId="0" fontId="55" fillId="13" borderId="5" xfId="0" applyFont="1" applyFill="1" applyBorder="1"/>
    <xf numFmtId="0" fontId="31" fillId="13" borderId="5" xfId="0" applyFont="1" applyFill="1" applyBorder="1"/>
    <xf numFmtId="0" fontId="31" fillId="13" borderId="6" xfId="0" applyFont="1" applyFill="1" applyBorder="1"/>
    <xf numFmtId="0" fontId="13" fillId="0" borderId="1" xfId="0" applyFont="1" applyBorder="1"/>
    <xf numFmtId="171" fontId="56" fillId="0" borderId="1" xfId="0" applyNumberFormat="1" applyFont="1" applyBorder="1" applyAlignment="1">
      <alignment horizontal="center"/>
    </xf>
    <xf numFmtId="3" fontId="9" fillId="0" borderId="1" xfId="0" applyNumberFormat="1" applyFont="1" applyBorder="1" applyAlignment="1">
      <alignment horizontal="center" vertical="center"/>
    </xf>
    <xf numFmtId="0" fontId="55" fillId="13" borderId="1" xfId="0" applyFont="1" applyFill="1" applyBorder="1" applyAlignment="1">
      <alignment horizontal="left"/>
    </xf>
    <xf numFmtId="0" fontId="55" fillId="13" borderId="5" xfId="0" applyFont="1" applyFill="1" applyBorder="1" applyAlignment="1">
      <alignment horizontal="left"/>
    </xf>
    <xf numFmtId="0" fontId="55" fillId="13" borderId="6" xfId="0" applyFont="1" applyFill="1" applyBorder="1" applyAlignment="1">
      <alignment horizontal="left"/>
    </xf>
    <xf numFmtId="3" fontId="2" fillId="0" borderId="1" xfId="0" applyNumberFormat="1" applyFont="1" applyBorder="1" applyAlignment="1">
      <alignment horizontal="center" vertical="center"/>
    </xf>
    <xf numFmtId="165" fontId="12" fillId="4" borderId="1" xfId="0" applyNumberFormat="1" applyFont="1" applyFill="1" applyBorder="1" applyAlignment="1">
      <alignment horizontal="center" vertical="center"/>
    </xf>
    <xf numFmtId="0" fontId="11" fillId="0" borderId="1" xfId="0" applyFont="1" applyBorder="1" applyAlignment="1">
      <alignment horizontal="left" vertical="center"/>
    </xf>
    <xf numFmtId="165" fontId="35" fillId="0" borderId="1" xfId="0" applyNumberFormat="1" applyFont="1" applyBorder="1" applyAlignment="1">
      <alignment horizontal="right" vertical="center"/>
    </xf>
    <xf numFmtId="0" fontId="12" fillId="19" borderId="1" xfId="0" applyFont="1" applyFill="1" applyBorder="1" applyAlignment="1">
      <alignment horizontal="left" vertical="center"/>
    </xf>
    <xf numFmtId="3" fontId="12" fillId="19" borderId="1" xfId="0" applyNumberFormat="1" applyFont="1" applyFill="1" applyBorder="1" applyAlignment="1">
      <alignment horizontal="center" vertical="center"/>
    </xf>
    <xf numFmtId="165" fontId="12" fillId="19" borderId="1" xfId="0" applyNumberFormat="1" applyFont="1" applyFill="1" applyBorder="1" applyAlignment="1">
      <alignment horizontal="right" vertical="center"/>
    </xf>
    <xf numFmtId="165" fontId="57" fillId="0" borderId="1" xfId="0" applyNumberFormat="1" applyFont="1" applyBorder="1" applyAlignment="1">
      <alignment horizontal="center" vertical="center"/>
    </xf>
    <xf numFmtId="0" fontId="13" fillId="0" borderId="1" xfId="0" applyFont="1" applyBorder="1" applyAlignment="1">
      <alignment horizontal="left" vertical="center" wrapText="1"/>
    </xf>
    <xf numFmtId="0" fontId="12" fillId="4" borderId="1" xfId="0" applyFont="1" applyFill="1" applyBorder="1" applyAlignment="1">
      <alignment horizontal="left" vertical="center" wrapText="1"/>
    </xf>
    <xf numFmtId="0" fontId="12" fillId="4" borderId="1" xfId="0" applyFont="1" applyFill="1" applyBorder="1" applyAlignment="1">
      <alignment horizontal="center"/>
    </xf>
    <xf numFmtId="165" fontId="13" fillId="7" borderId="1" xfId="0" applyNumberFormat="1" applyFont="1" applyFill="1" applyBorder="1" applyAlignment="1">
      <alignment horizontal="left" vertical="center"/>
    </xf>
    <xf numFmtId="0" fontId="13" fillId="7" borderId="1" xfId="0" applyFont="1" applyFill="1" applyBorder="1" applyAlignment="1">
      <alignment horizontal="left" vertical="center" wrapText="1"/>
    </xf>
    <xf numFmtId="165" fontId="2" fillId="0" borderId="1" xfId="0" applyNumberFormat="1" applyFont="1" applyBorder="1" applyAlignment="1">
      <alignment horizontal="left" vertical="center"/>
    </xf>
    <xf numFmtId="0" fontId="2" fillId="5" borderId="1" xfId="0" applyFont="1" applyFill="1" applyBorder="1" applyAlignment="1">
      <alignment horizontal="left" vertical="center"/>
    </xf>
    <xf numFmtId="165" fontId="2" fillId="5" borderId="1" xfId="0" applyNumberFormat="1" applyFont="1" applyFill="1" applyBorder="1" applyAlignment="1">
      <alignment horizontal="left" vertical="center"/>
    </xf>
    <xf numFmtId="0" fontId="2" fillId="5" borderId="1" xfId="0" applyFont="1" applyFill="1" applyBorder="1" applyAlignment="1">
      <alignment horizontal="left" vertical="center" wrapText="1"/>
    </xf>
    <xf numFmtId="171" fontId="11" fillId="0" borderId="0" xfId="0" applyNumberFormat="1" applyFont="1"/>
    <xf numFmtId="171" fontId="45" fillId="0" borderId="0" xfId="0" applyNumberFormat="1" applyFont="1"/>
    <xf numFmtId="0" fontId="45" fillId="0" borderId="0" xfId="0" applyFont="1"/>
    <xf numFmtId="165" fontId="58" fillId="5" borderId="1" xfId="0" applyNumberFormat="1" applyFont="1" applyFill="1" applyBorder="1" applyAlignment="1">
      <alignment horizontal="center" vertical="center"/>
    </xf>
    <xf numFmtId="165" fontId="58" fillId="5" borderId="8" xfId="0" applyNumberFormat="1" applyFont="1" applyFill="1" applyBorder="1" applyAlignment="1">
      <alignment horizontal="center" vertical="center"/>
    </xf>
    <xf numFmtId="0" fontId="12" fillId="13" borderId="1" xfId="0" applyFont="1" applyFill="1" applyBorder="1" applyAlignment="1">
      <alignment horizontal="left" vertical="center" wrapText="1"/>
    </xf>
    <xf numFmtId="165" fontId="12" fillId="13" borderId="1" xfId="0" applyNumberFormat="1" applyFont="1" applyFill="1" applyBorder="1" applyAlignment="1">
      <alignment horizontal="center" vertical="center"/>
    </xf>
    <xf numFmtId="165" fontId="12" fillId="13" borderId="8" xfId="0" applyNumberFormat="1" applyFont="1" applyFill="1" applyBorder="1" applyAlignment="1">
      <alignment horizontal="center" vertical="center"/>
    </xf>
    <xf numFmtId="165" fontId="2" fillId="0" borderId="8" xfId="0" applyNumberFormat="1" applyFont="1" applyBorder="1" applyAlignment="1">
      <alignment horizontal="center" vertical="center"/>
    </xf>
    <xf numFmtId="0" fontId="12" fillId="4" borderId="4" xfId="0" applyFont="1" applyFill="1" applyBorder="1" applyAlignment="1">
      <alignment horizontal="left" vertical="center"/>
    </xf>
    <xf numFmtId="3" fontId="2" fillId="0" borderId="1" xfId="0" applyNumberFormat="1" applyFont="1" applyBorder="1" applyAlignment="1">
      <alignment horizontal="left" vertical="center" wrapText="1"/>
    </xf>
    <xf numFmtId="0" fontId="2" fillId="0" borderId="8" xfId="0" applyFont="1" applyBorder="1" applyAlignment="1">
      <alignment horizontal="center" vertical="center"/>
    </xf>
    <xf numFmtId="3" fontId="2" fillId="0" borderId="1" xfId="0" applyNumberFormat="1" applyFont="1" applyBorder="1" applyAlignment="1">
      <alignment horizontal="left" vertical="center"/>
    </xf>
    <xf numFmtId="0" fontId="2" fillId="0" borderId="8" xfId="0" applyFont="1" applyBorder="1"/>
    <xf numFmtId="165" fontId="2" fillId="0" borderId="1" xfId="0" applyNumberFormat="1" applyFont="1" applyBorder="1"/>
    <xf numFmtId="165" fontId="12" fillId="11" borderId="1" xfId="0" applyNumberFormat="1" applyFont="1" applyFill="1" applyBorder="1" applyAlignment="1">
      <alignment horizontal="right" vertical="center"/>
    </xf>
    <xf numFmtId="165" fontId="12" fillId="11" borderId="1" xfId="0" applyNumberFormat="1" applyFont="1" applyFill="1" applyBorder="1" applyAlignment="1">
      <alignment horizontal="left" vertical="center"/>
    </xf>
    <xf numFmtId="3" fontId="12" fillId="4" borderId="1" xfId="0" applyNumberFormat="1" applyFont="1" applyFill="1" applyBorder="1" applyAlignment="1">
      <alignment horizontal="center" vertical="center" wrapText="1"/>
    </xf>
    <xf numFmtId="0" fontId="18" fillId="0" borderId="1" xfId="0" applyFont="1" applyBorder="1" applyAlignment="1">
      <alignment horizontal="center" vertical="center" wrapText="1"/>
    </xf>
    <xf numFmtId="165" fontId="2" fillId="0" borderId="1" xfId="0" applyNumberFormat="1" applyFont="1" applyBorder="1" applyAlignment="1">
      <alignment horizontal="center" vertical="center" wrapText="1"/>
    </xf>
    <xf numFmtId="165" fontId="13" fillId="7" borderId="1" xfId="0" applyNumberFormat="1" applyFont="1" applyFill="1" applyBorder="1" applyAlignment="1">
      <alignment horizontal="center" vertical="center" wrapText="1"/>
    </xf>
    <xf numFmtId="0" fontId="13" fillId="7" borderId="1" xfId="0" applyFont="1" applyFill="1" applyBorder="1" applyAlignment="1">
      <alignment horizontal="center" vertical="center"/>
    </xf>
    <xf numFmtId="0" fontId="13" fillId="7" borderId="1" xfId="0" applyFont="1" applyFill="1" applyBorder="1"/>
    <xf numFmtId="165" fontId="13" fillId="7" borderId="1" xfId="0" applyNumberFormat="1" applyFont="1" applyFill="1" applyBorder="1" applyAlignment="1">
      <alignment horizontal="right" vertical="center"/>
    </xf>
    <xf numFmtId="165" fontId="12" fillId="19" borderId="1" xfId="0" applyNumberFormat="1" applyFont="1" applyFill="1" applyBorder="1" applyAlignment="1">
      <alignment horizontal="center" vertical="center"/>
    </xf>
    <xf numFmtId="0" fontId="12" fillId="19" borderId="1" xfId="0" applyFont="1" applyFill="1" applyBorder="1" applyAlignment="1">
      <alignment horizontal="center" vertical="center"/>
    </xf>
    <xf numFmtId="0" fontId="12" fillId="4" borderId="1" xfId="0" applyFont="1" applyFill="1" applyBorder="1" applyAlignment="1">
      <alignment horizontal="left" vertical="center"/>
    </xf>
    <xf numFmtId="0" fontId="13" fillId="19" borderId="1" xfId="0" applyFont="1" applyFill="1" applyBorder="1" applyAlignment="1">
      <alignment horizontal="left" vertical="center"/>
    </xf>
    <xf numFmtId="0" fontId="12" fillId="19" borderId="1" xfId="0" applyFont="1" applyFill="1" applyBorder="1" applyAlignment="1">
      <alignment horizontal="center"/>
    </xf>
    <xf numFmtId="165" fontId="12" fillId="19" borderId="1" xfId="0" applyNumberFormat="1" applyFont="1" applyFill="1" applyBorder="1" applyAlignment="1">
      <alignment horizontal="center"/>
    </xf>
    <xf numFmtId="172" fontId="2" fillId="0" borderId="1" xfId="0" applyNumberFormat="1" applyFont="1" applyBorder="1" applyAlignment="1">
      <alignment horizontal="center" vertical="center"/>
    </xf>
    <xf numFmtId="0" fontId="12" fillId="4" borderId="1" xfId="0" applyFont="1" applyFill="1" applyBorder="1"/>
    <xf numFmtId="167" fontId="13" fillId="7" borderId="1" xfId="0" applyNumberFormat="1" applyFont="1" applyFill="1" applyBorder="1" applyAlignment="1">
      <alignment horizontal="center" vertical="center"/>
    </xf>
    <xf numFmtId="172" fontId="13" fillId="7" borderId="1" xfId="0" applyNumberFormat="1" applyFont="1" applyFill="1" applyBorder="1" applyAlignment="1">
      <alignment horizontal="center" vertical="center"/>
    </xf>
    <xf numFmtId="0" fontId="13" fillId="0" borderId="1" xfId="0" applyFont="1" applyBorder="1" applyAlignment="1">
      <alignment horizontal="left" vertical="center"/>
    </xf>
    <xf numFmtId="165" fontId="13" fillId="0" borderId="1" xfId="0" applyNumberFormat="1" applyFont="1" applyBorder="1" applyAlignment="1">
      <alignment horizontal="center" vertical="center"/>
    </xf>
    <xf numFmtId="0" fontId="10" fillId="0" borderId="1" xfId="0" applyFont="1" applyBorder="1" applyAlignment="1">
      <alignment horizontal="left" vertical="center"/>
    </xf>
    <xf numFmtId="0" fontId="7" fillId="0" borderId="0" xfId="0" applyFont="1"/>
    <xf numFmtId="0" fontId="12" fillId="7" borderId="1" xfId="0" applyFont="1" applyFill="1" applyBorder="1" applyAlignment="1">
      <alignment horizontal="left" vertical="center"/>
    </xf>
    <xf numFmtId="165" fontId="12" fillId="10" borderId="1" xfId="0" applyNumberFormat="1" applyFont="1" applyFill="1" applyBorder="1" applyAlignment="1">
      <alignment horizontal="center" vertical="center"/>
    </xf>
    <xf numFmtId="165" fontId="12" fillId="20" borderId="1" xfId="0" applyNumberFormat="1" applyFont="1" applyFill="1" applyBorder="1" applyAlignment="1">
      <alignment horizontal="center" vertical="center"/>
    </xf>
    <xf numFmtId="0" fontId="12" fillId="0" borderId="1" xfId="0" applyFont="1" applyBorder="1" applyAlignment="1">
      <alignment horizontal="center" vertical="center"/>
    </xf>
    <xf numFmtId="0" fontId="2" fillId="10" borderId="1" xfId="0" applyFont="1" applyFill="1" applyBorder="1" applyAlignment="1">
      <alignment horizontal="center" vertical="center" wrapText="1"/>
    </xf>
    <xf numFmtId="165" fontId="2" fillId="10" borderId="1" xfId="0" applyNumberFormat="1" applyFont="1" applyFill="1" applyBorder="1" applyAlignment="1">
      <alignment horizontal="center" vertical="center" wrapText="1"/>
    </xf>
    <xf numFmtId="173" fontId="2" fillId="0" borderId="1" xfId="0" applyNumberFormat="1" applyFont="1" applyBorder="1" applyAlignment="1">
      <alignment horizontal="center" vertical="center" wrapText="1"/>
    </xf>
    <xf numFmtId="167" fontId="2" fillId="0" borderId="1" xfId="0" applyNumberFormat="1" applyFont="1" applyBorder="1" applyAlignment="1">
      <alignment horizontal="center" vertical="center" wrapText="1"/>
    </xf>
    <xf numFmtId="0" fontId="12" fillId="19" borderId="1" xfId="0" applyFont="1" applyFill="1" applyBorder="1" applyAlignment="1">
      <alignment horizontal="center" vertical="center" wrapText="1"/>
    </xf>
    <xf numFmtId="165" fontId="12" fillId="19" borderId="1" xfId="0" applyNumberFormat="1" applyFont="1" applyFill="1" applyBorder="1" applyAlignment="1">
      <alignment horizontal="center" vertical="center" wrapText="1"/>
    </xf>
    <xf numFmtId="0" fontId="12" fillId="20" borderId="1" xfId="0" applyFont="1" applyFill="1" applyBorder="1" applyAlignment="1">
      <alignment horizontal="center" vertical="center" wrapText="1"/>
    </xf>
    <xf numFmtId="165" fontId="12" fillId="20" borderId="1" xfId="0" applyNumberFormat="1" applyFont="1" applyFill="1" applyBorder="1" applyAlignment="1">
      <alignment horizontal="center" vertical="center" wrapText="1"/>
    </xf>
    <xf numFmtId="3" fontId="14" fillId="7" borderId="0" xfId="0" applyNumberFormat="1" applyFont="1" applyFill="1" applyAlignment="1">
      <alignment horizontal="center" vertical="center"/>
    </xf>
    <xf numFmtId="16" fontId="0" fillId="0" borderId="0" xfId="0" applyNumberFormat="1"/>
    <xf numFmtId="167" fontId="2" fillId="0" borderId="0" xfId="0" applyNumberFormat="1" applyFont="1" applyAlignment="1">
      <alignment horizontal="center" vertical="center"/>
    </xf>
    <xf numFmtId="165" fontId="0" fillId="0" borderId="0" xfId="0" applyNumberFormat="1" applyAlignment="1">
      <alignment horizontal="center" vertical="center"/>
    </xf>
    <xf numFmtId="167" fontId="13" fillId="7" borderId="0" xfId="0" applyNumberFormat="1" applyFont="1" applyFill="1" applyAlignment="1">
      <alignment horizontal="center" vertical="center"/>
    </xf>
    <xf numFmtId="165" fontId="0" fillId="7" borderId="0" xfId="0" applyNumberFormat="1" applyFill="1" applyAlignment="1">
      <alignment horizontal="center" vertical="center"/>
    </xf>
    <xf numFmtId="165" fontId="13" fillId="7" borderId="0" xfId="0" applyNumberFormat="1" applyFont="1" applyFill="1" applyAlignment="1">
      <alignment horizontal="center" vertical="center"/>
    </xf>
    <xf numFmtId="0" fontId="2" fillId="7" borderId="0" xfId="0" applyFont="1" applyFill="1" applyAlignment="1">
      <alignment horizontal="center" vertical="center"/>
    </xf>
    <xf numFmtId="167" fontId="9" fillId="0" borderId="0" xfId="0" applyNumberFormat="1" applyFont="1" applyAlignment="1">
      <alignment horizontal="center"/>
    </xf>
    <xf numFmtId="165" fontId="13" fillId="0" borderId="0" xfId="0" applyNumberFormat="1" applyFont="1"/>
    <xf numFmtId="169" fontId="2" fillId="0" borderId="0" xfId="0" applyNumberFormat="1" applyFont="1" applyAlignment="1">
      <alignment horizontal="center" vertical="center"/>
    </xf>
    <xf numFmtId="164" fontId="15" fillId="0" borderId="0" xfId="0" applyNumberFormat="1" applyFont="1" applyAlignment="1">
      <alignment horizontal="center" vertical="center"/>
    </xf>
    <xf numFmtId="164" fontId="15" fillId="0" borderId="0" xfId="0" applyNumberFormat="1" applyFont="1" applyAlignment="1">
      <alignment horizontal="right" vertical="center"/>
    </xf>
    <xf numFmtId="165" fontId="25" fillId="0" borderId="0" xfId="0" applyNumberFormat="1" applyFont="1"/>
    <xf numFmtId="167" fontId="13" fillId="5" borderId="0" xfId="0" applyNumberFormat="1" applyFont="1" applyFill="1" applyAlignment="1">
      <alignment horizontal="left"/>
    </xf>
    <xf numFmtId="0" fontId="13" fillId="0" borderId="0" xfId="0" applyFont="1" applyAlignment="1">
      <alignment horizontal="center" vertical="center"/>
    </xf>
    <xf numFmtId="0" fontId="13" fillId="7" borderId="0" xfId="0" applyFont="1" applyFill="1" applyAlignment="1">
      <alignment horizontal="center" vertical="center"/>
    </xf>
    <xf numFmtId="3" fontId="2" fillId="0" borderId="0" xfId="0" applyNumberFormat="1" applyFont="1" applyAlignment="1">
      <alignment horizontal="center"/>
    </xf>
    <xf numFmtId="0" fontId="31" fillId="4" borderId="0" xfId="0" applyFont="1" applyFill="1" applyAlignment="1">
      <alignment horizontal="center"/>
    </xf>
    <xf numFmtId="0" fontId="59" fillId="0" borderId="0" xfId="0" applyFont="1"/>
    <xf numFmtId="170" fontId="9" fillId="0" borderId="0" xfId="0" applyNumberFormat="1" applyFont="1"/>
    <xf numFmtId="170" fontId="0" fillId="0" borderId="0" xfId="0" applyNumberFormat="1"/>
    <xf numFmtId="3" fontId="35" fillId="0" borderId="0" xfId="0" applyNumberFormat="1" applyFont="1" applyAlignment="1">
      <alignment horizontal="center"/>
    </xf>
    <xf numFmtId="167" fontId="35" fillId="0" borderId="0" xfId="0" applyNumberFormat="1" applyFont="1" applyAlignment="1">
      <alignment horizontal="center"/>
    </xf>
    <xf numFmtId="2" fontId="35" fillId="0" borderId="0" xfId="0" applyNumberFormat="1" applyFont="1" applyAlignment="1">
      <alignment horizontal="center"/>
    </xf>
    <xf numFmtId="164" fontId="60" fillId="0" borderId="0" xfId="0" applyNumberFormat="1" applyFont="1"/>
    <xf numFmtId="173" fontId="14" fillId="0" borderId="0" xfId="0" applyNumberFormat="1" applyFont="1" applyAlignment="1">
      <alignment horizontal="center"/>
    </xf>
    <xf numFmtId="2" fontId="2" fillId="0" borderId="0" xfId="0" applyNumberFormat="1" applyFont="1"/>
    <xf numFmtId="164" fontId="35" fillId="0" borderId="0" xfId="0" applyNumberFormat="1" applyFont="1" applyAlignment="1">
      <alignment horizontal="center" vertical="center"/>
    </xf>
    <xf numFmtId="9" fontId="15" fillId="0" borderId="0" xfId="0" applyNumberFormat="1" applyFont="1" applyAlignment="1">
      <alignment vertical="center" wrapText="1"/>
    </xf>
    <xf numFmtId="164" fontId="61" fillId="0" borderId="0" xfId="0" applyNumberFormat="1" applyFont="1"/>
    <xf numFmtId="9" fontId="61" fillId="0" borderId="0" xfId="0" applyNumberFormat="1" applyFont="1" applyAlignment="1">
      <alignment horizontal="center"/>
    </xf>
    <xf numFmtId="164" fontId="25" fillId="0" borderId="0" xfId="0" applyNumberFormat="1" applyFont="1"/>
    <xf numFmtId="164" fontId="61" fillId="0" borderId="0" xfId="0" applyNumberFormat="1" applyFont="1" applyAlignment="1">
      <alignment horizontal="center"/>
    </xf>
    <xf numFmtId="3" fontId="2" fillId="0" borderId="0" xfId="0" applyNumberFormat="1" applyFont="1"/>
    <xf numFmtId="173" fontId="2" fillId="0" borderId="0" xfId="0" applyNumberFormat="1" applyFont="1"/>
    <xf numFmtId="9" fontId="62" fillId="0" borderId="0" xfId="0" applyNumberFormat="1" applyFont="1"/>
    <xf numFmtId="9" fontId="2" fillId="0" borderId="0" xfId="0" applyNumberFormat="1" applyFont="1" applyAlignment="1">
      <alignment horizontal="center"/>
    </xf>
    <xf numFmtId="9" fontId="9" fillId="0" borderId="0" xfId="0" applyNumberFormat="1" applyFont="1" applyAlignment="1">
      <alignment horizontal="center"/>
    </xf>
    <xf numFmtId="2" fontId="15" fillId="0" borderId="0" xfId="0" applyNumberFormat="1" applyFont="1"/>
    <xf numFmtId="0" fontId="10" fillId="15" borderId="1" xfId="0" applyFont="1" applyFill="1" applyBorder="1" applyAlignment="1">
      <alignment horizontal="left" vertical="center" wrapText="1"/>
    </xf>
    <xf numFmtId="0" fontId="13" fillId="5" borderId="1" xfId="0" applyFont="1" applyFill="1" applyBorder="1" applyAlignment="1">
      <alignment horizontal="left" vertical="center" wrapText="1"/>
    </xf>
    <xf numFmtId="0" fontId="39" fillId="5" borderId="1" xfId="0" applyFont="1" applyFill="1" applyBorder="1" applyAlignment="1">
      <alignment horizontal="left" vertical="center" wrapText="1"/>
    </xf>
    <xf numFmtId="0" fontId="13" fillId="15" borderId="0" xfId="0" applyFont="1" applyFill="1" applyAlignment="1">
      <alignment horizontal="left" vertical="center" wrapText="1"/>
    </xf>
    <xf numFmtId="0" fontId="13" fillId="9" borderId="0" xfId="0" applyFont="1" applyFill="1" applyAlignment="1">
      <alignment horizontal="left" vertical="center" wrapText="1"/>
    </xf>
    <xf numFmtId="9" fontId="1" fillId="0" borderId="0" xfId="1"/>
    <xf numFmtId="0" fontId="4" fillId="2" borderId="0" xfId="0" applyFont="1" applyFill="1" applyAlignment="1">
      <alignment horizontal="center" vertical="center"/>
    </xf>
    <xf numFmtId="0" fontId="8" fillId="0" borderId="0" xfId="0" applyFont="1" applyAlignment="1">
      <alignment horizontal="center" vertical="top" wrapText="1"/>
    </xf>
    <xf numFmtId="0" fontId="10" fillId="0" borderId="0" xfId="0" applyFont="1" applyAlignment="1">
      <alignment horizontal="center"/>
    </xf>
    <xf numFmtId="0" fontId="2" fillId="0" borderId="0" xfId="0" applyFont="1" applyAlignment="1">
      <alignment horizontal="center"/>
    </xf>
    <xf numFmtId="0" fontId="19" fillId="0" borderId="0" xfId="0" applyFont="1" applyAlignment="1">
      <alignment horizontal="center" vertical="center"/>
    </xf>
    <xf numFmtId="170" fontId="22" fillId="5" borderId="0" xfId="0" applyNumberFormat="1" applyFont="1" applyFill="1" applyAlignment="1">
      <alignment horizontal="center"/>
    </xf>
    <xf numFmtId="170" fontId="21" fillId="5" borderId="0" xfId="0" applyNumberFormat="1" applyFont="1" applyFill="1" applyAlignment="1">
      <alignment horizontal="center"/>
    </xf>
    <xf numFmtId="170" fontId="23" fillId="5" borderId="0" xfId="0" applyNumberFormat="1" applyFont="1" applyFill="1" applyAlignment="1">
      <alignment horizontal="center"/>
    </xf>
    <xf numFmtId="0" fontId="21" fillId="0" borderId="0" xfId="0" applyFont="1" applyAlignment="1">
      <alignment horizontal="center"/>
    </xf>
    <xf numFmtId="0" fontId="24" fillId="0" borderId="0" xfId="0" applyFont="1" applyAlignment="1">
      <alignment horizontal="center"/>
    </xf>
    <xf numFmtId="0" fontId="2" fillId="0" borderId="0" xfId="0" applyFont="1" applyAlignment="1">
      <alignment horizontal="center" wrapText="1"/>
    </xf>
    <xf numFmtId="0" fontId="40" fillId="0" borderId="0" xfId="0" applyFont="1" applyAlignment="1">
      <alignment horizontal="left" vertical="center"/>
    </xf>
    <xf numFmtId="0" fontId="37" fillId="0" borderId="0" xfId="0" applyFont="1" applyAlignment="1">
      <alignment horizontal="center" vertical="center"/>
    </xf>
    <xf numFmtId="0" fontId="26" fillId="0" borderId="0" xfId="0" applyFont="1" applyAlignment="1">
      <alignment horizontal="center" vertical="center"/>
    </xf>
    <xf numFmtId="0" fontId="38" fillId="14" borderId="2" xfId="0" applyFont="1" applyFill="1" applyBorder="1" applyAlignment="1">
      <alignment horizontal="center" vertical="center"/>
    </xf>
    <xf numFmtId="0" fontId="38" fillId="16" borderId="2" xfId="0" applyFont="1" applyFill="1" applyBorder="1" applyAlignment="1">
      <alignment horizontal="center" vertical="center"/>
    </xf>
    <xf numFmtId="0" fontId="38" fillId="11" borderId="0" xfId="0" applyFont="1" applyFill="1" applyAlignment="1">
      <alignment horizontal="center" vertical="center"/>
    </xf>
    <xf numFmtId="0" fontId="21" fillId="9" borderId="0" xfId="0" applyFont="1" applyFill="1" applyAlignment="1">
      <alignment horizontal="center"/>
    </xf>
    <xf numFmtId="0" fontId="13" fillId="0" borderId="0" xfId="0" applyFont="1" applyAlignment="1">
      <alignment horizontal="center" vertical="center" wrapText="1"/>
    </xf>
    <xf numFmtId="0" fontId="2" fillId="0" borderId="0" xfId="0" applyFont="1" applyAlignment="1">
      <alignment horizontal="center" vertical="center" wrapText="1"/>
    </xf>
    <xf numFmtId="0" fontId="2" fillId="0" borderId="0" xfId="0" applyFont="1" applyAlignment="1">
      <alignment horizontal="left" vertical="center" wrapText="1"/>
    </xf>
    <xf numFmtId="0" fontId="10" fillId="0" borderId="0" xfId="0" applyFont="1" applyAlignment="1">
      <alignment horizontal="center" vertical="center"/>
    </xf>
    <xf numFmtId="0" fontId="47" fillId="0" borderId="0" xfId="0" applyFont="1" applyAlignment="1">
      <alignment horizontal="center" vertical="center" wrapText="1"/>
    </xf>
    <xf numFmtId="0" fontId="43" fillId="4" borderId="0" xfId="0" applyFont="1" applyFill="1" applyAlignment="1">
      <alignment horizontal="center" vertical="center" wrapText="1"/>
    </xf>
    <xf numFmtId="0" fontId="41" fillId="0" borderId="0" xfId="0" applyFont="1" applyAlignment="1">
      <alignment horizontal="center" vertical="center" wrapText="1"/>
    </xf>
    <xf numFmtId="0" fontId="42" fillId="0" borderId="0" xfId="0" applyFont="1" applyAlignment="1">
      <alignment horizontal="center" vertical="center" wrapText="1"/>
    </xf>
    <xf numFmtId="0" fontId="43" fillId="18" borderId="3" xfId="0" applyFont="1" applyFill="1" applyBorder="1" applyAlignment="1">
      <alignment horizontal="center" vertical="center" wrapText="1"/>
    </xf>
    <xf numFmtId="171" fontId="44" fillId="0" borderId="3" xfId="0" applyNumberFormat="1" applyFont="1" applyBorder="1" applyAlignment="1">
      <alignment horizontal="center" vertical="center" wrapText="1"/>
    </xf>
    <xf numFmtId="0" fontId="45" fillId="0" borderId="3" xfId="0" applyFont="1" applyBorder="1" applyAlignment="1">
      <alignment horizontal="center" vertical="center" wrapText="1"/>
    </xf>
    <xf numFmtId="0" fontId="11" fillId="0" borderId="0" xfId="0" applyFont="1" applyAlignment="1">
      <alignment horizontal="center"/>
    </xf>
    <xf numFmtId="0" fontId="43" fillId="11" borderId="0" xfId="0" applyFont="1" applyFill="1" applyAlignment="1">
      <alignment horizontal="center"/>
    </xf>
    <xf numFmtId="0" fontId="2" fillId="0" borderId="1" xfId="0" applyFont="1" applyBorder="1" applyAlignment="1">
      <alignment horizontal="center" vertical="center" wrapText="1"/>
    </xf>
    <xf numFmtId="0" fontId="12" fillId="13" borderId="1" xfId="0" applyFont="1" applyFill="1" applyBorder="1" applyAlignment="1">
      <alignment horizontal="center" vertical="center" wrapText="1"/>
    </xf>
    <xf numFmtId="0" fontId="12" fillId="4" borderId="7" xfId="0" applyFont="1" applyFill="1" applyBorder="1" applyAlignment="1">
      <alignment horizontal="center" vertical="center" wrapText="1"/>
    </xf>
    <xf numFmtId="0" fontId="11" fillId="0" borderId="1" xfId="0" applyFont="1" applyBorder="1" applyAlignment="1">
      <alignment horizontal="center" vertical="center"/>
    </xf>
    <xf numFmtId="0" fontId="12" fillId="11" borderId="1" xfId="0" applyFont="1" applyFill="1" applyBorder="1" applyAlignment="1">
      <alignment horizontal="center" vertical="center"/>
    </xf>
    <xf numFmtId="0" fontId="2" fillId="0" borderId="7" xfId="0" applyFont="1" applyBorder="1" applyAlignment="1">
      <alignment horizontal="center" vertical="center"/>
    </xf>
    <xf numFmtId="0" fontId="2" fillId="0" borderId="0" xfId="0" applyFont="1" applyAlignment="1">
      <alignment horizontal="left"/>
    </xf>
    <xf numFmtId="0" fontId="12" fillId="4" borderId="0" xfId="0" applyFont="1" applyFill="1" applyAlignment="1">
      <alignment horizontal="center" vertical="center" wrapText="1"/>
    </xf>
    <xf numFmtId="0" fontId="13" fillId="0" borderId="0" xfId="0" applyFont="1" applyAlignment="1">
      <alignment horizontal="left" vertical="center" wrapText="1"/>
    </xf>
    <xf numFmtId="0" fontId="37" fillId="0" borderId="0" xfId="0" applyFont="1" applyAlignment="1">
      <alignment horizontal="center" vertical="center" wrapText="1"/>
    </xf>
    <xf numFmtId="0" fontId="12" fillId="19" borderId="0" xfId="0" applyFont="1" applyFill="1" applyAlignment="1">
      <alignment horizontal="center" vertical="center" wrapText="1"/>
    </xf>
  </cellXfs>
  <cellStyles count="2">
    <cellStyle name="Normal" xfId="0" builtinId="0"/>
    <cellStyle name="Percent" xfId="1" builtinId="5"/>
  </cellStyles>
  <dxfs count="0"/>
  <tableStyles count="0" defaultTableStyle="TableStyleMedium2" defaultPivotStyle="PivotStyleLight16"/>
  <colors>
    <indexedColors>
      <rgbColor rgb="FF000000"/>
      <rgbColor rgb="FFFFFFFF"/>
      <rgbColor rgb="FFFF0000"/>
      <rgbColor rgb="FF009900"/>
      <rgbColor rgb="FF0000FF"/>
      <rgbColor rgb="FFFFFF00"/>
      <rgbColor rgb="FFFF00FF"/>
      <rgbColor rgb="FF00FFFF"/>
      <rgbColor rgb="FFC00000"/>
      <rgbColor rgb="FF008000"/>
      <rgbColor rgb="FF000080"/>
      <rgbColor rgb="FF8AA64F"/>
      <rgbColor rgb="FF4A7EBB"/>
      <rgbColor rgb="FF1F6B75"/>
      <rgbColor rgb="FFB7B7B7"/>
      <rgbColor rgb="FF8B8B8B"/>
      <rgbColor rgb="FF93A9CE"/>
      <rgbColor rgb="FFAB4744"/>
      <rgbColor rgb="FFF3F4F6"/>
      <rgbColor rgb="FFDAEEF3"/>
      <rgbColor rgb="FF6B7280"/>
      <rgbColor rgb="FFDC853E"/>
      <rgbColor rgb="FF0070C0"/>
      <rgbColor rgb="FFD9D9D9"/>
      <rgbColor rgb="FF000080"/>
      <rgbColor rgb="FFFF00FF"/>
      <rgbColor rgb="FFFFFF00"/>
      <rgbColor rgb="FF00FFFF"/>
      <rgbColor rgb="FF800080"/>
      <rgbColor rgb="FF800000"/>
      <rgbColor rgb="FF376092"/>
      <rgbColor rgb="FF0000FF"/>
      <rgbColor rgb="FF00B050"/>
      <rgbColor rgb="FFD9E1F2"/>
      <rgbColor rgb="FFE2EFDA"/>
      <rgbColor rgb="FFD7E4BD"/>
      <rgbColor rgb="FFB3B3B3"/>
      <rgbColor rgb="FF4F81BD"/>
      <rgbColor rgb="FF8064A2"/>
      <rgbColor rgb="FFFCE4D6"/>
      <rgbColor rgb="FF4472C4"/>
      <rgbColor rgb="FF4BACC6"/>
      <rgbColor rgb="FF9BBB59"/>
      <rgbColor rgb="FFFFC000"/>
      <rgbColor rgb="FF70AD47"/>
      <rgbColor rgb="FFED7D31"/>
      <rgbColor rgb="FF725990"/>
      <rgbColor rgb="FF9B8C5F"/>
      <rgbColor rgb="FF0F2E4F"/>
      <rgbColor rgb="FF4299B0"/>
      <rgbColor rgb="FF4672A8"/>
      <rgbColor rgb="FF1F4E78"/>
      <rgbColor rgb="FF666666"/>
      <rgbColor rgb="FFC0504D"/>
      <rgbColor rgb="FF1E3A8A"/>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strike="noStrike" spc="-1">
                <a:solidFill>
                  <a:srgbClr val="000000"/>
                </a:solidFill>
                <a:latin typeface="Calibri"/>
                <a:ea typeface="Calibri"/>
              </a:defRPr>
            </a:pPr>
            <a:r>
              <a:rPr sz="1800" b="1" strike="noStrike" spc="-1">
                <a:solidFill>
                  <a:srgbClr val="000000"/>
                </a:solidFill>
                <a:latin typeface="Calibri"/>
                <a:ea typeface="Calibri"/>
              </a:rPr>
              <a:t>Revenue Distribution</a:t>
            </a:r>
          </a:p>
        </c:rich>
      </c:tx>
      <c:overlay val="0"/>
      <c:spPr>
        <a:noFill/>
        <a:ln w="0">
          <a:noFill/>
        </a:ln>
      </c:spPr>
    </c:title>
    <c:autoTitleDeleted val="0"/>
    <c:plotArea>
      <c:layout/>
      <c:pieChart>
        <c:varyColors val="1"/>
        <c:ser>
          <c:idx val="0"/>
          <c:order val="0"/>
          <c:tx>
            <c:strRef>
              <c:f>Charts!$B$5</c:f>
              <c:strCache>
                <c:ptCount val="1"/>
                <c:pt idx="0">
                  <c:v>Revenue</c:v>
                </c:pt>
              </c:strCache>
            </c:strRef>
          </c:tx>
          <c:spPr>
            <a:solidFill>
              <a:srgbClr val="4F81BD"/>
            </a:solidFill>
            <a:ln w="0">
              <a:noFill/>
            </a:ln>
          </c:spPr>
          <c:dPt>
            <c:idx val="0"/>
            <c:bubble3D val="0"/>
            <c:spPr>
              <a:solidFill>
                <a:srgbClr val="4672A8"/>
              </a:solidFill>
              <a:ln w="0">
                <a:noFill/>
              </a:ln>
            </c:spPr>
            <c:extLst>
              <c:ext xmlns:c16="http://schemas.microsoft.com/office/drawing/2014/chart" uri="{C3380CC4-5D6E-409C-BE32-E72D297353CC}">
                <c16:uniqueId val="{00000001-28A3-41A2-9AF8-E4D0C193289C}"/>
              </c:ext>
            </c:extLst>
          </c:dPt>
          <c:dPt>
            <c:idx val="1"/>
            <c:bubble3D val="0"/>
            <c:spPr>
              <a:solidFill>
                <a:srgbClr val="AB4744"/>
              </a:solidFill>
              <a:ln w="0">
                <a:noFill/>
              </a:ln>
            </c:spPr>
            <c:extLst>
              <c:ext xmlns:c16="http://schemas.microsoft.com/office/drawing/2014/chart" uri="{C3380CC4-5D6E-409C-BE32-E72D297353CC}">
                <c16:uniqueId val="{00000003-28A3-41A2-9AF8-E4D0C193289C}"/>
              </c:ext>
            </c:extLst>
          </c:dPt>
          <c:dPt>
            <c:idx val="2"/>
            <c:bubble3D val="0"/>
            <c:spPr>
              <a:solidFill>
                <a:srgbClr val="8AA64F"/>
              </a:solidFill>
              <a:ln w="0">
                <a:noFill/>
              </a:ln>
            </c:spPr>
            <c:extLst>
              <c:ext xmlns:c16="http://schemas.microsoft.com/office/drawing/2014/chart" uri="{C3380CC4-5D6E-409C-BE32-E72D297353CC}">
                <c16:uniqueId val="{00000005-28A3-41A2-9AF8-E4D0C193289C}"/>
              </c:ext>
            </c:extLst>
          </c:dPt>
          <c:dPt>
            <c:idx val="3"/>
            <c:bubble3D val="0"/>
            <c:spPr>
              <a:solidFill>
                <a:srgbClr val="725990"/>
              </a:solidFill>
              <a:ln w="0">
                <a:noFill/>
              </a:ln>
            </c:spPr>
            <c:extLst>
              <c:ext xmlns:c16="http://schemas.microsoft.com/office/drawing/2014/chart" uri="{C3380CC4-5D6E-409C-BE32-E72D297353CC}">
                <c16:uniqueId val="{00000007-28A3-41A2-9AF8-E4D0C193289C}"/>
              </c:ext>
            </c:extLst>
          </c:dPt>
          <c:dPt>
            <c:idx val="4"/>
            <c:bubble3D val="0"/>
            <c:spPr>
              <a:solidFill>
                <a:srgbClr val="4299B0"/>
              </a:solidFill>
              <a:ln w="0">
                <a:noFill/>
              </a:ln>
            </c:spPr>
            <c:extLst>
              <c:ext xmlns:c16="http://schemas.microsoft.com/office/drawing/2014/chart" uri="{C3380CC4-5D6E-409C-BE32-E72D297353CC}">
                <c16:uniqueId val="{00000009-28A3-41A2-9AF8-E4D0C193289C}"/>
              </c:ext>
            </c:extLst>
          </c:dPt>
          <c:dPt>
            <c:idx val="5"/>
            <c:bubble3D val="0"/>
            <c:spPr>
              <a:solidFill>
                <a:srgbClr val="DC853E"/>
              </a:solidFill>
              <a:ln w="0">
                <a:noFill/>
              </a:ln>
            </c:spPr>
            <c:extLst>
              <c:ext xmlns:c16="http://schemas.microsoft.com/office/drawing/2014/chart" uri="{C3380CC4-5D6E-409C-BE32-E72D297353CC}">
                <c16:uniqueId val="{0000000B-28A3-41A2-9AF8-E4D0C193289C}"/>
              </c:ext>
            </c:extLst>
          </c:dPt>
          <c:dPt>
            <c:idx val="6"/>
            <c:bubble3D val="0"/>
            <c:spPr>
              <a:solidFill>
                <a:srgbClr val="93A9CE"/>
              </a:solidFill>
              <a:ln w="0">
                <a:noFill/>
              </a:ln>
            </c:spPr>
            <c:extLst>
              <c:ext xmlns:c16="http://schemas.microsoft.com/office/drawing/2014/chart" uri="{C3380CC4-5D6E-409C-BE32-E72D297353CC}">
                <c16:uniqueId val="{0000000D-28A3-41A2-9AF8-E4D0C193289C}"/>
              </c:ext>
            </c:extLst>
          </c:dPt>
          <c:dLbls>
            <c:dLbl>
              <c:idx val="0"/>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28A3-41A2-9AF8-E4D0C193289C}"/>
                </c:ext>
              </c:extLst>
            </c:dLbl>
            <c:dLbl>
              <c:idx val="1"/>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28A3-41A2-9AF8-E4D0C193289C}"/>
                </c:ext>
              </c:extLst>
            </c:dLbl>
            <c:dLbl>
              <c:idx val="2"/>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28A3-41A2-9AF8-E4D0C193289C}"/>
                </c:ext>
              </c:extLst>
            </c:dLbl>
            <c:dLbl>
              <c:idx val="3"/>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28A3-41A2-9AF8-E4D0C193289C}"/>
                </c:ext>
              </c:extLst>
            </c:dLbl>
            <c:dLbl>
              <c:idx val="4"/>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28A3-41A2-9AF8-E4D0C193289C}"/>
                </c:ext>
              </c:extLst>
            </c:dLbl>
            <c:dLbl>
              <c:idx val="5"/>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B-28A3-41A2-9AF8-E4D0C193289C}"/>
                </c:ext>
              </c:extLst>
            </c:dLbl>
            <c:dLbl>
              <c:idx val="6"/>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D-28A3-41A2-9AF8-E4D0C193289C}"/>
                </c:ext>
              </c:extLst>
            </c:dLbl>
            <c:spPr>
              <a:noFill/>
              <a:ln>
                <a:noFill/>
              </a:ln>
              <a:effectLst/>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separator>; </c:separator>
            <c:showLeaderLines val="1"/>
            <c:extLst>
              <c:ext xmlns:c15="http://schemas.microsoft.com/office/drawing/2012/chart" uri="{CE6537A1-D6FC-4f65-9D91-7224C49458BB}"/>
            </c:extLst>
          </c:dLbls>
          <c:cat>
            <c:strRef>
              <c:f>Charts!$A$6:$A$12</c:f>
              <c:strCache>
                <c:ptCount val="7"/>
                <c:pt idx="0">
                  <c:v>Lots</c:v>
                </c:pt>
                <c:pt idx="1">
                  <c:v>Condos</c:v>
                </c:pt>
                <c:pt idx="2">
                  <c:v>Villas</c:v>
                </c:pt>
                <c:pt idx="3">
                  <c:v>Marina</c:v>
                </c:pt>
                <c:pt idx="4">
                  <c:v>Golf</c:v>
                </c:pt>
                <c:pt idx="5">
                  <c:v>Lock-Leave</c:v>
                </c:pt>
                <c:pt idx="6">
                  <c:v>Ground Lease</c:v>
                </c:pt>
              </c:strCache>
            </c:strRef>
          </c:cat>
          <c:val>
            <c:numRef>
              <c:f>Charts!$B$6:$B$12</c:f>
              <c:numCache>
                <c:formatCode>\$#,##0</c:formatCode>
                <c:ptCount val="7"/>
                <c:pt idx="0">
                  <c:v>68370000</c:v>
                </c:pt>
                <c:pt idx="1">
                  <c:v>320850000</c:v>
                </c:pt>
                <c:pt idx="2">
                  <c:v>38400000</c:v>
                </c:pt>
                <c:pt idx="3">
                  <c:v>11700000</c:v>
                </c:pt>
                <c:pt idx="4">
                  <c:v>25920000</c:v>
                </c:pt>
                <c:pt idx="5">
                  <c:v>10125000</c:v>
                </c:pt>
                <c:pt idx="6">
                  <c:v>15310326</c:v>
                </c:pt>
              </c:numCache>
            </c:numRef>
          </c:val>
          <c:extLst>
            <c:ext xmlns:c16="http://schemas.microsoft.com/office/drawing/2014/chart" uri="{C3380CC4-5D6E-409C-BE32-E72D297353CC}">
              <c16:uniqueId val="{0000000E-28A3-41A2-9AF8-E4D0C193289C}"/>
            </c:ext>
          </c:extLst>
        </c:ser>
        <c:dLbls>
          <c:showLegendKey val="0"/>
          <c:showVal val="0"/>
          <c:showCatName val="0"/>
          <c:showSerName val="0"/>
          <c:showPercent val="0"/>
          <c:showBubbleSize val="0"/>
          <c:showLeaderLines val="1"/>
        </c:dLbls>
        <c:firstSliceAng val="0"/>
      </c:pieChart>
      <c:spPr>
        <a:noFill/>
        <a:ln w="0">
          <a:noFill/>
        </a:ln>
      </c:spPr>
    </c:plotArea>
    <c:legend>
      <c:legendPos val="r"/>
      <c:overlay val="0"/>
      <c:spPr>
        <a:noFill/>
        <a:ln w="0">
          <a:noFill/>
        </a:ln>
      </c:spPr>
      <c:txPr>
        <a:bodyPr/>
        <a:lstStyle/>
        <a:p>
          <a:pPr>
            <a:defRPr sz="1000" b="0" strike="noStrike" spc="-1">
              <a:solidFill>
                <a:srgbClr val="000000"/>
              </a:solidFill>
              <a:latin typeface="Calibri"/>
              <a:ea typeface="Calibri"/>
            </a:defRPr>
          </a:pPr>
          <a:endParaRPr lang="en-US"/>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strike="noStrike" spc="-1">
                <a:solidFill>
                  <a:srgbClr val="000000"/>
                </a:solidFill>
                <a:latin typeface="Calibri"/>
                <a:ea typeface="Calibri"/>
              </a:defRPr>
            </a:pPr>
            <a:r>
              <a:rPr sz="1800" b="1" strike="noStrike" spc="-1">
                <a:solidFill>
                  <a:srgbClr val="000000"/>
                </a:solidFill>
                <a:latin typeface="Calibri"/>
                <a:ea typeface="Calibri"/>
              </a:rPr>
              <a:t>Where Development $ Goes</a:t>
            </a:r>
          </a:p>
        </c:rich>
      </c:tx>
      <c:overlay val="0"/>
      <c:spPr>
        <a:noFill/>
        <a:ln w="0">
          <a:noFill/>
        </a:ln>
      </c:spPr>
    </c:title>
    <c:autoTitleDeleted val="0"/>
    <c:plotArea>
      <c:layout/>
      <c:barChart>
        <c:barDir val="bar"/>
        <c:grouping val="clustered"/>
        <c:varyColors val="1"/>
        <c:ser>
          <c:idx val="0"/>
          <c:order val="0"/>
          <c:tx>
            <c:v>Amount</c:v>
          </c:tx>
          <c:spPr>
            <a:solidFill>
              <a:srgbClr val="4F81BD"/>
            </a:solidFill>
            <a:ln w="0">
              <a:solidFill>
                <a:srgbClr val="000000"/>
              </a:solidFill>
            </a:ln>
          </c:spPr>
          <c:invertIfNegative val="0"/>
          <c:dPt>
            <c:idx val="0"/>
            <c:invertIfNegative val="1"/>
            <c:bubble3D val="0"/>
            <c:spPr>
              <a:solidFill>
                <a:srgbClr val="4F81BD"/>
              </a:solidFill>
              <a:ln w="0">
                <a:noFill/>
              </a:ln>
            </c:spPr>
            <c:extLst>
              <c:ext xmlns:c16="http://schemas.microsoft.com/office/drawing/2014/chart" uri="{C3380CC4-5D6E-409C-BE32-E72D297353CC}">
                <c16:uniqueId val="{00000001-4DF9-408E-8043-F0BDE125FE76}"/>
              </c:ext>
            </c:extLst>
          </c:dPt>
          <c:dPt>
            <c:idx val="1"/>
            <c:invertIfNegative val="1"/>
            <c:bubble3D val="0"/>
            <c:spPr>
              <a:solidFill>
                <a:srgbClr val="C0504D"/>
              </a:solidFill>
              <a:ln w="0">
                <a:solidFill>
                  <a:srgbClr val="000000"/>
                </a:solidFill>
              </a:ln>
            </c:spPr>
            <c:extLst>
              <c:ext xmlns:c16="http://schemas.microsoft.com/office/drawing/2014/chart" uri="{C3380CC4-5D6E-409C-BE32-E72D297353CC}">
                <c16:uniqueId val="{00000003-4DF9-408E-8043-F0BDE125FE76}"/>
              </c:ext>
            </c:extLst>
          </c:dPt>
          <c:dPt>
            <c:idx val="2"/>
            <c:invertIfNegative val="1"/>
            <c:bubble3D val="0"/>
            <c:spPr>
              <a:solidFill>
                <a:srgbClr val="9BBB59"/>
              </a:solidFill>
              <a:ln w="0">
                <a:solidFill>
                  <a:srgbClr val="000000"/>
                </a:solidFill>
              </a:ln>
            </c:spPr>
            <c:extLst>
              <c:ext xmlns:c16="http://schemas.microsoft.com/office/drawing/2014/chart" uri="{C3380CC4-5D6E-409C-BE32-E72D297353CC}">
                <c16:uniqueId val="{00000005-4DF9-408E-8043-F0BDE125FE76}"/>
              </c:ext>
            </c:extLst>
          </c:dPt>
          <c:dPt>
            <c:idx val="3"/>
            <c:invertIfNegative val="1"/>
            <c:bubble3D val="0"/>
            <c:spPr>
              <a:solidFill>
                <a:srgbClr val="8064A2"/>
              </a:solidFill>
              <a:ln w="0">
                <a:solidFill>
                  <a:srgbClr val="000000"/>
                </a:solidFill>
              </a:ln>
            </c:spPr>
            <c:extLst>
              <c:ext xmlns:c16="http://schemas.microsoft.com/office/drawing/2014/chart" uri="{C3380CC4-5D6E-409C-BE32-E72D297353CC}">
                <c16:uniqueId val="{00000007-4DF9-408E-8043-F0BDE125FE76}"/>
              </c:ext>
            </c:extLst>
          </c:dPt>
          <c:dPt>
            <c:idx val="4"/>
            <c:invertIfNegative val="1"/>
            <c:bubble3D val="0"/>
            <c:spPr>
              <a:solidFill>
                <a:srgbClr val="4BACC6"/>
              </a:solidFill>
              <a:ln w="0">
                <a:solidFill>
                  <a:srgbClr val="000000"/>
                </a:solidFill>
              </a:ln>
            </c:spPr>
            <c:extLst>
              <c:ext xmlns:c16="http://schemas.microsoft.com/office/drawing/2014/chart" uri="{C3380CC4-5D6E-409C-BE32-E72D297353CC}">
                <c16:uniqueId val="{00000009-4DF9-408E-8043-F0BDE125FE76}"/>
              </c:ext>
            </c:extLst>
          </c:dPt>
          <c:dLbls>
            <c:dLbl>
              <c:idx val="0"/>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4DF9-408E-8043-F0BDE125FE76}"/>
                </c:ext>
              </c:extLst>
            </c:dLbl>
            <c:dLbl>
              <c:idx val="1"/>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4DF9-408E-8043-F0BDE125FE76}"/>
                </c:ext>
              </c:extLst>
            </c:dLbl>
            <c:dLbl>
              <c:idx val="2"/>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4DF9-408E-8043-F0BDE125FE76}"/>
                </c:ext>
              </c:extLst>
            </c:dLbl>
            <c:dLbl>
              <c:idx val="3"/>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4DF9-408E-8043-F0BDE125FE76}"/>
                </c:ext>
              </c:extLst>
            </c:dLbl>
            <c:dLbl>
              <c:idx val="4"/>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4DF9-408E-8043-F0BDE125FE76}"/>
                </c:ext>
              </c:extLst>
            </c:dLbl>
            <c:spPr>
              <a:noFill/>
              <a:ln>
                <a:noFill/>
              </a:ln>
              <a:effectLst/>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Charts!$A$423:$A$427</c:f>
              <c:strCache>
                <c:ptCount val="5"/>
                <c:pt idx="0">
                  <c:v>Lot Development</c:v>
                </c:pt>
                <c:pt idx="1">
                  <c:v>Infrastructure</c:v>
                </c:pt>
                <c:pt idx="2">
                  <c:v>Marketing/Sales</c:v>
                </c:pt>
                <c:pt idx="3">
                  <c:v>Operating Costs</c:v>
                </c:pt>
                <c:pt idx="4">
                  <c:v>Professional Fees</c:v>
                </c:pt>
              </c:strCache>
            </c:strRef>
          </c:cat>
          <c:val>
            <c:numRef>
              <c:f>Charts!$B$423:$B$427</c:f>
              <c:numCache>
                <c:formatCode>\$#,##0</c:formatCode>
                <c:ptCount val="5"/>
                <c:pt idx="0">
                  <c:v>18000000</c:v>
                </c:pt>
                <c:pt idx="1">
                  <c:v>7200000</c:v>
                </c:pt>
                <c:pt idx="2">
                  <c:v>5400000</c:v>
                </c:pt>
                <c:pt idx="3">
                  <c:v>3600000</c:v>
                </c:pt>
                <c:pt idx="4">
                  <c:v>1800000</c:v>
                </c:pt>
              </c:numCache>
            </c:numRef>
          </c:val>
          <c:extLst>
            <c:ext xmlns:c16="http://schemas.microsoft.com/office/drawing/2014/chart" uri="{C3380CC4-5D6E-409C-BE32-E72D297353CC}">
              <c16:uniqueId val="{0000000A-4DF9-408E-8043-F0BDE125FE76}"/>
            </c:ext>
          </c:extLst>
        </c:ser>
        <c:dLbls>
          <c:showLegendKey val="0"/>
          <c:showVal val="0"/>
          <c:showCatName val="0"/>
          <c:showSerName val="0"/>
          <c:showPercent val="0"/>
          <c:showBubbleSize val="0"/>
        </c:dLbls>
        <c:gapWidth val="150"/>
        <c:axId val="51792922"/>
        <c:axId val="59220128"/>
      </c:barChart>
      <c:catAx>
        <c:axId val="51792922"/>
        <c:scaling>
          <c:orientation val="maxMin"/>
        </c:scaling>
        <c:delete val="0"/>
        <c:axPos val="l"/>
        <c:title>
          <c:tx>
            <c:rich>
              <a:bodyPr rot="-5400000"/>
              <a:lstStyle/>
              <a:p>
                <a:pPr>
                  <a:defRPr sz="1000" b="1" strike="noStrike" spc="-1">
                    <a:solidFill>
                      <a:srgbClr val="000000"/>
                    </a:solidFill>
                    <a:latin typeface="Calibri"/>
                    <a:ea typeface="Calibri"/>
                  </a:defRPr>
                </a:pPr>
                <a:r>
                  <a:rPr sz="1000" b="1" strike="noStrike" spc="-1">
                    <a:solidFill>
                      <a:srgbClr val="000000"/>
                    </a:solidFill>
                    <a:latin typeface="Calibri"/>
                    <a:ea typeface="Calibri"/>
                  </a:rPr>
                  <a:t>Amount ($)</a:t>
                </a:r>
              </a:p>
            </c:rich>
          </c:tx>
          <c:overlay val="0"/>
          <c:spPr>
            <a:noFill/>
            <a:ln w="0">
              <a:noFill/>
            </a:ln>
          </c:spPr>
        </c:title>
        <c:numFmt formatCode="General"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n-US"/>
          </a:p>
        </c:txPr>
        <c:crossAx val="59220128"/>
        <c:crosses val="autoZero"/>
        <c:auto val="1"/>
        <c:lblAlgn val="ctr"/>
        <c:lblOffset val="100"/>
        <c:noMultiLvlLbl val="0"/>
      </c:catAx>
      <c:valAx>
        <c:axId val="59220128"/>
        <c:scaling>
          <c:orientation val="minMax"/>
        </c:scaling>
        <c:delete val="0"/>
        <c:axPos val="b"/>
        <c:majorGridlines>
          <c:spPr>
            <a:ln w="6480">
              <a:solidFill>
                <a:srgbClr val="B7B7B7"/>
              </a:solidFill>
              <a:round/>
            </a:ln>
          </c:spPr>
        </c:majorGridlines>
        <c:title>
          <c:tx>
            <c:rich>
              <a:bodyPr rot="0"/>
              <a:lstStyle/>
              <a:p>
                <a:pPr>
                  <a:defRPr sz="1000" b="0" strike="noStrike" spc="-1">
                    <a:solidFill>
                      <a:srgbClr val="000000"/>
                    </a:solidFill>
                    <a:latin typeface="Calibri"/>
                    <a:ea typeface="Calibri"/>
                  </a:defRPr>
                </a:pPr>
                <a:r>
                  <a:rPr sz="1000" b="0" strike="noStrike" spc="-1">
                    <a:solidFill>
                      <a:srgbClr val="000000"/>
                    </a:solidFill>
                    <a:latin typeface="Calibri"/>
                    <a:ea typeface="Calibri"/>
                  </a:rPr>
                  <a:t>None</a:t>
                </a:r>
              </a:p>
            </c:rich>
          </c:tx>
          <c:overlay val="0"/>
          <c:spPr>
            <a:noFill/>
            <a:ln w="0">
              <a:noFill/>
            </a:ln>
          </c:spPr>
        </c:title>
        <c:numFmt formatCode="\$#,##0"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n-US"/>
          </a:p>
        </c:txPr>
        <c:crossAx val="51792922"/>
        <c:crosses val="max"/>
        <c:crossBetween val="between"/>
      </c:valAx>
      <c:spPr>
        <a:noFill/>
        <a:ln w="0">
          <a:noFill/>
        </a:ln>
      </c:spPr>
    </c:plotArea>
    <c:legend>
      <c:legendPos val="r"/>
      <c:overlay val="0"/>
      <c:spPr>
        <a:noFill/>
        <a:ln w="0">
          <a:noFill/>
        </a:ln>
      </c:spPr>
      <c:txPr>
        <a:bodyPr/>
        <a:lstStyle/>
        <a:p>
          <a:pPr>
            <a:defRPr sz="1000" b="0" strike="noStrike" spc="-1">
              <a:solidFill>
                <a:srgbClr val="000000"/>
              </a:solidFill>
              <a:latin typeface="Calibri"/>
              <a:ea typeface="Calibri"/>
            </a:defRPr>
          </a:pPr>
          <a:endParaRPr lang="en-US"/>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strike="noStrike" spc="-1">
                <a:solidFill>
                  <a:srgbClr val="000000"/>
                </a:solidFill>
                <a:latin typeface="Calibri"/>
                <a:ea typeface="Calibri"/>
              </a:defRPr>
            </a:pPr>
            <a:r>
              <a:rPr sz="1800" b="1" strike="noStrike" spc="-1">
                <a:solidFill>
                  <a:srgbClr val="000000"/>
                </a:solidFill>
                <a:latin typeface="Calibri"/>
                <a:ea typeface="Calibri"/>
              </a:rPr>
              <a:t>Total Exit Value: $485M</a:t>
            </a:r>
          </a:p>
        </c:rich>
      </c:tx>
      <c:overlay val="0"/>
      <c:spPr>
        <a:noFill/>
        <a:ln w="0">
          <a:noFill/>
        </a:ln>
      </c:spPr>
    </c:title>
    <c:autoTitleDeleted val="0"/>
    <c:plotArea>
      <c:layout/>
      <c:barChart>
        <c:barDir val="col"/>
        <c:grouping val="clustered"/>
        <c:varyColors val="1"/>
        <c:ser>
          <c:idx val="0"/>
          <c:order val="0"/>
          <c:tx>
            <c:v>Value</c:v>
          </c:tx>
          <c:spPr>
            <a:solidFill>
              <a:srgbClr val="4F81BD"/>
            </a:solidFill>
            <a:ln w="0">
              <a:solidFill>
                <a:srgbClr val="000000"/>
              </a:solidFill>
            </a:ln>
          </c:spPr>
          <c:invertIfNegative val="0"/>
          <c:dPt>
            <c:idx val="0"/>
            <c:invertIfNegative val="1"/>
            <c:bubble3D val="0"/>
            <c:spPr>
              <a:solidFill>
                <a:srgbClr val="4F81BD"/>
              </a:solidFill>
              <a:ln w="0">
                <a:noFill/>
              </a:ln>
            </c:spPr>
            <c:extLst>
              <c:ext xmlns:c16="http://schemas.microsoft.com/office/drawing/2014/chart" uri="{C3380CC4-5D6E-409C-BE32-E72D297353CC}">
                <c16:uniqueId val="{00000001-0075-4B78-8725-04501979813B}"/>
              </c:ext>
            </c:extLst>
          </c:dPt>
          <c:dPt>
            <c:idx val="1"/>
            <c:invertIfNegative val="1"/>
            <c:bubble3D val="0"/>
            <c:spPr>
              <a:solidFill>
                <a:srgbClr val="C0504D"/>
              </a:solidFill>
              <a:ln w="0">
                <a:solidFill>
                  <a:srgbClr val="000000"/>
                </a:solidFill>
              </a:ln>
            </c:spPr>
            <c:extLst>
              <c:ext xmlns:c16="http://schemas.microsoft.com/office/drawing/2014/chart" uri="{C3380CC4-5D6E-409C-BE32-E72D297353CC}">
                <c16:uniqueId val="{00000003-0075-4B78-8725-04501979813B}"/>
              </c:ext>
            </c:extLst>
          </c:dPt>
          <c:dPt>
            <c:idx val="2"/>
            <c:invertIfNegative val="1"/>
            <c:bubble3D val="0"/>
            <c:spPr>
              <a:solidFill>
                <a:srgbClr val="9BBB59"/>
              </a:solidFill>
              <a:ln w="0">
                <a:solidFill>
                  <a:srgbClr val="000000"/>
                </a:solidFill>
              </a:ln>
            </c:spPr>
            <c:extLst>
              <c:ext xmlns:c16="http://schemas.microsoft.com/office/drawing/2014/chart" uri="{C3380CC4-5D6E-409C-BE32-E72D297353CC}">
                <c16:uniqueId val="{00000005-0075-4B78-8725-04501979813B}"/>
              </c:ext>
            </c:extLst>
          </c:dPt>
          <c:dPt>
            <c:idx val="3"/>
            <c:invertIfNegative val="1"/>
            <c:bubble3D val="0"/>
            <c:spPr>
              <a:solidFill>
                <a:srgbClr val="8064A2"/>
              </a:solidFill>
              <a:ln w="0">
                <a:solidFill>
                  <a:srgbClr val="000000"/>
                </a:solidFill>
              </a:ln>
            </c:spPr>
            <c:extLst>
              <c:ext xmlns:c16="http://schemas.microsoft.com/office/drawing/2014/chart" uri="{C3380CC4-5D6E-409C-BE32-E72D297353CC}">
                <c16:uniqueId val="{00000007-0075-4B78-8725-04501979813B}"/>
              </c:ext>
            </c:extLst>
          </c:dPt>
          <c:dPt>
            <c:idx val="4"/>
            <c:invertIfNegative val="1"/>
            <c:bubble3D val="0"/>
            <c:spPr>
              <a:solidFill>
                <a:srgbClr val="4BACC6"/>
              </a:solidFill>
              <a:ln w="0">
                <a:solidFill>
                  <a:srgbClr val="000000"/>
                </a:solidFill>
              </a:ln>
            </c:spPr>
            <c:extLst>
              <c:ext xmlns:c16="http://schemas.microsoft.com/office/drawing/2014/chart" uri="{C3380CC4-5D6E-409C-BE32-E72D297353CC}">
                <c16:uniqueId val="{00000009-0075-4B78-8725-04501979813B}"/>
              </c:ext>
            </c:extLst>
          </c:dPt>
          <c:dLbls>
            <c:dLbl>
              <c:idx val="0"/>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0075-4B78-8725-04501979813B}"/>
                </c:ext>
              </c:extLst>
            </c:dLbl>
            <c:dLbl>
              <c:idx val="1"/>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0075-4B78-8725-04501979813B}"/>
                </c:ext>
              </c:extLst>
            </c:dLbl>
            <c:dLbl>
              <c:idx val="2"/>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0075-4B78-8725-04501979813B}"/>
                </c:ext>
              </c:extLst>
            </c:dLbl>
            <c:dLbl>
              <c:idx val="3"/>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0075-4B78-8725-04501979813B}"/>
                </c:ext>
              </c:extLst>
            </c:dLbl>
            <c:dLbl>
              <c:idx val="4"/>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0075-4B78-8725-04501979813B}"/>
                </c:ext>
              </c:extLst>
            </c:dLbl>
            <c:spPr>
              <a:noFill/>
              <a:ln>
                <a:noFill/>
              </a:ln>
              <a:effectLst/>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Charts!$A$463:$A$467</c:f>
              <c:strCache>
                <c:ptCount val="5"/>
                <c:pt idx="0">
                  <c:v>Developed Lots</c:v>
                </c:pt>
                <c:pt idx="1">
                  <c:v>Golf Course</c:v>
                </c:pt>
                <c:pt idx="2">
                  <c:v>Marina</c:v>
                </c:pt>
                <c:pt idx="3">
                  <c:v>Clubhouse</c:v>
                </c:pt>
                <c:pt idx="4">
                  <c:v>Brand &amp; HOA Rights</c:v>
                </c:pt>
              </c:strCache>
            </c:strRef>
          </c:cat>
          <c:val>
            <c:numRef>
              <c:f>Charts!$B$463:$B$467</c:f>
              <c:numCache>
                <c:formatCode>\$#,##0</c:formatCode>
                <c:ptCount val="5"/>
                <c:pt idx="0">
                  <c:v>68370000</c:v>
                </c:pt>
                <c:pt idx="1">
                  <c:v>125000000</c:v>
                </c:pt>
                <c:pt idx="2">
                  <c:v>75000000</c:v>
                </c:pt>
                <c:pt idx="3">
                  <c:v>45000000</c:v>
                </c:pt>
                <c:pt idx="4">
                  <c:v>158525000</c:v>
                </c:pt>
              </c:numCache>
            </c:numRef>
          </c:val>
          <c:extLst>
            <c:ext xmlns:c16="http://schemas.microsoft.com/office/drawing/2014/chart" uri="{C3380CC4-5D6E-409C-BE32-E72D297353CC}">
              <c16:uniqueId val="{0000000A-0075-4B78-8725-04501979813B}"/>
            </c:ext>
          </c:extLst>
        </c:ser>
        <c:dLbls>
          <c:showLegendKey val="0"/>
          <c:showVal val="0"/>
          <c:showCatName val="0"/>
          <c:showSerName val="0"/>
          <c:showPercent val="0"/>
          <c:showBubbleSize val="0"/>
        </c:dLbls>
        <c:gapWidth val="150"/>
        <c:axId val="15185984"/>
        <c:axId val="72928584"/>
      </c:barChart>
      <c:catAx>
        <c:axId val="15185984"/>
        <c:scaling>
          <c:orientation val="minMax"/>
        </c:scaling>
        <c:delete val="0"/>
        <c:axPos val="b"/>
        <c:title>
          <c:tx>
            <c:rich>
              <a:bodyPr rot="0"/>
              <a:lstStyle/>
              <a:p>
                <a:pPr>
                  <a:defRPr sz="1000" b="0" strike="noStrike" spc="-1">
                    <a:solidFill>
                      <a:srgbClr val="000000"/>
                    </a:solidFill>
                    <a:latin typeface="Calibri"/>
                    <a:ea typeface="Calibri"/>
                  </a:defRPr>
                </a:pPr>
                <a:r>
                  <a:rPr sz="1000" b="0" strike="noStrike" spc="-1">
                    <a:solidFill>
                      <a:srgbClr val="000000"/>
                    </a:solidFill>
                    <a:latin typeface="Calibri"/>
                    <a:ea typeface="Calibri"/>
                  </a:rPr>
                  <a:t>None</a:t>
                </a:r>
              </a:p>
            </c:rich>
          </c:tx>
          <c:overlay val="0"/>
          <c:spPr>
            <a:noFill/>
            <a:ln w="0">
              <a:noFill/>
            </a:ln>
          </c:spPr>
        </c:title>
        <c:numFmt formatCode="General"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n-US"/>
          </a:p>
        </c:txPr>
        <c:crossAx val="72928584"/>
        <c:crosses val="autoZero"/>
        <c:auto val="1"/>
        <c:lblAlgn val="ctr"/>
        <c:lblOffset val="100"/>
        <c:noMultiLvlLbl val="0"/>
      </c:catAx>
      <c:valAx>
        <c:axId val="72928584"/>
        <c:scaling>
          <c:orientation val="minMax"/>
        </c:scaling>
        <c:delete val="0"/>
        <c:axPos val="l"/>
        <c:majorGridlines>
          <c:spPr>
            <a:ln w="6480">
              <a:solidFill>
                <a:srgbClr val="B7B7B7"/>
              </a:solidFill>
              <a:round/>
            </a:ln>
          </c:spPr>
        </c:majorGridlines>
        <c:title>
          <c:tx>
            <c:rich>
              <a:bodyPr rot="-5400000"/>
              <a:lstStyle/>
              <a:p>
                <a:pPr>
                  <a:defRPr sz="1000" b="1" strike="noStrike" spc="-1">
                    <a:solidFill>
                      <a:srgbClr val="000000"/>
                    </a:solidFill>
                    <a:latin typeface="Calibri"/>
                    <a:ea typeface="Calibri"/>
                  </a:defRPr>
                </a:pPr>
                <a:r>
                  <a:rPr sz="1000" b="1" strike="noStrike" spc="-1">
                    <a:solidFill>
                      <a:srgbClr val="000000"/>
                    </a:solidFill>
                    <a:latin typeface="Calibri"/>
                    <a:ea typeface="Calibri"/>
                  </a:rPr>
                  <a:t>Value ($)</a:t>
                </a:r>
              </a:p>
            </c:rich>
          </c:tx>
          <c:overlay val="0"/>
          <c:spPr>
            <a:noFill/>
            <a:ln w="0">
              <a:noFill/>
            </a:ln>
          </c:spPr>
        </c:title>
        <c:numFmt formatCode="\$#,##0"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n-US"/>
          </a:p>
        </c:txPr>
        <c:crossAx val="15185984"/>
        <c:crosses val="autoZero"/>
        <c:crossBetween val="between"/>
      </c:valAx>
      <c:spPr>
        <a:noFill/>
        <a:ln w="0">
          <a:noFill/>
        </a:ln>
      </c:spPr>
    </c:plotArea>
    <c:legend>
      <c:legendPos val="r"/>
      <c:overlay val="0"/>
      <c:spPr>
        <a:noFill/>
        <a:ln w="0">
          <a:noFill/>
        </a:ln>
      </c:spPr>
      <c:txPr>
        <a:bodyPr/>
        <a:lstStyle/>
        <a:p>
          <a:pPr>
            <a:defRPr sz="1000" b="0" strike="noStrike" spc="-1">
              <a:solidFill>
                <a:srgbClr val="000000"/>
              </a:solidFill>
              <a:latin typeface="Calibri"/>
              <a:ea typeface="Calibri"/>
            </a:defRPr>
          </a:pPr>
          <a:endParaRPr lang="en-US"/>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strike="noStrike" spc="-1">
                <a:solidFill>
                  <a:srgbClr val="000000"/>
                </a:solidFill>
                <a:latin typeface="Calibri"/>
                <a:ea typeface="Calibri"/>
              </a:defRPr>
            </a:pPr>
            <a:r>
              <a:rPr sz="1800" b="1" strike="noStrike" spc="-1">
                <a:solidFill>
                  <a:srgbClr val="000000"/>
                </a:solidFill>
                <a:latin typeface="Calibri"/>
                <a:ea typeface="Calibri"/>
              </a:rPr>
              <a:t>Sales Velocity Increases</a:t>
            </a:r>
          </a:p>
        </c:rich>
      </c:tx>
      <c:overlay val="0"/>
      <c:spPr>
        <a:noFill/>
        <a:ln w="0">
          <a:noFill/>
        </a:ln>
      </c:spPr>
    </c:title>
    <c:autoTitleDeleted val="0"/>
    <c:plotArea>
      <c:layout/>
      <c:areaChart>
        <c:grouping val="standard"/>
        <c:varyColors val="1"/>
        <c:ser>
          <c:idx val="0"/>
          <c:order val="0"/>
          <c:tx>
            <c:v>Cumulative</c:v>
          </c:tx>
          <c:spPr>
            <a:solidFill>
              <a:srgbClr val="4F81BD"/>
            </a:solidFill>
            <a:ln w="0">
              <a:solidFill>
                <a:srgbClr val="4F81BD"/>
              </a:solidFill>
            </a:ln>
          </c:spPr>
          <c:dLbls>
            <c:spPr>
              <a:noFill/>
              <a:ln>
                <a:noFill/>
              </a:ln>
              <a:effectLst/>
            </c:spPr>
            <c:txPr>
              <a:bodyPr wrap="square"/>
              <a:lstStyle/>
              <a:p>
                <a:pPr>
                  <a:defRPr sz="1000" b="0" strike="noStrike" spc="-1">
                    <a:solidFill>
                      <a:srgbClr val="000000"/>
                    </a:solidFill>
                    <a:latin typeface="Calibri"/>
                    <a:ea typeface="Calibri"/>
                  </a:defRPr>
                </a:pPr>
                <a:endParaRPr lang="en-US"/>
              </a:p>
            </c:txP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Charts!$A$503:$A$508</c:f>
              <c:strCache>
                <c:ptCount val="6"/>
                <c:pt idx="0">
                  <c:v>Q1-Q2</c:v>
                </c:pt>
                <c:pt idx="1">
                  <c:v>Q3-Q4</c:v>
                </c:pt>
                <c:pt idx="2">
                  <c:v>Q5-Q6</c:v>
                </c:pt>
                <c:pt idx="3">
                  <c:v>Q7-Q8</c:v>
                </c:pt>
                <c:pt idx="4">
                  <c:v>Q9-Q10</c:v>
                </c:pt>
                <c:pt idx="5">
                  <c:v>Q11-Q12</c:v>
                </c:pt>
              </c:strCache>
            </c:strRef>
          </c:cat>
          <c:val>
            <c:numRef>
              <c:f>Charts!$C$503:$C$508</c:f>
              <c:numCache>
                <c:formatCode>General</c:formatCode>
                <c:ptCount val="6"/>
                <c:pt idx="0">
                  <c:v>15</c:v>
                </c:pt>
                <c:pt idx="1">
                  <c:v>35</c:v>
                </c:pt>
                <c:pt idx="2">
                  <c:v>60</c:v>
                </c:pt>
                <c:pt idx="3">
                  <c:v>90</c:v>
                </c:pt>
                <c:pt idx="4">
                  <c:v>125</c:v>
                </c:pt>
                <c:pt idx="5">
                  <c:v>160</c:v>
                </c:pt>
              </c:numCache>
            </c:numRef>
          </c:val>
          <c:extLst>
            <c:ext xmlns:c16="http://schemas.microsoft.com/office/drawing/2014/chart" uri="{C3380CC4-5D6E-409C-BE32-E72D297353CC}">
              <c16:uniqueId val="{00000000-F61D-42B2-ACA6-F3F1F37830FF}"/>
            </c:ext>
          </c:extLst>
        </c:ser>
        <c:dLbls>
          <c:showLegendKey val="0"/>
          <c:showVal val="0"/>
          <c:showCatName val="0"/>
          <c:showSerName val="0"/>
          <c:showPercent val="0"/>
          <c:showBubbleSize val="0"/>
        </c:dLbls>
        <c:axId val="32388719"/>
        <c:axId val="71373465"/>
      </c:areaChart>
      <c:catAx>
        <c:axId val="32388719"/>
        <c:scaling>
          <c:orientation val="minMax"/>
        </c:scaling>
        <c:delete val="0"/>
        <c:axPos val="b"/>
        <c:numFmt formatCode="General" sourceLinked="1"/>
        <c:majorTickMark val="none"/>
        <c:minorTickMark val="none"/>
        <c:tickLblPos val="nextTo"/>
        <c:spPr>
          <a:ln w="0">
            <a:solidFill>
              <a:srgbClr val="B3B3B3"/>
            </a:solidFill>
          </a:ln>
        </c:spPr>
        <c:txPr>
          <a:bodyPr/>
          <a:lstStyle/>
          <a:p>
            <a:pPr>
              <a:defRPr sz="1000" b="0" strike="noStrike" spc="-1">
                <a:solidFill>
                  <a:srgbClr val="000000"/>
                </a:solidFill>
                <a:latin typeface="Calibri"/>
                <a:ea typeface="Calibri"/>
              </a:defRPr>
            </a:pPr>
            <a:endParaRPr lang="en-US"/>
          </a:p>
        </c:txPr>
        <c:crossAx val="71373465"/>
        <c:crosses val="autoZero"/>
        <c:auto val="1"/>
        <c:lblAlgn val="ctr"/>
        <c:lblOffset val="100"/>
        <c:noMultiLvlLbl val="0"/>
      </c:catAx>
      <c:valAx>
        <c:axId val="71373465"/>
        <c:scaling>
          <c:orientation val="minMax"/>
        </c:scaling>
        <c:delete val="0"/>
        <c:axPos val="l"/>
        <c:majorGridlines>
          <c:spPr>
            <a:ln w="0">
              <a:solidFill>
                <a:srgbClr val="B3B3B3"/>
              </a:solidFill>
            </a:ln>
          </c:spPr>
        </c:majorGridlines>
        <c:numFmt formatCode="General" sourceLinked="1"/>
        <c:majorTickMark val="none"/>
        <c:minorTickMark val="none"/>
        <c:tickLblPos val="nextTo"/>
        <c:spPr>
          <a:ln w="0">
            <a:solidFill>
              <a:srgbClr val="B3B3B3"/>
            </a:solidFill>
          </a:ln>
        </c:spPr>
        <c:txPr>
          <a:bodyPr/>
          <a:lstStyle/>
          <a:p>
            <a:pPr>
              <a:defRPr sz="1000" b="0" strike="noStrike" spc="-1">
                <a:solidFill>
                  <a:srgbClr val="000000"/>
                </a:solidFill>
                <a:latin typeface="Calibri"/>
                <a:ea typeface="Calibri"/>
              </a:defRPr>
            </a:pPr>
            <a:endParaRPr lang="en-US"/>
          </a:p>
        </c:txPr>
        <c:crossAx val="32388719"/>
        <c:crosses val="autoZero"/>
        <c:crossBetween val="midCat"/>
      </c:valAx>
      <c:spPr>
        <a:noFill/>
        <a:ln w="0">
          <a:noFill/>
        </a:ln>
      </c:spPr>
    </c:plotArea>
    <c:legend>
      <c:legendPos val="r"/>
      <c:overlay val="0"/>
      <c:spPr>
        <a:noFill/>
        <a:ln w="0">
          <a:noFill/>
        </a:ln>
      </c:spPr>
      <c:txPr>
        <a:bodyPr/>
        <a:lstStyle/>
        <a:p>
          <a:pPr>
            <a:defRPr sz="1000" b="0" strike="noStrike" spc="-1">
              <a:solidFill>
                <a:srgbClr val="000000"/>
              </a:solidFill>
              <a:latin typeface="Calibri"/>
              <a:ea typeface="Calibri"/>
            </a:defRPr>
          </a:pPr>
          <a:endParaRPr lang="en-US"/>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strike="noStrike" spc="-1">
                <a:solidFill>
                  <a:srgbClr val="000000"/>
                </a:solidFill>
                <a:latin typeface="Calibri"/>
                <a:ea typeface="Calibri"/>
              </a:defRPr>
            </a:pPr>
            <a:r>
              <a:rPr sz="1800" b="1" strike="noStrike" spc="-1">
                <a:solidFill>
                  <a:srgbClr val="000000"/>
                </a:solidFill>
                <a:latin typeface="Calibri"/>
                <a:ea typeface="Calibri"/>
              </a:rPr>
              <a:t>Inventory by Owner</a:t>
            </a:r>
          </a:p>
        </c:rich>
      </c:tx>
      <c:overlay val="0"/>
      <c:spPr>
        <a:noFill/>
        <a:ln w="0">
          <a:noFill/>
        </a:ln>
      </c:spPr>
    </c:title>
    <c:autoTitleDeleted val="0"/>
    <c:plotArea>
      <c:layout/>
      <c:barChart>
        <c:barDir val="col"/>
        <c:grouping val="clustered"/>
        <c:varyColors val="1"/>
        <c:ser>
          <c:idx val="0"/>
          <c:order val="0"/>
          <c:tx>
            <c:v>Lot Count</c:v>
          </c:tx>
          <c:spPr>
            <a:solidFill>
              <a:srgbClr val="4F81BD"/>
            </a:solidFill>
            <a:ln w="0">
              <a:solidFill>
                <a:srgbClr val="000000"/>
              </a:solidFill>
            </a:ln>
          </c:spPr>
          <c:invertIfNegative val="0"/>
          <c:dPt>
            <c:idx val="0"/>
            <c:invertIfNegative val="1"/>
            <c:bubble3D val="0"/>
            <c:spPr>
              <a:solidFill>
                <a:srgbClr val="4F81BD"/>
              </a:solidFill>
              <a:ln w="0">
                <a:noFill/>
              </a:ln>
            </c:spPr>
            <c:extLst>
              <c:ext xmlns:c16="http://schemas.microsoft.com/office/drawing/2014/chart" uri="{C3380CC4-5D6E-409C-BE32-E72D297353CC}">
                <c16:uniqueId val="{00000001-1218-4244-B54B-D3232679A553}"/>
              </c:ext>
            </c:extLst>
          </c:dPt>
          <c:dPt>
            <c:idx val="1"/>
            <c:invertIfNegative val="1"/>
            <c:bubble3D val="0"/>
            <c:spPr>
              <a:solidFill>
                <a:srgbClr val="C0504D"/>
              </a:solidFill>
              <a:ln w="0">
                <a:solidFill>
                  <a:srgbClr val="000000"/>
                </a:solidFill>
              </a:ln>
            </c:spPr>
            <c:extLst>
              <c:ext xmlns:c16="http://schemas.microsoft.com/office/drawing/2014/chart" uri="{C3380CC4-5D6E-409C-BE32-E72D297353CC}">
                <c16:uniqueId val="{00000003-1218-4244-B54B-D3232679A553}"/>
              </c:ext>
            </c:extLst>
          </c:dPt>
          <c:dLbls>
            <c:dLbl>
              <c:idx val="0"/>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1218-4244-B54B-D3232679A553}"/>
                </c:ext>
              </c:extLst>
            </c:dLbl>
            <c:dLbl>
              <c:idx val="1"/>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1218-4244-B54B-D3232679A553}"/>
                </c:ext>
              </c:extLst>
            </c:dLbl>
            <c:spPr>
              <a:noFill/>
              <a:ln>
                <a:noFill/>
              </a:ln>
              <a:effectLst/>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Charts!$A$243:$A$244</c:f>
              <c:strCache>
                <c:ptCount val="2"/>
                <c:pt idx="0">
                  <c:v>Salem Pointe</c:v>
                </c:pt>
                <c:pt idx="1">
                  <c:v>Rarity Bay Partners</c:v>
                </c:pt>
              </c:strCache>
            </c:strRef>
          </c:cat>
          <c:val>
            <c:numRef>
              <c:f>Charts!$B$243:$B$244</c:f>
              <c:numCache>
                <c:formatCode>#,##0</c:formatCode>
                <c:ptCount val="2"/>
                <c:pt idx="0">
                  <c:v>226</c:v>
                </c:pt>
                <c:pt idx="1">
                  <c:v>59</c:v>
                </c:pt>
              </c:numCache>
            </c:numRef>
          </c:val>
          <c:extLst>
            <c:ext xmlns:c16="http://schemas.microsoft.com/office/drawing/2014/chart" uri="{C3380CC4-5D6E-409C-BE32-E72D297353CC}">
              <c16:uniqueId val="{00000004-1218-4244-B54B-D3232679A553}"/>
            </c:ext>
          </c:extLst>
        </c:ser>
        <c:dLbls>
          <c:showLegendKey val="0"/>
          <c:showVal val="0"/>
          <c:showCatName val="0"/>
          <c:showSerName val="0"/>
          <c:showPercent val="0"/>
          <c:showBubbleSize val="0"/>
        </c:dLbls>
        <c:gapWidth val="150"/>
        <c:axId val="23895882"/>
        <c:axId val="66352909"/>
      </c:barChart>
      <c:catAx>
        <c:axId val="23895882"/>
        <c:scaling>
          <c:orientation val="minMax"/>
        </c:scaling>
        <c:delete val="0"/>
        <c:axPos val="b"/>
        <c:title>
          <c:tx>
            <c:rich>
              <a:bodyPr rot="0"/>
              <a:lstStyle/>
              <a:p>
                <a:pPr>
                  <a:defRPr sz="1000" b="0" strike="noStrike" spc="-1">
                    <a:solidFill>
                      <a:srgbClr val="000000"/>
                    </a:solidFill>
                    <a:latin typeface="Calibri"/>
                    <a:ea typeface="Calibri"/>
                  </a:defRPr>
                </a:pPr>
                <a:r>
                  <a:rPr sz="1000" b="0" strike="noStrike" spc="-1">
                    <a:solidFill>
                      <a:srgbClr val="000000"/>
                    </a:solidFill>
                    <a:latin typeface="Calibri"/>
                    <a:ea typeface="Calibri"/>
                  </a:rPr>
                  <a:t>None</a:t>
                </a:r>
              </a:p>
            </c:rich>
          </c:tx>
          <c:overlay val="0"/>
          <c:spPr>
            <a:noFill/>
            <a:ln w="0">
              <a:noFill/>
            </a:ln>
          </c:spPr>
        </c:title>
        <c:numFmt formatCode="General"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n-US"/>
          </a:p>
        </c:txPr>
        <c:crossAx val="66352909"/>
        <c:crosses val="autoZero"/>
        <c:auto val="1"/>
        <c:lblAlgn val="ctr"/>
        <c:lblOffset val="100"/>
        <c:noMultiLvlLbl val="0"/>
      </c:catAx>
      <c:valAx>
        <c:axId val="66352909"/>
        <c:scaling>
          <c:orientation val="minMax"/>
        </c:scaling>
        <c:delete val="0"/>
        <c:axPos val="l"/>
        <c:majorGridlines>
          <c:spPr>
            <a:ln w="6480">
              <a:solidFill>
                <a:srgbClr val="B7B7B7"/>
              </a:solidFill>
              <a:round/>
            </a:ln>
          </c:spPr>
        </c:majorGridlines>
        <c:title>
          <c:tx>
            <c:rich>
              <a:bodyPr rot="-5400000"/>
              <a:lstStyle/>
              <a:p>
                <a:pPr>
                  <a:defRPr sz="1000" b="1" strike="noStrike" spc="-1">
                    <a:solidFill>
                      <a:srgbClr val="000000"/>
                    </a:solidFill>
                    <a:latin typeface="Calibri"/>
                    <a:ea typeface="Calibri"/>
                  </a:defRPr>
                </a:pPr>
                <a:r>
                  <a:rPr sz="1000" b="1" strike="noStrike" spc="-1">
                    <a:solidFill>
                      <a:srgbClr val="000000"/>
                    </a:solidFill>
                    <a:latin typeface="Calibri"/>
                    <a:ea typeface="Calibri"/>
                  </a:rPr>
                  <a:t>Lot Count</a:t>
                </a:r>
              </a:p>
            </c:rich>
          </c:tx>
          <c:overlay val="0"/>
          <c:spPr>
            <a:noFill/>
            <a:ln w="0">
              <a:noFill/>
            </a:ln>
          </c:spPr>
        </c:title>
        <c:numFmt formatCode="#,##0"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n-US"/>
          </a:p>
        </c:txPr>
        <c:crossAx val="23895882"/>
        <c:crosses val="autoZero"/>
        <c:crossBetween val="between"/>
      </c:valAx>
      <c:spPr>
        <a:noFill/>
        <a:ln w="0">
          <a:noFill/>
        </a:ln>
      </c:spPr>
    </c:plotArea>
    <c:legend>
      <c:legendPos val="r"/>
      <c:overlay val="0"/>
      <c:spPr>
        <a:noFill/>
        <a:ln w="0">
          <a:noFill/>
        </a:ln>
      </c:spPr>
      <c:txPr>
        <a:bodyPr/>
        <a:lstStyle/>
        <a:p>
          <a:pPr>
            <a:defRPr sz="1000" b="0" strike="noStrike" spc="-1">
              <a:solidFill>
                <a:srgbClr val="000000"/>
              </a:solidFill>
              <a:latin typeface="Calibri"/>
              <a:ea typeface="Calibri"/>
            </a:defRPr>
          </a:pPr>
          <a:endParaRPr lang="en-US"/>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strike="noStrike" spc="-1">
                <a:solidFill>
                  <a:srgbClr val="000000"/>
                </a:solidFill>
                <a:latin typeface="Calibri"/>
                <a:ea typeface="Calibri"/>
              </a:defRPr>
            </a:pPr>
            <a:r>
              <a:rPr sz="1800" b="1" strike="noStrike" spc="-1">
                <a:solidFill>
                  <a:srgbClr val="000000"/>
                </a:solidFill>
                <a:latin typeface="Calibri"/>
                <a:ea typeface="Calibri"/>
              </a:rPr>
              <a:t>Capital Sources</a:t>
            </a:r>
          </a:p>
        </c:rich>
      </c:tx>
      <c:overlay val="0"/>
      <c:spPr>
        <a:noFill/>
        <a:ln w="0">
          <a:noFill/>
        </a:ln>
      </c:spPr>
    </c:title>
    <c:autoTitleDeleted val="0"/>
    <c:plotArea>
      <c:layout/>
      <c:pieChart>
        <c:varyColors val="1"/>
        <c:ser>
          <c:idx val="0"/>
          <c:order val="0"/>
          <c:tx>
            <c:strRef>
              <c:f>Charts!$M$5</c:f>
              <c:strCache>
                <c:ptCount val="1"/>
                <c:pt idx="0">
                  <c:v>Amount</c:v>
                </c:pt>
              </c:strCache>
            </c:strRef>
          </c:tx>
          <c:spPr>
            <a:solidFill>
              <a:srgbClr val="4F81BD"/>
            </a:solidFill>
            <a:ln w="0">
              <a:noFill/>
            </a:ln>
          </c:spPr>
          <c:dPt>
            <c:idx val="0"/>
            <c:bubble3D val="0"/>
            <c:spPr>
              <a:solidFill>
                <a:srgbClr val="4672A8"/>
              </a:solidFill>
              <a:ln w="0">
                <a:noFill/>
              </a:ln>
            </c:spPr>
            <c:extLst>
              <c:ext xmlns:c16="http://schemas.microsoft.com/office/drawing/2014/chart" uri="{C3380CC4-5D6E-409C-BE32-E72D297353CC}">
                <c16:uniqueId val="{00000001-5465-4D97-A780-BC36771A8D5A}"/>
              </c:ext>
            </c:extLst>
          </c:dPt>
          <c:dPt>
            <c:idx val="1"/>
            <c:bubble3D val="0"/>
            <c:spPr>
              <a:solidFill>
                <a:srgbClr val="AB4744"/>
              </a:solidFill>
              <a:ln w="0">
                <a:noFill/>
              </a:ln>
            </c:spPr>
            <c:extLst>
              <c:ext xmlns:c16="http://schemas.microsoft.com/office/drawing/2014/chart" uri="{C3380CC4-5D6E-409C-BE32-E72D297353CC}">
                <c16:uniqueId val="{00000003-5465-4D97-A780-BC36771A8D5A}"/>
              </c:ext>
            </c:extLst>
          </c:dPt>
          <c:dPt>
            <c:idx val="2"/>
            <c:bubble3D val="0"/>
            <c:spPr>
              <a:solidFill>
                <a:srgbClr val="8AA64F"/>
              </a:solidFill>
              <a:ln w="0">
                <a:noFill/>
              </a:ln>
            </c:spPr>
            <c:extLst>
              <c:ext xmlns:c16="http://schemas.microsoft.com/office/drawing/2014/chart" uri="{C3380CC4-5D6E-409C-BE32-E72D297353CC}">
                <c16:uniqueId val="{00000005-5465-4D97-A780-BC36771A8D5A}"/>
              </c:ext>
            </c:extLst>
          </c:dPt>
          <c:dPt>
            <c:idx val="3"/>
            <c:bubble3D val="0"/>
            <c:spPr>
              <a:solidFill>
                <a:srgbClr val="725990"/>
              </a:solidFill>
              <a:ln w="0">
                <a:noFill/>
              </a:ln>
            </c:spPr>
            <c:extLst>
              <c:ext xmlns:c16="http://schemas.microsoft.com/office/drawing/2014/chart" uri="{C3380CC4-5D6E-409C-BE32-E72D297353CC}">
                <c16:uniqueId val="{00000007-5465-4D97-A780-BC36771A8D5A}"/>
              </c:ext>
            </c:extLst>
          </c:dPt>
          <c:dPt>
            <c:idx val="4"/>
            <c:bubble3D val="0"/>
            <c:spPr>
              <a:solidFill>
                <a:srgbClr val="4299B0"/>
              </a:solidFill>
              <a:ln w="0">
                <a:noFill/>
              </a:ln>
            </c:spPr>
            <c:extLst>
              <c:ext xmlns:c16="http://schemas.microsoft.com/office/drawing/2014/chart" uri="{C3380CC4-5D6E-409C-BE32-E72D297353CC}">
                <c16:uniqueId val="{00000009-5465-4D97-A780-BC36771A8D5A}"/>
              </c:ext>
            </c:extLst>
          </c:dPt>
          <c:dPt>
            <c:idx val="5"/>
            <c:bubble3D val="0"/>
            <c:spPr>
              <a:solidFill>
                <a:srgbClr val="DC853E"/>
              </a:solidFill>
              <a:ln w="0">
                <a:noFill/>
              </a:ln>
            </c:spPr>
            <c:extLst>
              <c:ext xmlns:c16="http://schemas.microsoft.com/office/drawing/2014/chart" uri="{C3380CC4-5D6E-409C-BE32-E72D297353CC}">
                <c16:uniqueId val="{0000000B-5465-4D97-A780-BC36771A8D5A}"/>
              </c:ext>
            </c:extLst>
          </c:dPt>
          <c:dPt>
            <c:idx val="6"/>
            <c:bubble3D val="0"/>
            <c:spPr>
              <a:solidFill>
                <a:srgbClr val="93A9CE"/>
              </a:solidFill>
              <a:ln w="0">
                <a:noFill/>
              </a:ln>
            </c:spPr>
            <c:extLst>
              <c:ext xmlns:c16="http://schemas.microsoft.com/office/drawing/2014/chart" uri="{C3380CC4-5D6E-409C-BE32-E72D297353CC}">
                <c16:uniqueId val="{0000000D-5465-4D97-A780-BC36771A8D5A}"/>
              </c:ext>
            </c:extLst>
          </c:dPt>
          <c:dLbls>
            <c:dLbl>
              <c:idx val="0"/>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5465-4D97-A780-BC36771A8D5A}"/>
                </c:ext>
              </c:extLst>
            </c:dLbl>
            <c:dLbl>
              <c:idx val="1"/>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5465-4D97-A780-BC36771A8D5A}"/>
                </c:ext>
              </c:extLst>
            </c:dLbl>
            <c:dLbl>
              <c:idx val="2"/>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5465-4D97-A780-BC36771A8D5A}"/>
                </c:ext>
              </c:extLst>
            </c:dLbl>
            <c:dLbl>
              <c:idx val="3"/>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5465-4D97-A780-BC36771A8D5A}"/>
                </c:ext>
              </c:extLst>
            </c:dLbl>
            <c:dLbl>
              <c:idx val="4"/>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5465-4D97-A780-BC36771A8D5A}"/>
                </c:ext>
              </c:extLst>
            </c:dLbl>
            <c:dLbl>
              <c:idx val="5"/>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B-5465-4D97-A780-BC36771A8D5A}"/>
                </c:ext>
              </c:extLst>
            </c:dLbl>
            <c:dLbl>
              <c:idx val="6"/>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D-5465-4D97-A780-BC36771A8D5A}"/>
                </c:ext>
              </c:extLst>
            </c:dLbl>
            <c:spPr>
              <a:noFill/>
              <a:ln>
                <a:noFill/>
              </a:ln>
              <a:effectLst/>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separator>; </c:separator>
            <c:showLeaderLines val="1"/>
            <c:extLst>
              <c:ext xmlns:c15="http://schemas.microsoft.com/office/drawing/2012/chart" uri="{CE6537A1-D6FC-4f65-9D91-7224C49458BB}"/>
            </c:extLst>
          </c:dLbls>
          <c:cat>
            <c:strRef>
              <c:f>Charts!$L$6:$L$12</c:f>
              <c:strCache>
                <c:ptCount val="7"/>
                <c:pt idx="0">
                  <c:v>Series A1</c:v>
                </c:pt>
                <c:pt idx="1">
                  <c:v>Series A2</c:v>
                </c:pt>
                <c:pt idx="2">
                  <c:v>Class C</c:v>
                </c:pt>
                <c:pt idx="3">
                  <c:v>Class D</c:v>
                </c:pt>
                <c:pt idx="4">
                  <c:v>Suppliers</c:v>
                </c:pt>
                <c:pt idx="5">
                  <c:v>Bridge Loan</c:v>
                </c:pt>
                <c:pt idx="6">
                  <c:v>Dev Loan</c:v>
                </c:pt>
              </c:strCache>
            </c:strRef>
          </c:cat>
          <c:val>
            <c:numRef>
              <c:f>Charts!$M$6:$M$12</c:f>
              <c:numCache>
                <c:formatCode>\$#,##0</c:formatCode>
                <c:ptCount val="7"/>
                <c:pt idx="0">
                  <c:v>25000000</c:v>
                </c:pt>
                <c:pt idx="1">
                  <c:v>22000000</c:v>
                </c:pt>
                <c:pt idx="2">
                  <c:v>25000000</c:v>
                </c:pt>
                <c:pt idx="3">
                  <c:v>10000000</c:v>
                </c:pt>
                <c:pt idx="4">
                  <c:v>18000000</c:v>
                </c:pt>
                <c:pt idx="5">
                  <c:v>25000000</c:v>
                </c:pt>
                <c:pt idx="6">
                  <c:v>15000000</c:v>
                </c:pt>
              </c:numCache>
            </c:numRef>
          </c:val>
          <c:extLst>
            <c:ext xmlns:c16="http://schemas.microsoft.com/office/drawing/2014/chart" uri="{C3380CC4-5D6E-409C-BE32-E72D297353CC}">
              <c16:uniqueId val="{0000000E-5465-4D97-A780-BC36771A8D5A}"/>
            </c:ext>
          </c:extLst>
        </c:ser>
        <c:dLbls>
          <c:showLegendKey val="0"/>
          <c:showVal val="0"/>
          <c:showCatName val="0"/>
          <c:showSerName val="0"/>
          <c:showPercent val="0"/>
          <c:showBubbleSize val="0"/>
          <c:showLeaderLines val="1"/>
        </c:dLbls>
        <c:firstSliceAng val="0"/>
      </c:pieChart>
      <c:spPr>
        <a:noFill/>
        <a:ln w="0">
          <a:noFill/>
        </a:ln>
      </c:spPr>
    </c:plotArea>
    <c:legend>
      <c:legendPos val="r"/>
      <c:overlay val="0"/>
      <c:spPr>
        <a:noFill/>
        <a:ln w="0">
          <a:noFill/>
        </a:ln>
      </c:spPr>
      <c:txPr>
        <a:bodyPr/>
        <a:lstStyle/>
        <a:p>
          <a:pPr>
            <a:defRPr sz="1000" b="0" strike="noStrike" spc="-1">
              <a:solidFill>
                <a:srgbClr val="000000"/>
              </a:solidFill>
              <a:latin typeface="Calibri"/>
              <a:ea typeface="Calibri"/>
            </a:defRPr>
          </a:pPr>
          <a:endParaRPr lang="en-US"/>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strike="noStrike" spc="-1">
                <a:solidFill>
                  <a:srgbClr val="000000"/>
                </a:solidFill>
                <a:latin typeface="Calibri"/>
                <a:ea typeface="Calibri"/>
              </a:defRPr>
            </a:pPr>
            <a:r>
              <a:rPr sz="1800" b="1" strike="noStrike" spc="-1">
                <a:solidFill>
                  <a:srgbClr val="000000"/>
                </a:solidFill>
                <a:latin typeface="Calibri"/>
                <a:ea typeface="Calibri"/>
              </a:rPr>
              <a:t>Capital Deployment by Quarter</a:t>
            </a:r>
          </a:p>
        </c:rich>
      </c:tx>
      <c:overlay val="0"/>
      <c:spPr>
        <a:noFill/>
        <a:ln w="0">
          <a:noFill/>
        </a:ln>
      </c:spPr>
    </c:title>
    <c:autoTitleDeleted val="0"/>
    <c:plotArea>
      <c:layout/>
      <c:barChart>
        <c:barDir val="col"/>
        <c:grouping val="stacked"/>
        <c:varyColors val="0"/>
        <c:ser>
          <c:idx val="0"/>
          <c:order val="0"/>
          <c:tx>
            <c:v>Acquisition</c:v>
          </c:tx>
          <c:spPr>
            <a:solidFill>
              <a:srgbClr val="4F81BD"/>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en-US"/>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Charts!$A$26:$A$37</c:f>
              <c:strCache>
                <c:ptCount val="12"/>
                <c:pt idx="0">
                  <c:v>Q1</c:v>
                </c:pt>
                <c:pt idx="1">
                  <c:v>Q2</c:v>
                </c:pt>
                <c:pt idx="2">
                  <c:v>Q3</c:v>
                </c:pt>
                <c:pt idx="3">
                  <c:v>Q4</c:v>
                </c:pt>
                <c:pt idx="4">
                  <c:v>Q5</c:v>
                </c:pt>
                <c:pt idx="5">
                  <c:v>Q6</c:v>
                </c:pt>
                <c:pt idx="6">
                  <c:v>Q7</c:v>
                </c:pt>
                <c:pt idx="7">
                  <c:v>Q8</c:v>
                </c:pt>
                <c:pt idx="8">
                  <c:v>Q9</c:v>
                </c:pt>
                <c:pt idx="9">
                  <c:v>Q10</c:v>
                </c:pt>
                <c:pt idx="10">
                  <c:v>Q11</c:v>
                </c:pt>
                <c:pt idx="11">
                  <c:v>Q12</c:v>
                </c:pt>
              </c:strCache>
            </c:strRef>
          </c:cat>
          <c:val>
            <c:numRef>
              <c:f>Charts!$B$26:$B$37</c:f>
              <c:numCache>
                <c:formatCode>\$#,##0</c:formatCode>
                <c:ptCount val="12"/>
                <c:pt idx="0">
                  <c:v>26700000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FF98-4CFB-B8E1-50AFDD3F16F6}"/>
            </c:ext>
          </c:extLst>
        </c:ser>
        <c:ser>
          <c:idx val="1"/>
          <c:order val="1"/>
          <c:tx>
            <c:v>Development</c:v>
          </c:tx>
          <c:spPr>
            <a:solidFill>
              <a:srgbClr val="C0504D"/>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en-US"/>
              </a:p>
            </c:txPr>
            <c:dLblPos val="ct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Charts!$A$26:$A$37</c:f>
              <c:strCache>
                <c:ptCount val="12"/>
                <c:pt idx="0">
                  <c:v>Q1</c:v>
                </c:pt>
                <c:pt idx="1">
                  <c:v>Q2</c:v>
                </c:pt>
                <c:pt idx="2">
                  <c:v>Q3</c:v>
                </c:pt>
                <c:pt idx="3">
                  <c:v>Q4</c:v>
                </c:pt>
                <c:pt idx="4">
                  <c:v>Q5</c:v>
                </c:pt>
                <c:pt idx="5">
                  <c:v>Q6</c:v>
                </c:pt>
                <c:pt idx="6">
                  <c:v>Q7</c:v>
                </c:pt>
                <c:pt idx="7">
                  <c:v>Q8</c:v>
                </c:pt>
                <c:pt idx="8">
                  <c:v>Q9</c:v>
                </c:pt>
                <c:pt idx="9">
                  <c:v>Q10</c:v>
                </c:pt>
                <c:pt idx="10">
                  <c:v>Q11</c:v>
                </c:pt>
                <c:pt idx="11">
                  <c:v>Q12</c:v>
                </c:pt>
              </c:strCache>
            </c:strRef>
          </c:cat>
          <c:val>
            <c:numRef>
              <c:f>Charts!$C$26:$C$37</c:f>
              <c:numCache>
                <c:formatCode>\$#,##0</c:formatCode>
                <c:ptCount val="12"/>
                <c:pt idx="0">
                  <c:v>0</c:v>
                </c:pt>
                <c:pt idx="1">
                  <c:v>8800000</c:v>
                </c:pt>
                <c:pt idx="2">
                  <c:v>4900000</c:v>
                </c:pt>
                <c:pt idx="3">
                  <c:v>3900000</c:v>
                </c:pt>
                <c:pt idx="4">
                  <c:v>3000000</c:v>
                </c:pt>
                <c:pt idx="5">
                  <c:v>2100000</c:v>
                </c:pt>
                <c:pt idx="6">
                  <c:v>30700000</c:v>
                </c:pt>
                <c:pt idx="7">
                  <c:v>34500000</c:v>
                </c:pt>
                <c:pt idx="8">
                  <c:v>21800000</c:v>
                </c:pt>
                <c:pt idx="9">
                  <c:v>13200000</c:v>
                </c:pt>
                <c:pt idx="10">
                  <c:v>6700000</c:v>
                </c:pt>
                <c:pt idx="11">
                  <c:v>2100000</c:v>
                </c:pt>
              </c:numCache>
            </c:numRef>
          </c:val>
          <c:extLst>
            <c:ext xmlns:c16="http://schemas.microsoft.com/office/drawing/2014/chart" uri="{C3380CC4-5D6E-409C-BE32-E72D297353CC}">
              <c16:uniqueId val="{00000001-FF98-4CFB-B8E1-50AFDD3F16F6}"/>
            </c:ext>
          </c:extLst>
        </c:ser>
        <c:dLbls>
          <c:showLegendKey val="0"/>
          <c:showVal val="0"/>
          <c:showCatName val="0"/>
          <c:showSerName val="0"/>
          <c:showPercent val="0"/>
          <c:showBubbleSize val="0"/>
        </c:dLbls>
        <c:gapWidth val="150"/>
        <c:overlap val="100"/>
        <c:axId val="53828331"/>
        <c:axId val="23556603"/>
      </c:barChart>
      <c:catAx>
        <c:axId val="53828331"/>
        <c:scaling>
          <c:orientation val="minMax"/>
        </c:scaling>
        <c:delete val="0"/>
        <c:axPos val="b"/>
        <c:title>
          <c:tx>
            <c:rich>
              <a:bodyPr rot="0"/>
              <a:lstStyle/>
              <a:p>
                <a:pPr>
                  <a:defRPr sz="1000" b="1" strike="noStrike" spc="-1">
                    <a:solidFill>
                      <a:srgbClr val="000000"/>
                    </a:solidFill>
                    <a:latin typeface="Calibri"/>
                    <a:ea typeface="Calibri"/>
                  </a:defRPr>
                </a:pPr>
                <a:r>
                  <a:rPr sz="1000" b="1" strike="noStrike" spc="-1">
                    <a:solidFill>
                      <a:srgbClr val="000000"/>
                    </a:solidFill>
                    <a:latin typeface="Calibri"/>
                    <a:ea typeface="Calibri"/>
                  </a:rPr>
                  <a:t>Quarter</a:t>
                </a:r>
              </a:p>
            </c:rich>
          </c:tx>
          <c:overlay val="0"/>
          <c:spPr>
            <a:noFill/>
            <a:ln w="0">
              <a:noFill/>
            </a:ln>
          </c:spPr>
        </c:title>
        <c:numFmt formatCode="General"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n-US"/>
          </a:p>
        </c:txPr>
        <c:crossAx val="23556603"/>
        <c:crosses val="autoZero"/>
        <c:auto val="1"/>
        <c:lblAlgn val="ctr"/>
        <c:lblOffset val="100"/>
        <c:noMultiLvlLbl val="0"/>
      </c:catAx>
      <c:valAx>
        <c:axId val="23556603"/>
        <c:scaling>
          <c:orientation val="minMax"/>
        </c:scaling>
        <c:delete val="0"/>
        <c:axPos val="l"/>
        <c:majorGridlines>
          <c:spPr>
            <a:ln w="6480">
              <a:solidFill>
                <a:srgbClr val="B7B7B7"/>
              </a:solidFill>
              <a:round/>
            </a:ln>
          </c:spPr>
        </c:majorGridlines>
        <c:title>
          <c:tx>
            <c:rich>
              <a:bodyPr rot="-5400000"/>
              <a:lstStyle/>
              <a:p>
                <a:pPr>
                  <a:defRPr sz="1000" b="1" strike="noStrike" spc="-1">
                    <a:solidFill>
                      <a:srgbClr val="000000"/>
                    </a:solidFill>
                    <a:latin typeface="Calibri"/>
                    <a:ea typeface="Calibri"/>
                  </a:defRPr>
                </a:pPr>
                <a:r>
                  <a:rPr sz="1000" b="1" strike="noStrike" spc="-1">
                    <a:solidFill>
                      <a:srgbClr val="000000"/>
                    </a:solidFill>
                    <a:latin typeface="Calibri"/>
                    <a:ea typeface="Calibri"/>
                  </a:rPr>
                  <a:t>Amount ($)</a:t>
                </a:r>
              </a:p>
            </c:rich>
          </c:tx>
          <c:overlay val="0"/>
          <c:spPr>
            <a:noFill/>
            <a:ln w="0">
              <a:noFill/>
            </a:ln>
          </c:spPr>
        </c:title>
        <c:numFmt formatCode="\$#,##0"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n-US"/>
          </a:p>
        </c:txPr>
        <c:crossAx val="53828331"/>
        <c:crosses val="autoZero"/>
        <c:crossBetween val="between"/>
      </c:valAx>
      <c:spPr>
        <a:noFill/>
        <a:ln w="0">
          <a:noFill/>
        </a:ln>
      </c:spPr>
    </c:plotArea>
    <c:legend>
      <c:legendPos val="r"/>
      <c:overlay val="0"/>
      <c:spPr>
        <a:noFill/>
        <a:ln w="0">
          <a:noFill/>
        </a:ln>
      </c:spPr>
      <c:txPr>
        <a:bodyPr/>
        <a:lstStyle/>
        <a:p>
          <a:pPr>
            <a:defRPr sz="1000" b="0" strike="noStrike" spc="-1">
              <a:solidFill>
                <a:srgbClr val="000000"/>
              </a:solidFill>
              <a:latin typeface="Calibri"/>
              <a:ea typeface="Calibri"/>
            </a:defRPr>
          </a:pPr>
          <a:endParaRPr lang="en-US"/>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strike="noStrike" spc="-1">
                <a:solidFill>
                  <a:srgbClr val="000000"/>
                </a:solidFill>
                <a:latin typeface="Calibri"/>
                <a:ea typeface="Calibri"/>
              </a:defRPr>
            </a:pPr>
            <a:r>
              <a:rPr sz="1800" b="1" strike="noStrike" spc="-1">
                <a:solidFill>
                  <a:srgbClr val="000000"/>
                </a:solidFill>
                <a:latin typeface="Calibri"/>
                <a:ea typeface="Calibri"/>
              </a:rPr>
              <a:t>Cumulative Cash Flow</a:t>
            </a:r>
          </a:p>
        </c:rich>
      </c:tx>
      <c:overlay val="0"/>
      <c:spPr>
        <a:noFill/>
        <a:ln w="0">
          <a:noFill/>
        </a:ln>
      </c:spPr>
    </c:title>
    <c:autoTitleDeleted val="0"/>
    <c:plotArea>
      <c:layout/>
      <c:lineChart>
        <c:grouping val="standard"/>
        <c:varyColors val="0"/>
        <c:ser>
          <c:idx val="0"/>
          <c:order val="0"/>
          <c:tx>
            <c:v>Cumulative</c:v>
          </c:tx>
          <c:spPr>
            <a:ln w="38160">
              <a:solidFill>
                <a:srgbClr val="4A7EBB"/>
              </a:solidFill>
              <a:round/>
            </a:ln>
          </c:spPr>
          <c:marker>
            <c:symbol val="circle"/>
            <c:size val="8"/>
            <c:spPr>
              <a:solidFill>
                <a:srgbClr val="4A7EBB"/>
              </a:solidFill>
            </c:spPr>
          </c:marker>
          <c:dPt>
            <c:idx val="0"/>
            <c:marker>
              <c:symbol val="none"/>
            </c:marker>
            <c:bubble3D val="0"/>
            <c:extLst>
              <c:ext xmlns:c16="http://schemas.microsoft.com/office/drawing/2014/chart" uri="{C3380CC4-5D6E-409C-BE32-E72D297353CC}">
                <c16:uniqueId val="{00000000-9B72-4FC5-8BE6-A447885D8150}"/>
              </c:ext>
            </c:extLst>
          </c:dPt>
          <c:dPt>
            <c:idx val="1"/>
            <c:marker>
              <c:symbol val="none"/>
            </c:marker>
            <c:bubble3D val="0"/>
            <c:extLst>
              <c:ext xmlns:c16="http://schemas.microsoft.com/office/drawing/2014/chart" uri="{C3380CC4-5D6E-409C-BE32-E72D297353CC}">
                <c16:uniqueId val="{00000001-9B72-4FC5-8BE6-A447885D8150}"/>
              </c:ext>
            </c:extLst>
          </c:dPt>
          <c:dPt>
            <c:idx val="2"/>
            <c:marker>
              <c:symbol val="none"/>
            </c:marker>
            <c:bubble3D val="0"/>
            <c:extLst>
              <c:ext xmlns:c16="http://schemas.microsoft.com/office/drawing/2014/chart" uri="{C3380CC4-5D6E-409C-BE32-E72D297353CC}">
                <c16:uniqueId val="{00000002-9B72-4FC5-8BE6-A447885D8150}"/>
              </c:ext>
            </c:extLst>
          </c:dPt>
          <c:dPt>
            <c:idx val="3"/>
            <c:marker>
              <c:symbol val="none"/>
            </c:marker>
            <c:bubble3D val="0"/>
            <c:extLst>
              <c:ext xmlns:c16="http://schemas.microsoft.com/office/drawing/2014/chart" uri="{C3380CC4-5D6E-409C-BE32-E72D297353CC}">
                <c16:uniqueId val="{00000003-9B72-4FC5-8BE6-A447885D8150}"/>
              </c:ext>
            </c:extLst>
          </c:dPt>
          <c:dPt>
            <c:idx val="4"/>
            <c:marker>
              <c:symbol val="none"/>
            </c:marker>
            <c:bubble3D val="0"/>
            <c:extLst>
              <c:ext xmlns:c16="http://schemas.microsoft.com/office/drawing/2014/chart" uri="{C3380CC4-5D6E-409C-BE32-E72D297353CC}">
                <c16:uniqueId val="{00000004-9B72-4FC5-8BE6-A447885D8150}"/>
              </c:ext>
            </c:extLst>
          </c:dPt>
          <c:dPt>
            <c:idx val="5"/>
            <c:marker>
              <c:symbol val="none"/>
            </c:marker>
            <c:bubble3D val="0"/>
            <c:extLst>
              <c:ext xmlns:c16="http://schemas.microsoft.com/office/drawing/2014/chart" uri="{C3380CC4-5D6E-409C-BE32-E72D297353CC}">
                <c16:uniqueId val="{00000005-9B72-4FC5-8BE6-A447885D8150}"/>
              </c:ext>
            </c:extLst>
          </c:dPt>
          <c:dPt>
            <c:idx val="6"/>
            <c:marker>
              <c:symbol val="none"/>
            </c:marker>
            <c:bubble3D val="0"/>
            <c:extLst>
              <c:ext xmlns:c16="http://schemas.microsoft.com/office/drawing/2014/chart" uri="{C3380CC4-5D6E-409C-BE32-E72D297353CC}">
                <c16:uniqueId val="{00000006-9B72-4FC5-8BE6-A447885D8150}"/>
              </c:ext>
            </c:extLst>
          </c:dPt>
          <c:dPt>
            <c:idx val="7"/>
            <c:marker>
              <c:symbol val="none"/>
            </c:marker>
            <c:bubble3D val="0"/>
            <c:extLst>
              <c:ext xmlns:c16="http://schemas.microsoft.com/office/drawing/2014/chart" uri="{C3380CC4-5D6E-409C-BE32-E72D297353CC}">
                <c16:uniqueId val="{00000007-9B72-4FC5-8BE6-A447885D8150}"/>
              </c:ext>
            </c:extLst>
          </c:dPt>
          <c:dPt>
            <c:idx val="8"/>
            <c:marker>
              <c:symbol val="none"/>
            </c:marker>
            <c:bubble3D val="0"/>
            <c:extLst>
              <c:ext xmlns:c16="http://schemas.microsoft.com/office/drawing/2014/chart" uri="{C3380CC4-5D6E-409C-BE32-E72D297353CC}">
                <c16:uniqueId val="{00000008-9B72-4FC5-8BE6-A447885D8150}"/>
              </c:ext>
            </c:extLst>
          </c:dPt>
          <c:dPt>
            <c:idx val="9"/>
            <c:marker>
              <c:symbol val="none"/>
            </c:marker>
            <c:bubble3D val="0"/>
            <c:extLst>
              <c:ext xmlns:c16="http://schemas.microsoft.com/office/drawing/2014/chart" uri="{C3380CC4-5D6E-409C-BE32-E72D297353CC}">
                <c16:uniqueId val="{00000009-9B72-4FC5-8BE6-A447885D8150}"/>
              </c:ext>
            </c:extLst>
          </c:dPt>
          <c:dPt>
            <c:idx val="10"/>
            <c:marker>
              <c:symbol val="none"/>
            </c:marker>
            <c:bubble3D val="0"/>
            <c:extLst>
              <c:ext xmlns:c16="http://schemas.microsoft.com/office/drawing/2014/chart" uri="{C3380CC4-5D6E-409C-BE32-E72D297353CC}">
                <c16:uniqueId val="{0000000A-9B72-4FC5-8BE6-A447885D8150}"/>
              </c:ext>
            </c:extLst>
          </c:dPt>
          <c:dPt>
            <c:idx val="11"/>
            <c:marker>
              <c:symbol val="none"/>
            </c:marker>
            <c:bubble3D val="0"/>
            <c:extLst>
              <c:ext xmlns:c16="http://schemas.microsoft.com/office/drawing/2014/chart" uri="{C3380CC4-5D6E-409C-BE32-E72D297353CC}">
                <c16:uniqueId val="{0000000B-9B72-4FC5-8BE6-A447885D8150}"/>
              </c:ext>
            </c:extLst>
          </c:dPt>
          <c:dLbls>
            <c:dLbl>
              <c:idx val="0"/>
              <c:spPr/>
              <c:txPr>
                <a:bodyPr wrap="square"/>
                <a:lstStyle/>
                <a:p>
                  <a:pPr>
                    <a:defRPr sz="1000" b="0" strike="noStrike" spc="-1">
                      <a:solidFill>
                        <a:srgbClr val="000000"/>
                      </a:solidFill>
                      <a:latin typeface="Calibri"/>
                      <a:ea typeface="Calibri"/>
                    </a:defRPr>
                  </a:pPr>
                  <a:endParaRPr lang="en-US"/>
                </a:p>
              </c:txPr>
              <c:dLblPos val="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0-9B72-4FC5-8BE6-A447885D8150}"/>
                </c:ext>
              </c:extLst>
            </c:dLbl>
            <c:dLbl>
              <c:idx val="1"/>
              <c:spPr/>
              <c:txPr>
                <a:bodyPr wrap="square"/>
                <a:lstStyle/>
                <a:p>
                  <a:pPr>
                    <a:defRPr sz="1000" b="0" strike="noStrike" spc="-1">
                      <a:solidFill>
                        <a:srgbClr val="000000"/>
                      </a:solidFill>
                      <a:latin typeface="Calibri"/>
                      <a:ea typeface="Calibri"/>
                    </a:defRPr>
                  </a:pPr>
                  <a:endParaRPr lang="en-US"/>
                </a:p>
              </c:txPr>
              <c:dLblPos val="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9B72-4FC5-8BE6-A447885D8150}"/>
                </c:ext>
              </c:extLst>
            </c:dLbl>
            <c:dLbl>
              <c:idx val="2"/>
              <c:spPr/>
              <c:txPr>
                <a:bodyPr wrap="square"/>
                <a:lstStyle/>
                <a:p>
                  <a:pPr>
                    <a:defRPr sz="1000" b="0" strike="noStrike" spc="-1">
                      <a:solidFill>
                        <a:srgbClr val="000000"/>
                      </a:solidFill>
                      <a:latin typeface="Calibri"/>
                      <a:ea typeface="Calibri"/>
                    </a:defRPr>
                  </a:pPr>
                  <a:endParaRPr lang="en-US"/>
                </a:p>
              </c:txPr>
              <c:dLblPos val="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2-9B72-4FC5-8BE6-A447885D8150}"/>
                </c:ext>
              </c:extLst>
            </c:dLbl>
            <c:dLbl>
              <c:idx val="3"/>
              <c:spPr/>
              <c:txPr>
                <a:bodyPr wrap="square"/>
                <a:lstStyle/>
                <a:p>
                  <a:pPr>
                    <a:defRPr sz="1000" b="0" strike="noStrike" spc="-1">
                      <a:solidFill>
                        <a:srgbClr val="000000"/>
                      </a:solidFill>
                      <a:latin typeface="Calibri"/>
                      <a:ea typeface="Calibri"/>
                    </a:defRPr>
                  </a:pPr>
                  <a:endParaRPr lang="en-US"/>
                </a:p>
              </c:txPr>
              <c:dLblPos val="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9B72-4FC5-8BE6-A447885D8150}"/>
                </c:ext>
              </c:extLst>
            </c:dLbl>
            <c:dLbl>
              <c:idx val="4"/>
              <c:spPr/>
              <c:txPr>
                <a:bodyPr wrap="square"/>
                <a:lstStyle/>
                <a:p>
                  <a:pPr>
                    <a:defRPr sz="1000" b="0" strike="noStrike" spc="-1">
                      <a:solidFill>
                        <a:srgbClr val="000000"/>
                      </a:solidFill>
                      <a:latin typeface="Calibri"/>
                      <a:ea typeface="Calibri"/>
                    </a:defRPr>
                  </a:pPr>
                  <a:endParaRPr lang="en-US"/>
                </a:p>
              </c:txPr>
              <c:dLblPos val="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4-9B72-4FC5-8BE6-A447885D8150}"/>
                </c:ext>
              </c:extLst>
            </c:dLbl>
            <c:dLbl>
              <c:idx val="5"/>
              <c:spPr/>
              <c:txPr>
                <a:bodyPr wrap="square"/>
                <a:lstStyle/>
                <a:p>
                  <a:pPr>
                    <a:defRPr sz="1000" b="0" strike="noStrike" spc="-1">
                      <a:solidFill>
                        <a:srgbClr val="000000"/>
                      </a:solidFill>
                      <a:latin typeface="Calibri"/>
                      <a:ea typeface="Calibri"/>
                    </a:defRPr>
                  </a:pPr>
                  <a:endParaRPr lang="en-US"/>
                </a:p>
              </c:txPr>
              <c:dLblPos val="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9B72-4FC5-8BE6-A447885D8150}"/>
                </c:ext>
              </c:extLst>
            </c:dLbl>
            <c:dLbl>
              <c:idx val="6"/>
              <c:spPr/>
              <c:txPr>
                <a:bodyPr wrap="square"/>
                <a:lstStyle/>
                <a:p>
                  <a:pPr>
                    <a:defRPr sz="1000" b="0" strike="noStrike" spc="-1">
                      <a:solidFill>
                        <a:srgbClr val="000000"/>
                      </a:solidFill>
                      <a:latin typeface="Calibri"/>
                      <a:ea typeface="Calibri"/>
                    </a:defRPr>
                  </a:pPr>
                  <a:endParaRPr lang="en-US"/>
                </a:p>
              </c:txPr>
              <c:dLblPos val="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6-9B72-4FC5-8BE6-A447885D8150}"/>
                </c:ext>
              </c:extLst>
            </c:dLbl>
            <c:dLbl>
              <c:idx val="7"/>
              <c:spPr/>
              <c:txPr>
                <a:bodyPr wrap="square"/>
                <a:lstStyle/>
                <a:p>
                  <a:pPr>
                    <a:defRPr sz="1000" b="0" strike="noStrike" spc="-1">
                      <a:solidFill>
                        <a:srgbClr val="000000"/>
                      </a:solidFill>
                      <a:latin typeface="Calibri"/>
                      <a:ea typeface="Calibri"/>
                    </a:defRPr>
                  </a:pPr>
                  <a:endParaRPr lang="en-US"/>
                </a:p>
              </c:txPr>
              <c:dLblPos val="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9B72-4FC5-8BE6-A447885D8150}"/>
                </c:ext>
              </c:extLst>
            </c:dLbl>
            <c:dLbl>
              <c:idx val="8"/>
              <c:spPr/>
              <c:txPr>
                <a:bodyPr wrap="square"/>
                <a:lstStyle/>
                <a:p>
                  <a:pPr>
                    <a:defRPr sz="1000" b="0" strike="noStrike" spc="-1">
                      <a:solidFill>
                        <a:srgbClr val="000000"/>
                      </a:solidFill>
                      <a:latin typeface="Calibri"/>
                      <a:ea typeface="Calibri"/>
                    </a:defRPr>
                  </a:pPr>
                  <a:endParaRPr lang="en-US"/>
                </a:p>
              </c:txPr>
              <c:dLblPos val="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8-9B72-4FC5-8BE6-A447885D8150}"/>
                </c:ext>
              </c:extLst>
            </c:dLbl>
            <c:dLbl>
              <c:idx val="9"/>
              <c:spPr/>
              <c:txPr>
                <a:bodyPr wrap="square"/>
                <a:lstStyle/>
                <a:p>
                  <a:pPr>
                    <a:defRPr sz="1000" b="0" strike="noStrike" spc="-1">
                      <a:solidFill>
                        <a:srgbClr val="000000"/>
                      </a:solidFill>
                      <a:latin typeface="Calibri"/>
                      <a:ea typeface="Calibri"/>
                    </a:defRPr>
                  </a:pPr>
                  <a:endParaRPr lang="en-US"/>
                </a:p>
              </c:txPr>
              <c:dLblPos val="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9-9B72-4FC5-8BE6-A447885D8150}"/>
                </c:ext>
              </c:extLst>
            </c:dLbl>
            <c:dLbl>
              <c:idx val="10"/>
              <c:spPr/>
              <c:txPr>
                <a:bodyPr wrap="square"/>
                <a:lstStyle/>
                <a:p>
                  <a:pPr>
                    <a:defRPr sz="1000" b="0" strike="noStrike" spc="-1">
                      <a:solidFill>
                        <a:srgbClr val="000000"/>
                      </a:solidFill>
                      <a:latin typeface="Calibri"/>
                      <a:ea typeface="Calibri"/>
                    </a:defRPr>
                  </a:pPr>
                  <a:endParaRPr lang="en-US"/>
                </a:p>
              </c:txPr>
              <c:dLblPos val="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A-9B72-4FC5-8BE6-A447885D8150}"/>
                </c:ext>
              </c:extLst>
            </c:dLbl>
            <c:dLbl>
              <c:idx val="11"/>
              <c:spPr/>
              <c:txPr>
                <a:bodyPr wrap="square"/>
                <a:lstStyle/>
                <a:p>
                  <a:pPr>
                    <a:defRPr sz="1000" b="0" strike="noStrike" spc="-1">
                      <a:solidFill>
                        <a:srgbClr val="000000"/>
                      </a:solidFill>
                      <a:latin typeface="Calibri"/>
                      <a:ea typeface="Calibri"/>
                    </a:defRPr>
                  </a:pPr>
                  <a:endParaRPr lang="en-US"/>
                </a:p>
              </c:txPr>
              <c:dLblPos val="r"/>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B-9B72-4FC5-8BE6-A447885D8150}"/>
                </c:ext>
              </c:extLst>
            </c:dLbl>
            <c:spPr>
              <a:noFill/>
              <a:ln>
                <a:noFill/>
              </a:ln>
              <a:effectLst/>
            </c:spPr>
            <c:txPr>
              <a:bodyPr wrap="square"/>
              <a:lstStyle/>
              <a:p>
                <a:pPr>
                  <a:defRPr sz="1000" b="0" strike="noStrike" spc="-1">
                    <a:solidFill>
                      <a:srgbClr val="000000"/>
                    </a:solidFill>
                    <a:latin typeface="Calibri"/>
                    <a:ea typeface="Calibri"/>
                  </a:defRPr>
                </a:pPr>
                <a:endParaRPr lang="en-US"/>
              </a:p>
            </c:txPr>
            <c:dLblPos val="r"/>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Charts!$L$26:$L$37</c:f>
              <c:strCache>
                <c:ptCount val="12"/>
                <c:pt idx="0">
                  <c:v>Q1</c:v>
                </c:pt>
                <c:pt idx="1">
                  <c:v>Q2</c:v>
                </c:pt>
                <c:pt idx="2">
                  <c:v>Q3</c:v>
                </c:pt>
                <c:pt idx="3">
                  <c:v>Q4</c:v>
                </c:pt>
                <c:pt idx="4">
                  <c:v>Q5</c:v>
                </c:pt>
                <c:pt idx="5">
                  <c:v>Q6</c:v>
                </c:pt>
                <c:pt idx="6">
                  <c:v>Q7</c:v>
                </c:pt>
                <c:pt idx="7">
                  <c:v>Q8</c:v>
                </c:pt>
                <c:pt idx="8">
                  <c:v>Q9</c:v>
                </c:pt>
                <c:pt idx="9">
                  <c:v>Q10</c:v>
                </c:pt>
                <c:pt idx="10">
                  <c:v>Q11</c:v>
                </c:pt>
                <c:pt idx="11">
                  <c:v>Q12</c:v>
                </c:pt>
              </c:strCache>
            </c:strRef>
          </c:cat>
          <c:val>
            <c:numRef>
              <c:f>Charts!$M$26:$M$37</c:f>
              <c:numCache>
                <c:formatCode>\$#,##0</c:formatCode>
                <c:ptCount val="12"/>
                <c:pt idx="0">
                  <c:v>-26700000</c:v>
                </c:pt>
                <c:pt idx="1">
                  <c:v>-35500000</c:v>
                </c:pt>
                <c:pt idx="2">
                  <c:v>-40400000</c:v>
                </c:pt>
                <c:pt idx="3">
                  <c:v>-44300000</c:v>
                </c:pt>
                <c:pt idx="4">
                  <c:v>-47300000</c:v>
                </c:pt>
                <c:pt idx="5">
                  <c:v>-49400000</c:v>
                </c:pt>
                <c:pt idx="6">
                  <c:v>-8300000</c:v>
                </c:pt>
                <c:pt idx="7">
                  <c:v>25700000</c:v>
                </c:pt>
                <c:pt idx="8">
                  <c:v>55800000</c:v>
                </c:pt>
                <c:pt idx="9">
                  <c:v>82400000</c:v>
                </c:pt>
                <c:pt idx="10">
                  <c:v>107100000</c:v>
                </c:pt>
                <c:pt idx="11">
                  <c:v>137281000</c:v>
                </c:pt>
              </c:numCache>
            </c:numRef>
          </c:val>
          <c:smooth val="1"/>
          <c:extLst>
            <c:ext xmlns:c16="http://schemas.microsoft.com/office/drawing/2014/chart" uri="{C3380CC4-5D6E-409C-BE32-E72D297353CC}">
              <c16:uniqueId val="{0000000C-9B72-4FC5-8BE6-A447885D8150}"/>
            </c:ext>
          </c:extLst>
        </c:ser>
        <c:dLbls>
          <c:showLegendKey val="0"/>
          <c:showVal val="0"/>
          <c:showCatName val="0"/>
          <c:showSerName val="0"/>
          <c:showPercent val="0"/>
          <c:showBubbleSize val="0"/>
        </c:dLbls>
        <c:hiLowLines>
          <c:spPr>
            <a:ln w="0">
              <a:noFill/>
            </a:ln>
          </c:spPr>
        </c:hiLowLines>
        <c:marker val="1"/>
        <c:smooth val="0"/>
        <c:axId val="6916148"/>
        <c:axId val="29931175"/>
      </c:lineChart>
      <c:catAx>
        <c:axId val="6916148"/>
        <c:scaling>
          <c:orientation val="minMax"/>
        </c:scaling>
        <c:delete val="0"/>
        <c:axPos val="b"/>
        <c:title>
          <c:tx>
            <c:rich>
              <a:bodyPr rot="0"/>
              <a:lstStyle/>
              <a:p>
                <a:pPr>
                  <a:defRPr sz="1000" b="1" strike="noStrike" spc="-1">
                    <a:solidFill>
                      <a:srgbClr val="000000"/>
                    </a:solidFill>
                    <a:latin typeface="Calibri"/>
                    <a:ea typeface="Calibri"/>
                  </a:defRPr>
                </a:pPr>
                <a:r>
                  <a:rPr sz="1000" b="1" strike="noStrike" spc="-1">
                    <a:solidFill>
                      <a:srgbClr val="000000"/>
                    </a:solidFill>
                    <a:latin typeface="Calibri"/>
                    <a:ea typeface="Calibri"/>
                  </a:rPr>
                  <a:t>Quarter</a:t>
                </a:r>
              </a:p>
            </c:rich>
          </c:tx>
          <c:overlay val="0"/>
          <c:spPr>
            <a:noFill/>
            <a:ln w="0">
              <a:noFill/>
            </a:ln>
          </c:spPr>
        </c:title>
        <c:numFmt formatCode="General"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n-US"/>
          </a:p>
        </c:txPr>
        <c:crossAx val="29931175"/>
        <c:crosses val="autoZero"/>
        <c:auto val="1"/>
        <c:lblAlgn val="ctr"/>
        <c:lblOffset val="100"/>
        <c:noMultiLvlLbl val="0"/>
      </c:catAx>
      <c:valAx>
        <c:axId val="29931175"/>
        <c:scaling>
          <c:orientation val="minMax"/>
        </c:scaling>
        <c:delete val="0"/>
        <c:axPos val="l"/>
        <c:majorGridlines>
          <c:spPr>
            <a:ln w="6480">
              <a:solidFill>
                <a:srgbClr val="B7B7B7"/>
              </a:solidFill>
              <a:round/>
            </a:ln>
          </c:spPr>
        </c:majorGridlines>
        <c:title>
          <c:tx>
            <c:rich>
              <a:bodyPr rot="-5400000"/>
              <a:lstStyle/>
              <a:p>
                <a:pPr>
                  <a:defRPr sz="1000" b="1" strike="noStrike" spc="-1">
                    <a:solidFill>
                      <a:srgbClr val="000000"/>
                    </a:solidFill>
                    <a:latin typeface="Calibri"/>
                    <a:ea typeface="Calibri"/>
                  </a:defRPr>
                </a:pPr>
                <a:r>
                  <a:rPr sz="1000" b="1" strike="noStrike" spc="-1">
                    <a:solidFill>
                      <a:srgbClr val="000000"/>
                    </a:solidFill>
                    <a:latin typeface="Calibri"/>
                    <a:ea typeface="Calibri"/>
                  </a:rPr>
                  <a:t>Cumulative ($)</a:t>
                </a:r>
              </a:p>
            </c:rich>
          </c:tx>
          <c:overlay val="0"/>
          <c:spPr>
            <a:noFill/>
            <a:ln w="0">
              <a:noFill/>
            </a:ln>
          </c:spPr>
        </c:title>
        <c:numFmt formatCode="\$#,##0"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n-US"/>
          </a:p>
        </c:txPr>
        <c:crossAx val="6916148"/>
        <c:crosses val="autoZero"/>
        <c:crossBetween val="between"/>
      </c:valAx>
      <c:spPr>
        <a:noFill/>
        <a:ln w="0">
          <a:noFill/>
        </a:ln>
      </c:spPr>
    </c:plotArea>
    <c:legend>
      <c:legendPos val="r"/>
      <c:overlay val="0"/>
      <c:spPr>
        <a:noFill/>
        <a:ln w="0">
          <a:noFill/>
        </a:ln>
      </c:spPr>
      <c:txPr>
        <a:bodyPr/>
        <a:lstStyle/>
        <a:p>
          <a:pPr>
            <a:defRPr sz="1000" b="0" strike="noStrike" spc="-1">
              <a:solidFill>
                <a:srgbClr val="000000"/>
              </a:solidFill>
              <a:latin typeface="Calibri"/>
              <a:ea typeface="Calibri"/>
            </a:defRPr>
          </a:pPr>
          <a:endParaRPr lang="en-US"/>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strike="noStrike" spc="-1">
                <a:solidFill>
                  <a:srgbClr val="000000"/>
                </a:solidFill>
                <a:latin typeface="Calibri"/>
                <a:ea typeface="Calibri"/>
              </a:defRPr>
            </a:pPr>
            <a:r>
              <a:rPr sz="1800" b="1" strike="noStrike" spc="-1">
                <a:solidFill>
                  <a:srgbClr val="000000"/>
                </a:solidFill>
                <a:latin typeface="Calibri"/>
                <a:ea typeface="Calibri"/>
              </a:rPr>
              <a:t>Property Valuation Journey</a:t>
            </a:r>
          </a:p>
        </c:rich>
      </c:tx>
      <c:overlay val="0"/>
      <c:spPr>
        <a:noFill/>
        <a:ln w="0">
          <a:noFill/>
        </a:ln>
      </c:spPr>
    </c:title>
    <c:autoTitleDeleted val="0"/>
    <c:plotArea>
      <c:layout/>
      <c:barChart>
        <c:barDir val="col"/>
        <c:grouping val="clustered"/>
        <c:varyColors val="1"/>
        <c:ser>
          <c:idx val="0"/>
          <c:order val="0"/>
          <c:tx>
            <c:v>Value</c:v>
          </c:tx>
          <c:spPr>
            <a:solidFill>
              <a:srgbClr val="4F81BD"/>
            </a:solidFill>
            <a:ln w="0">
              <a:solidFill>
                <a:srgbClr val="000000"/>
              </a:solidFill>
            </a:ln>
          </c:spPr>
          <c:invertIfNegative val="0"/>
          <c:dPt>
            <c:idx val="0"/>
            <c:invertIfNegative val="1"/>
            <c:bubble3D val="0"/>
            <c:spPr>
              <a:solidFill>
                <a:srgbClr val="4F81BD"/>
              </a:solidFill>
              <a:ln w="0">
                <a:noFill/>
              </a:ln>
            </c:spPr>
            <c:extLst>
              <c:ext xmlns:c16="http://schemas.microsoft.com/office/drawing/2014/chart" uri="{C3380CC4-5D6E-409C-BE32-E72D297353CC}">
                <c16:uniqueId val="{00000001-3ABC-4650-933A-8C570370C283}"/>
              </c:ext>
            </c:extLst>
          </c:dPt>
          <c:dPt>
            <c:idx val="1"/>
            <c:invertIfNegative val="1"/>
            <c:bubble3D val="0"/>
            <c:spPr>
              <a:solidFill>
                <a:srgbClr val="C0504D"/>
              </a:solidFill>
              <a:ln w="0">
                <a:solidFill>
                  <a:srgbClr val="000000"/>
                </a:solidFill>
              </a:ln>
            </c:spPr>
            <c:extLst>
              <c:ext xmlns:c16="http://schemas.microsoft.com/office/drawing/2014/chart" uri="{C3380CC4-5D6E-409C-BE32-E72D297353CC}">
                <c16:uniqueId val="{00000003-3ABC-4650-933A-8C570370C283}"/>
              </c:ext>
            </c:extLst>
          </c:dPt>
          <c:dPt>
            <c:idx val="2"/>
            <c:invertIfNegative val="1"/>
            <c:bubble3D val="0"/>
            <c:spPr>
              <a:solidFill>
                <a:srgbClr val="9BBB59"/>
              </a:solidFill>
              <a:ln w="0">
                <a:solidFill>
                  <a:srgbClr val="000000"/>
                </a:solidFill>
              </a:ln>
            </c:spPr>
            <c:extLst>
              <c:ext xmlns:c16="http://schemas.microsoft.com/office/drawing/2014/chart" uri="{C3380CC4-5D6E-409C-BE32-E72D297353CC}">
                <c16:uniqueId val="{00000005-3ABC-4650-933A-8C570370C283}"/>
              </c:ext>
            </c:extLst>
          </c:dPt>
          <c:dPt>
            <c:idx val="3"/>
            <c:invertIfNegative val="1"/>
            <c:bubble3D val="0"/>
            <c:spPr>
              <a:solidFill>
                <a:srgbClr val="8064A2"/>
              </a:solidFill>
              <a:ln w="0">
                <a:solidFill>
                  <a:srgbClr val="000000"/>
                </a:solidFill>
              </a:ln>
            </c:spPr>
            <c:extLst>
              <c:ext xmlns:c16="http://schemas.microsoft.com/office/drawing/2014/chart" uri="{C3380CC4-5D6E-409C-BE32-E72D297353CC}">
                <c16:uniqueId val="{00000007-3ABC-4650-933A-8C570370C283}"/>
              </c:ext>
            </c:extLst>
          </c:dPt>
          <c:dLbls>
            <c:dLbl>
              <c:idx val="0"/>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3ABC-4650-933A-8C570370C283}"/>
                </c:ext>
              </c:extLst>
            </c:dLbl>
            <c:dLbl>
              <c:idx val="1"/>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3ABC-4650-933A-8C570370C283}"/>
                </c:ext>
              </c:extLst>
            </c:dLbl>
            <c:dLbl>
              <c:idx val="2"/>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3ABC-4650-933A-8C570370C283}"/>
                </c:ext>
              </c:extLst>
            </c:dLbl>
            <c:dLbl>
              <c:idx val="3"/>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3ABC-4650-933A-8C570370C283}"/>
                </c:ext>
              </c:extLst>
            </c:dLbl>
            <c:spPr>
              <a:noFill/>
              <a:ln>
                <a:noFill/>
              </a:ln>
              <a:effectLst/>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Charts!$A$128:$A$131</c:f>
              <c:strCache>
                <c:ptCount val="4"/>
                <c:pt idx="0">
                  <c:v>Current Market (As-Is)</c:v>
                </c:pt>
                <c:pt idx="1">
                  <c:v>Purchase Price Paid</c:v>
                </c:pt>
                <c:pt idx="2">
                  <c:v>Total Investment</c:v>
                </c:pt>
                <c:pt idx="3">
                  <c:v>Future Stabilized</c:v>
                </c:pt>
              </c:strCache>
            </c:strRef>
          </c:cat>
          <c:val>
            <c:numRef>
              <c:f>Charts!$B$128:$B$131</c:f>
              <c:numCache>
                <c:formatCode>\$#,##0</c:formatCode>
                <c:ptCount val="4"/>
                <c:pt idx="0">
                  <c:v>40800000</c:v>
                </c:pt>
                <c:pt idx="1">
                  <c:v>57000000</c:v>
                </c:pt>
                <c:pt idx="2">
                  <c:v>133000000</c:v>
                </c:pt>
                <c:pt idx="3">
                  <c:v>485375000</c:v>
                </c:pt>
              </c:numCache>
            </c:numRef>
          </c:val>
          <c:extLst>
            <c:ext xmlns:c16="http://schemas.microsoft.com/office/drawing/2014/chart" uri="{C3380CC4-5D6E-409C-BE32-E72D297353CC}">
              <c16:uniqueId val="{00000008-3ABC-4650-933A-8C570370C283}"/>
            </c:ext>
          </c:extLst>
        </c:ser>
        <c:dLbls>
          <c:showLegendKey val="0"/>
          <c:showVal val="0"/>
          <c:showCatName val="0"/>
          <c:showSerName val="0"/>
          <c:showPercent val="0"/>
          <c:showBubbleSize val="0"/>
        </c:dLbls>
        <c:gapWidth val="150"/>
        <c:axId val="85838554"/>
        <c:axId val="50286790"/>
      </c:barChart>
      <c:catAx>
        <c:axId val="85838554"/>
        <c:scaling>
          <c:orientation val="minMax"/>
        </c:scaling>
        <c:delete val="0"/>
        <c:axPos val="b"/>
        <c:title>
          <c:tx>
            <c:rich>
              <a:bodyPr rot="0"/>
              <a:lstStyle/>
              <a:p>
                <a:pPr>
                  <a:defRPr sz="1000" b="1" strike="noStrike" spc="-1">
                    <a:solidFill>
                      <a:srgbClr val="000000"/>
                    </a:solidFill>
                    <a:latin typeface="Calibri"/>
                    <a:ea typeface="Calibri"/>
                  </a:defRPr>
                </a:pPr>
                <a:r>
                  <a:rPr sz="1000" b="1" strike="noStrike" spc="-1">
                    <a:solidFill>
                      <a:srgbClr val="000000"/>
                    </a:solidFill>
                    <a:latin typeface="Calibri"/>
                    <a:ea typeface="Calibri"/>
                  </a:rPr>
                  <a:t>Stage</a:t>
                </a:r>
              </a:p>
            </c:rich>
          </c:tx>
          <c:overlay val="0"/>
          <c:spPr>
            <a:noFill/>
            <a:ln w="0">
              <a:noFill/>
            </a:ln>
          </c:spPr>
        </c:title>
        <c:numFmt formatCode="General"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n-US"/>
          </a:p>
        </c:txPr>
        <c:crossAx val="50286790"/>
        <c:crosses val="autoZero"/>
        <c:auto val="1"/>
        <c:lblAlgn val="ctr"/>
        <c:lblOffset val="100"/>
        <c:noMultiLvlLbl val="0"/>
      </c:catAx>
      <c:valAx>
        <c:axId val="50286790"/>
        <c:scaling>
          <c:orientation val="minMax"/>
        </c:scaling>
        <c:delete val="0"/>
        <c:axPos val="l"/>
        <c:majorGridlines>
          <c:spPr>
            <a:ln w="6480">
              <a:solidFill>
                <a:srgbClr val="B7B7B7"/>
              </a:solidFill>
              <a:round/>
            </a:ln>
          </c:spPr>
        </c:majorGridlines>
        <c:title>
          <c:tx>
            <c:rich>
              <a:bodyPr rot="-5400000"/>
              <a:lstStyle/>
              <a:p>
                <a:pPr>
                  <a:defRPr sz="1000" b="1" strike="noStrike" spc="-1">
                    <a:solidFill>
                      <a:srgbClr val="000000"/>
                    </a:solidFill>
                    <a:latin typeface="Calibri"/>
                    <a:ea typeface="Calibri"/>
                  </a:defRPr>
                </a:pPr>
                <a:r>
                  <a:rPr sz="1000" b="1" strike="noStrike" spc="-1">
                    <a:solidFill>
                      <a:srgbClr val="000000"/>
                    </a:solidFill>
                    <a:latin typeface="Calibri"/>
                    <a:ea typeface="Calibri"/>
                  </a:rPr>
                  <a:t>Value ($)</a:t>
                </a:r>
              </a:p>
            </c:rich>
          </c:tx>
          <c:overlay val="0"/>
          <c:spPr>
            <a:noFill/>
            <a:ln w="0">
              <a:noFill/>
            </a:ln>
          </c:spPr>
        </c:title>
        <c:numFmt formatCode="\$#,##0"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n-US"/>
          </a:p>
        </c:txPr>
        <c:crossAx val="85838554"/>
        <c:crosses val="autoZero"/>
        <c:crossBetween val="between"/>
      </c:valAx>
      <c:spPr>
        <a:noFill/>
        <a:ln w="0">
          <a:noFill/>
        </a:ln>
      </c:spPr>
    </c:plotArea>
    <c:legend>
      <c:legendPos val="r"/>
      <c:overlay val="0"/>
      <c:spPr>
        <a:noFill/>
        <a:ln w="0">
          <a:noFill/>
        </a:ln>
      </c:spPr>
      <c:txPr>
        <a:bodyPr/>
        <a:lstStyle/>
        <a:p>
          <a:pPr>
            <a:defRPr sz="1000" b="0" strike="noStrike" spc="-1">
              <a:solidFill>
                <a:srgbClr val="000000"/>
              </a:solidFill>
              <a:latin typeface="Calibri"/>
              <a:ea typeface="Calibri"/>
            </a:defRPr>
          </a:pPr>
          <a:endParaRPr lang="en-US"/>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strike="noStrike" spc="-1">
                <a:solidFill>
                  <a:srgbClr val="000000"/>
                </a:solidFill>
                <a:latin typeface="Calibri"/>
                <a:ea typeface="Calibri"/>
              </a:defRPr>
            </a:pPr>
            <a:r>
              <a:rPr sz="1800" b="1" strike="noStrike" spc="-1">
                <a:solidFill>
                  <a:srgbClr val="000000"/>
                </a:solidFill>
                <a:latin typeface="Calibri"/>
                <a:ea typeface="Calibri"/>
              </a:rPr>
              <a:t>Inventory by Owner</a:t>
            </a:r>
          </a:p>
        </c:rich>
      </c:tx>
      <c:overlay val="0"/>
      <c:spPr>
        <a:noFill/>
        <a:ln w="0">
          <a:noFill/>
        </a:ln>
      </c:spPr>
    </c:title>
    <c:autoTitleDeleted val="0"/>
    <c:plotArea>
      <c:layout/>
      <c:barChart>
        <c:barDir val="col"/>
        <c:grouping val="clustered"/>
        <c:varyColors val="1"/>
        <c:ser>
          <c:idx val="0"/>
          <c:order val="0"/>
          <c:tx>
            <c:v>Lot Count</c:v>
          </c:tx>
          <c:spPr>
            <a:solidFill>
              <a:srgbClr val="4F81BD"/>
            </a:solidFill>
            <a:ln w="0">
              <a:solidFill>
                <a:srgbClr val="000000"/>
              </a:solidFill>
            </a:ln>
          </c:spPr>
          <c:invertIfNegative val="0"/>
          <c:dPt>
            <c:idx val="0"/>
            <c:invertIfNegative val="1"/>
            <c:bubble3D val="0"/>
            <c:spPr>
              <a:solidFill>
                <a:srgbClr val="4F81BD"/>
              </a:solidFill>
              <a:ln w="0">
                <a:noFill/>
              </a:ln>
            </c:spPr>
            <c:extLst>
              <c:ext xmlns:c16="http://schemas.microsoft.com/office/drawing/2014/chart" uri="{C3380CC4-5D6E-409C-BE32-E72D297353CC}">
                <c16:uniqueId val="{00000001-237F-4A7E-9842-A01CAA4B8483}"/>
              </c:ext>
            </c:extLst>
          </c:dPt>
          <c:dPt>
            <c:idx val="1"/>
            <c:invertIfNegative val="1"/>
            <c:bubble3D val="0"/>
            <c:spPr>
              <a:solidFill>
                <a:srgbClr val="C0504D"/>
              </a:solidFill>
              <a:ln w="0">
                <a:solidFill>
                  <a:srgbClr val="000000"/>
                </a:solidFill>
              </a:ln>
            </c:spPr>
            <c:extLst>
              <c:ext xmlns:c16="http://schemas.microsoft.com/office/drawing/2014/chart" uri="{C3380CC4-5D6E-409C-BE32-E72D297353CC}">
                <c16:uniqueId val="{00000003-237F-4A7E-9842-A01CAA4B8483}"/>
              </c:ext>
            </c:extLst>
          </c:dPt>
          <c:dLbls>
            <c:dLbl>
              <c:idx val="0"/>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237F-4A7E-9842-A01CAA4B8483}"/>
                </c:ext>
              </c:extLst>
            </c:dLbl>
            <c:dLbl>
              <c:idx val="1"/>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237F-4A7E-9842-A01CAA4B8483}"/>
                </c:ext>
              </c:extLst>
            </c:dLbl>
            <c:spPr>
              <a:noFill/>
              <a:ln>
                <a:noFill/>
              </a:ln>
              <a:effectLst/>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Charts!$A$243:$A$244</c:f>
              <c:strCache>
                <c:ptCount val="2"/>
                <c:pt idx="0">
                  <c:v>Salem Pointe</c:v>
                </c:pt>
                <c:pt idx="1">
                  <c:v>Rarity Bay Partners</c:v>
                </c:pt>
              </c:strCache>
            </c:strRef>
          </c:cat>
          <c:val>
            <c:numRef>
              <c:f>Charts!$B$243:$B$244</c:f>
              <c:numCache>
                <c:formatCode>#,##0</c:formatCode>
                <c:ptCount val="2"/>
                <c:pt idx="0">
                  <c:v>226</c:v>
                </c:pt>
                <c:pt idx="1">
                  <c:v>59</c:v>
                </c:pt>
              </c:numCache>
            </c:numRef>
          </c:val>
          <c:extLst>
            <c:ext xmlns:c16="http://schemas.microsoft.com/office/drawing/2014/chart" uri="{C3380CC4-5D6E-409C-BE32-E72D297353CC}">
              <c16:uniqueId val="{00000004-237F-4A7E-9842-A01CAA4B8483}"/>
            </c:ext>
          </c:extLst>
        </c:ser>
        <c:dLbls>
          <c:showLegendKey val="0"/>
          <c:showVal val="0"/>
          <c:showCatName val="0"/>
          <c:showSerName val="0"/>
          <c:showPercent val="0"/>
          <c:showBubbleSize val="0"/>
        </c:dLbls>
        <c:gapWidth val="150"/>
        <c:axId val="5280011"/>
        <c:axId val="52353901"/>
      </c:barChart>
      <c:catAx>
        <c:axId val="5280011"/>
        <c:scaling>
          <c:orientation val="minMax"/>
        </c:scaling>
        <c:delete val="0"/>
        <c:axPos val="b"/>
        <c:title>
          <c:tx>
            <c:rich>
              <a:bodyPr rot="0"/>
              <a:lstStyle/>
              <a:p>
                <a:pPr>
                  <a:defRPr sz="1000" b="0" strike="noStrike" spc="-1">
                    <a:solidFill>
                      <a:srgbClr val="000000"/>
                    </a:solidFill>
                    <a:latin typeface="Calibri"/>
                    <a:ea typeface="Calibri"/>
                  </a:defRPr>
                </a:pPr>
                <a:r>
                  <a:rPr sz="1000" b="0" strike="noStrike" spc="-1">
                    <a:solidFill>
                      <a:srgbClr val="000000"/>
                    </a:solidFill>
                    <a:latin typeface="Calibri"/>
                    <a:ea typeface="Calibri"/>
                  </a:rPr>
                  <a:t>None</a:t>
                </a:r>
              </a:p>
            </c:rich>
          </c:tx>
          <c:overlay val="0"/>
          <c:spPr>
            <a:noFill/>
            <a:ln w="0">
              <a:noFill/>
            </a:ln>
          </c:spPr>
        </c:title>
        <c:numFmt formatCode="General"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n-US"/>
          </a:p>
        </c:txPr>
        <c:crossAx val="52353901"/>
        <c:crosses val="autoZero"/>
        <c:auto val="1"/>
        <c:lblAlgn val="ctr"/>
        <c:lblOffset val="100"/>
        <c:noMultiLvlLbl val="0"/>
      </c:catAx>
      <c:valAx>
        <c:axId val="52353901"/>
        <c:scaling>
          <c:orientation val="minMax"/>
        </c:scaling>
        <c:delete val="0"/>
        <c:axPos val="l"/>
        <c:majorGridlines>
          <c:spPr>
            <a:ln w="6480">
              <a:solidFill>
                <a:srgbClr val="B7B7B7"/>
              </a:solidFill>
              <a:round/>
            </a:ln>
          </c:spPr>
        </c:majorGridlines>
        <c:title>
          <c:tx>
            <c:rich>
              <a:bodyPr rot="-5400000"/>
              <a:lstStyle/>
              <a:p>
                <a:pPr>
                  <a:defRPr sz="1000" b="1" strike="noStrike" spc="-1">
                    <a:solidFill>
                      <a:srgbClr val="000000"/>
                    </a:solidFill>
                    <a:latin typeface="Calibri"/>
                    <a:ea typeface="Calibri"/>
                  </a:defRPr>
                </a:pPr>
                <a:r>
                  <a:rPr sz="1000" b="1" strike="noStrike" spc="-1">
                    <a:solidFill>
                      <a:srgbClr val="000000"/>
                    </a:solidFill>
                    <a:latin typeface="Calibri"/>
                    <a:ea typeface="Calibri"/>
                  </a:rPr>
                  <a:t>Lot Count</a:t>
                </a:r>
              </a:p>
            </c:rich>
          </c:tx>
          <c:overlay val="0"/>
          <c:spPr>
            <a:noFill/>
            <a:ln w="0">
              <a:noFill/>
            </a:ln>
          </c:spPr>
        </c:title>
        <c:numFmt formatCode="#,##0"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n-US"/>
          </a:p>
        </c:txPr>
        <c:crossAx val="5280011"/>
        <c:crosses val="autoZero"/>
        <c:crossBetween val="between"/>
      </c:valAx>
      <c:spPr>
        <a:noFill/>
        <a:ln w="0">
          <a:noFill/>
        </a:ln>
      </c:spPr>
    </c:plotArea>
    <c:legend>
      <c:legendPos val="r"/>
      <c:overlay val="0"/>
      <c:spPr>
        <a:noFill/>
        <a:ln w="0">
          <a:noFill/>
        </a:ln>
      </c:spPr>
      <c:txPr>
        <a:bodyPr/>
        <a:lstStyle/>
        <a:p>
          <a:pPr>
            <a:defRPr sz="1000" b="0" strike="noStrike" spc="-1">
              <a:solidFill>
                <a:srgbClr val="000000"/>
              </a:solidFill>
              <a:latin typeface="Calibri"/>
              <a:ea typeface="Calibri"/>
            </a:defRPr>
          </a:pPr>
          <a:endParaRPr lang="en-US"/>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strike="noStrike" spc="-1">
                <a:solidFill>
                  <a:srgbClr val="000000"/>
                </a:solidFill>
                <a:latin typeface="Calibri"/>
                <a:ea typeface="Calibri"/>
              </a:defRPr>
            </a:pPr>
            <a:r>
              <a:rPr sz="1800" b="1" strike="noStrike" spc="-1">
                <a:solidFill>
                  <a:srgbClr val="000000"/>
                </a:solidFill>
                <a:latin typeface="Calibri"/>
                <a:ea typeface="Calibri"/>
              </a:rPr>
              <a:t>Arbitrage Opportunity vs Market</a:t>
            </a:r>
          </a:p>
        </c:rich>
      </c:tx>
      <c:overlay val="0"/>
      <c:spPr>
        <a:noFill/>
        <a:ln w="0">
          <a:noFill/>
        </a:ln>
      </c:spPr>
    </c:title>
    <c:autoTitleDeleted val="0"/>
    <c:plotArea>
      <c:layout/>
      <c:barChart>
        <c:barDir val="bar"/>
        <c:grouping val="clustered"/>
        <c:varyColors val="0"/>
        <c:ser>
          <c:idx val="0"/>
          <c:order val="0"/>
          <c:tx>
            <c:v>Low Bid</c:v>
          </c:tx>
          <c:spPr>
            <a:solidFill>
              <a:srgbClr val="4F81BD"/>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Charts!$A$303:$A$307</c:f>
              <c:strCache>
                <c:ptCount val="5"/>
                <c:pt idx="0">
                  <c:v>Local Developers</c:v>
                </c:pt>
                <c:pt idx="1">
                  <c:v>Homebuilders</c:v>
                </c:pt>
                <c:pt idx="2">
                  <c:v>Private Equity</c:v>
                </c:pt>
                <c:pt idx="3">
                  <c:v>Resort Operators</c:v>
                </c:pt>
                <c:pt idx="4">
                  <c:v>Int'l Luxury</c:v>
                </c:pt>
              </c:strCache>
            </c:strRef>
          </c:cat>
          <c:val>
            <c:numRef>
              <c:f>Charts!$B$303:$B$307</c:f>
              <c:numCache>
                <c:formatCode>\$#,##0</c:formatCode>
                <c:ptCount val="5"/>
                <c:pt idx="0">
                  <c:v>75000000</c:v>
                </c:pt>
                <c:pt idx="1">
                  <c:v>85000000</c:v>
                </c:pt>
                <c:pt idx="2">
                  <c:v>110000000</c:v>
                </c:pt>
                <c:pt idx="3">
                  <c:v>120000000</c:v>
                </c:pt>
                <c:pt idx="4">
                  <c:v>130000000</c:v>
                </c:pt>
              </c:numCache>
            </c:numRef>
          </c:val>
          <c:extLst>
            <c:ext xmlns:c16="http://schemas.microsoft.com/office/drawing/2014/chart" uri="{C3380CC4-5D6E-409C-BE32-E72D297353CC}">
              <c16:uniqueId val="{00000000-A71F-45CF-AD91-53DCDE710707}"/>
            </c:ext>
          </c:extLst>
        </c:ser>
        <c:ser>
          <c:idx val="1"/>
          <c:order val="1"/>
          <c:tx>
            <c:v>High Bid</c:v>
          </c:tx>
          <c:spPr>
            <a:solidFill>
              <a:srgbClr val="C0504D"/>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Charts!$A$303:$A$307</c:f>
              <c:strCache>
                <c:ptCount val="5"/>
                <c:pt idx="0">
                  <c:v>Local Developers</c:v>
                </c:pt>
                <c:pt idx="1">
                  <c:v>Homebuilders</c:v>
                </c:pt>
                <c:pt idx="2">
                  <c:v>Private Equity</c:v>
                </c:pt>
                <c:pt idx="3">
                  <c:v>Resort Operators</c:v>
                </c:pt>
                <c:pt idx="4">
                  <c:v>Int'l Luxury</c:v>
                </c:pt>
              </c:strCache>
            </c:strRef>
          </c:cat>
          <c:val>
            <c:numRef>
              <c:f>Charts!$C$303:$C$307</c:f>
              <c:numCache>
                <c:formatCode>\$#,##0</c:formatCode>
                <c:ptCount val="5"/>
                <c:pt idx="0">
                  <c:v>95000000</c:v>
                </c:pt>
                <c:pt idx="1">
                  <c:v>110000000</c:v>
                </c:pt>
                <c:pt idx="2">
                  <c:v>140000000</c:v>
                </c:pt>
                <c:pt idx="3">
                  <c:v>160000000</c:v>
                </c:pt>
                <c:pt idx="4">
                  <c:v>180000000</c:v>
                </c:pt>
              </c:numCache>
            </c:numRef>
          </c:val>
          <c:extLst>
            <c:ext xmlns:c16="http://schemas.microsoft.com/office/drawing/2014/chart" uri="{C3380CC4-5D6E-409C-BE32-E72D297353CC}">
              <c16:uniqueId val="{00000001-A71F-45CF-AD91-53DCDE710707}"/>
            </c:ext>
          </c:extLst>
        </c:ser>
        <c:dLbls>
          <c:showLegendKey val="0"/>
          <c:showVal val="0"/>
          <c:showCatName val="0"/>
          <c:showSerName val="0"/>
          <c:showPercent val="0"/>
          <c:showBubbleSize val="0"/>
        </c:dLbls>
        <c:gapWidth val="150"/>
        <c:axId val="24624032"/>
        <c:axId val="67920894"/>
      </c:barChart>
      <c:catAx>
        <c:axId val="24624032"/>
        <c:scaling>
          <c:orientation val="maxMin"/>
        </c:scaling>
        <c:delete val="0"/>
        <c:axPos val="l"/>
        <c:title>
          <c:tx>
            <c:rich>
              <a:bodyPr rot="-5400000"/>
              <a:lstStyle/>
              <a:p>
                <a:pPr>
                  <a:defRPr sz="1000" b="1" strike="noStrike" spc="-1">
                    <a:solidFill>
                      <a:srgbClr val="000000"/>
                    </a:solidFill>
                    <a:latin typeface="Calibri"/>
                    <a:ea typeface="Calibri"/>
                  </a:defRPr>
                </a:pPr>
                <a:r>
                  <a:rPr sz="1000" b="1" strike="noStrike" spc="-1">
                    <a:solidFill>
                      <a:srgbClr val="000000"/>
                    </a:solidFill>
                    <a:latin typeface="Calibri"/>
                    <a:ea typeface="Calibri"/>
                  </a:rPr>
                  <a:t>Price ($M)</a:t>
                </a:r>
              </a:p>
            </c:rich>
          </c:tx>
          <c:overlay val="0"/>
          <c:spPr>
            <a:noFill/>
            <a:ln w="0">
              <a:noFill/>
            </a:ln>
          </c:spPr>
        </c:title>
        <c:numFmt formatCode="General"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n-US"/>
          </a:p>
        </c:txPr>
        <c:crossAx val="67920894"/>
        <c:crosses val="autoZero"/>
        <c:auto val="1"/>
        <c:lblAlgn val="ctr"/>
        <c:lblOffset val="100"/>
        <c:noMultiLvlLbl val="0"/>
      </c:catAx>
      <c:valAx>
        <c:axId val="67920894"/>
        <c:scaling>
          <c:orientation val="minMax"/>
        </c:scaling>
        <c:delete val="0"/>
        <c:axPos val="b"/>
        <c:majorGridlines>
          <c:spPr>
            <a:ln w="6480">
              <a:solidFill>
                <a:srgbClr val="B7B7B7"/>
              </a:solidFill>
              <a:round/>
            </a:ln>
          </c:spPr>
        </c:majorGridlines>
        <c:title>
          <c:tx>
            <c:rich>
              <a:bodyPr rot="0"/>
              <a:lstStyle/>
              <a:p>
                <a:pPr>
                  <a:defRPr sz="1000" b="0" strike="noStrike" spc="-1">
                    <a:solidFill>
                      <a:srgbClr val="000000"/>
                    </a:solidFill>
                    <a:latin typeface="Calibri"/>
                    <a:ea typeface="Calibri"/>
                  </a:defRPr>
                </a:pPr>
                <a:r>
                  <a:rPr sz="1000" b="0" strike="noStrike" spc="-1">
                    <a:solidFill>
                      <a:srgbClr val="000000"/>
                    </a:solidFill>
                    <a:latin typeface="Calibri"/>
                    <a:ea typeface="Calibri"/>
                  </a:rPr>
                  <a:t>None</a:t>
                </a:r>
              </a:p>
            </c:rich>
          </c:tx>
          <c:overlay val="0"/>
          <c:spPr>
            <a:noFill/>
            <a:ln w="0">
              <a:noFill/>
            </a:ln>
          </c:spPr>
        </c:title>
        <c:numFmt formatCode="\$#,##0"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n-US"/>
          </a:p>
        </c:txPr>
        <c:crossAx val="24624032"/>
        <c:crosses val="max"/>
        <c:crossBetween val="between"/>
      </c:valAx>
      <c:spPr>
        <a:noFill/>
        <a:ln w="0">
          <a:noFill/>
        </a:ln>
      </c:spPr>
    </c:plotArea>
    <c:legend>
      <c:legendPos val="r"/>
      <c:overlay val="0"/>
      <c:spPr>
        <a:noFill/>
        <a:ln w="0">
          <a:noFill/>
        </a:ln>
      </c:spPr>
      <c:txPr>
        <a:bodyPr/>
        <a:lstStyle/>
        <a:p>
          <a:pPr>
            <a:defRPr sz="1000" b="0" strike="noStrike" spc="-1">
              <a:solidFill>
                <a:srgbClr val="000000"/>
              </a:solidFill>
              <a:latin typeface="Calibri"/>
              <a:ea typeface="Calibri"/>
            </a:defRPr>
          </a:pPr>
          <a:endParaRPr lang="en-US"/>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strike="noStrike" spc="-1">
                <a:solidFill>
                  <a:srgbClr val="000000"/>
                </a:solidFill>
                <a:latin typeface="Calibri"/>
                <a:ea typeface="Calibri"/>
              </a:defRPr>
            </a:pPr>
            <a:r>
              <a:rPr sz="1800" b="1" strike="noStrike" spc="-1">
                <a:solidFill>
                  <a:srgbClr val="000000"/>
                </a:solidFill>
                <a:latin typeface="Calibri"/>
                <a:ea typeface="Calibri"/>
              </a:rPr>
              <a:t>Developed Lot Distribution</a:t>
            </a:r>
          </a:p>
        </c:rich>
      </c:tx>
      <c:overlay val="0"/>
      <c:spPr>
        <a:noFill/>
        <a:ln w="0">
          <a:noFill/>
        </a:ln>
      </c:spPr>
    </c:title>
    <c:autoTitleDeleted val="0"/>
    <c:plotArea>
      <c:layout/>
      <c:pieChart>
        <c:varyColors val="1"/>
        <c:ser>
          <c:idx val="0"/>
          <c:order val="0"/>
          <c:tx>
            <c:strRef>
              <c:f>Charts!$B$342</c:f>
              <c:strCache>
                <c:ptCount val="1"/>
                <c:pt idx="0">
                  <c:v>Count</c:v>
                </c:pt>
              </c:strCache>
            </c:strRef>
          </c:tx>
          <c:spPr>
            <a:solidFill>
              <a:srgbClr val="4F81BD"/>
            </a:solidFill>
            <a:ln w="0">
              <a:noFill/>
            </a:ln>
          </c:spPr>
          <c:dPt>
            <c:idx val="0"/>
            <c:bubble3D val="0"/>
            <c:extLst>
              <c:ext xmlns:c16="http://schemas.microsoft.com/office/drawing/2014/chart" uri="{C3380CC4-5D6E-409C-BE32-E72D297353CC}">
                <c16:uniqueId val="{00000001-B568-42DA-A7A7-42A49083135D}"/>
              </c:ext>
            </c:extLst>
          </c:dPt>
          <c:dPt>
            <c:idx val="1"/>
            <c:bubble3D val="0"/>
            <c:spPr>
              <a:solidFill>
                <a:srgbClr val="C0504D"/>
              </a:solidFill>
              <a:ln w="0">
                <a:noFill/>
              </a:ln>
            </c:spPr>
            <c:extLst>
              <c:ext xmlns:c16="http://schemas.microsoft.com/office/drawing/2014/chart" uri="{C3380CC4-5D6E-409C-BE32-E72D297353CC}">
                <c16:uniqueId val="{00000003-B568-42DA-A7A7-42A49083135D}"/>
              </c:ext>
            </c:extLst>
          </c:dPt>
          <c:dPt>
            <c:idx val="2"/>
            <c:bubble3D val="0"/>
            <c:spPr>
              <a:solidFill>
                <a:srgbClr val="9BBB59"/>
              </a:solidFill>
              <a:ln w="0">
                <a:noFill/>
              </a:ln>
            </c:spPr>
            <c:extLst>
              <c:ext xmlns:c16="http://schemas.microsoft.com/office/drawing/2014/chart" uri="{C3380CC4-5D6E-409C-BE32-E72D297353CC}">
                <c16:uniqueId val="{00000005-B568-42DA-A7A7-42A49083135D}"/>
              </c:ext>
            </c:extLst>
          </c:dPt>
          <c:dPt>
            <c:idx val="3"/>
            <c:bubble3D val="0"/>
            <c:spPr>
              <a:solidFill>
                <a:srgbClr val="8064A2"/>
              </a:solidFill>
              <a:ln w="0">
                <a:noFill/>
              </a:ln>
            </c:spPr>
            <c:extLst>
              <c:ext xmlns:c16="http://schemas.microsoft.com/office/drawing/2014/chart" uri="{C3380CC4-5D6E-409C-BE32-E72D297353CC}">
                <c16:uniqueId val="{00000007-B568-42DA-A7A7-42A49083135D}"/>
              </c:ext>
            </c:extLst>
          </c:dPt>
          <c:dLbls>
            <c:dLbl>
              <c:idx val="0"/>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1-B568-42DA-A7A7-42A49083135D}"/>
                </c:ext>
              </c:extLst>
            </c:dLbl>
            <c:dLbl>
              <c:idx val="1"/>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3-B568-42DA-A7A7-42A49083135D}"/>
                </c:ext>
              </c:extLst>
            </c:dLbl>
            <c:dLbl>
              <c:idx val="2"/>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5-B568-42DA-A7A7-42A49083135D}"/>
                </c:ext>
              </c:extLst>
            </c:dLbl>
            <c:dLbl>
              <c:idx val="3"/>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extLst>
                <c:ext xmlns:c15="http://schemas.microsoft.com/office/drawing/2012/chart" uri="{CE6537A1-D6FC-4f65-9D91-7224C49458BB}"/>
                <c:ext xmlns:c16="http://schemas.microsoft.com/office/drawing/2014/chart" uri="{C3380CC4-5D6E-409C-BE32-E72D297353CC}">
                  <c16:uniqueId val="{00000007-B568-42DA-A7A7-42A49083135D}"/>
                </c:ext>
              </c:extLst>
            </c:dLbl>
            <c:spPr>
              <a:noFill/>
              <a:ln>
                <a:noFill/>
              </a:ln>
              <a:effectLst/>
            </c:spPr>
            <c:txPr>
              <a:bodyPr wrap="square"/>
              <a:lstStyle/>
              <a:p>
                <a:pPr>
                  <a:defRPr sz="1000" b="0" strike="noStrike" spc="-1">
                    <a:solidFill>
                      <a:srgbClr val="000000"/>
                    </a:solidFill>
                    <a:latin typeface="Calibri"/>
                    <a:ea typeface="Calibri"/>
                  </a:defRPr>
                </a:pPr>
                <a:endParaRPr lang="en-US"/>
              </a:p>
            </c:txPr>
            <c:dLblPos val="bestFit"/>
            <c:showLegendKey val="0"/>
            <c:showVal val="0"/>
            <c:showCatName val="0"/>
            <c:showSerName val="0"/>
            <c:showPercent val="0"/>
            <c:showBubbleSize val="1"/>
            <c:separator>; </c:separator>
            <c:showLeaderLines val="1"/>
            <c:extLst>
              <c:ext xmlns:c15="http://schemas.microsoft.com/office/drawing/2012/chart" uri="{CE6537A1-D6FC-4f65-9D91-7224C49458BB}"/>
            </c:extLst>
          </c:dLbls>
          <c:cat>
            <c:strRef>
              <c:f>Charts!$A$343:$A$346</c:f>
              <c:strCache>
                <c:ptCount val="4"/>
                <c:pt idx="0">
                  <c:v>Wooded Lots</c:v>
                </c:pt>
                <c:pt idx="1">
                  <c:v>Golf Course</c:v>
                </c:pt>
                <c:pt idx="2">
                  <c:v>Water-View</c:v>
                </c:pt>
                <c:pt idx="3">
                  <c:v>Lakefront Premium</c:v>
                </c:pt>
              </c:strCache>
            </c:strRef>
          </c:cat>
          <c:val>
            <c:numRef>
              <c:f>Charts!$B$343:$B$346</c:f>
              <c:numCache>
                <c:formatCode>#,##0</c:formatCode>
                <c:ptCount val="4"/>
                <c:pt idx="0">
                  <c:v>80</c:v>
                </c:pt>
                <c:pt idx="1">
                  <c:v>60</c:v>
                </c:pt>
                <c:pt idx="2">
                  <c:v>64</c:v>
                </c:pt>
                <c:pt idx="3">
                  <c:v>26</c:v>
                </c:pt>
              </c:numCache>
            </c:numRef>
          </c:val>
          <c:extLst>
            <c:ext xmlns:c16="http://schemas.microsoft.com/office/drawing/2014/chart" uri="{C3380CC4-5D6E-409C-BE32-E72D297353CC}">
              <c16:uniqueId val="{00000008-B568-42DA-A7A7-42A49083135D}"/>
            </c:ext>
          </c:extLst>
        </c:ser>
        <c:dLbls>
          <c:showLegendKey val="0"/>
          <c:showVal val="0"/>
          <c:showCatName val="0"/>
          <c:showSerName val="0"/>
          <c:showPercent val="0"/>
          <c:showBubbleSize val="0"/>
          <c:showLeaderLines val="1"/>
        </c:dLbls>
        <c:firstSliceAng val="0"/>
      </c:pieChart>
      <c:spPr>
        <a:noFill/>
        <a:ln w="0">
          <a:noFill/>
        </a:ln>
      </c:spPr>
    </c:plotArea>
    <c:legend>
      <c:legendPos val="r"/>
      <c:overlay val="0"/>
      <c:spPr>
        <a:noFill/>
        <a:ln w="0">
          <a:noFill/>
        </a:ln>
      </c:spPr>
      <c:txPr>
        <a:bodyPr/>
        <a:lstStyle/>
        <a:p>
          <a:pPr>
            <a:defRPr sz="1000" b="0" strike="noStrike" spc="-1">
              <a:solidFill>
                <a:srgbClr val="000000"/>
              </a:solidFill>
              <a:latin typeface="Calibri"/>
              <a:ea typeface="Calibri"/>
            </a:defRPr>
          </a:pPr>
          <a:endParaRPr lang="en-US"/>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c:style val="2"/>
  <c:chart>
    <c:title>
      <c:tx>
        <c:rich>
          <a:bodyPr rot="0"/>
          <a:lstStyle/>
          <a:p>
            <a:pPr>
              <a:defRPr sz="1800" b="1" strike="noStrike" spc="-1">
                <a:solidFill>
                  <a:srgbClr val="000000"/>
                </a:solidFill>
                <a:latin typeface="Calibri"/>
                <a:ea typeface="Calibri"/>
              </a:defRPr>
            </a:pPr>
            <a:r>
              <a:rPr sz="1800" b="1" strike="noStrike" spc="-1">
                <a:solidFill>
                  <a:srgbClr val="000000"/>
                </a:solidFill>
                <a:latin typeface="Calibri"/>
                <a:ea typeface="Calibri"/>
              </a:rPr>
              <a:t>Day 1 Multiple Advantage</a:t>
            </a:r>
          </a:p>
        </c:rich>
      </c:tx>
      <c:overlay val="0"/>
      <c:spPr>
        <a:noFill/>
        <a:ln w="0">
          <a:noFill/>
        </a:ln>
      </c:spPr>
    </c:title>
    <c:autoTitleDeleted val="0"/>
    <c:plotArea>
      <c:layout/>
      <c:barChart>
        <c:barDir val="col"/>
        <c:grouping val="clustered"/>
        <c:varyColors val="0"/>
        <c:ser>
          <c:idx val="0"/>
          <c:order val="0"/>
          <c:tx>
            <c:v>Typical Multiple</c:v>
          </c:tx>
          <c:spPr>
            <a:solidFill>
              <a:srgbClr val="4F81BD"/>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Charts!$A$383:$A$386</c:f>
              <c:strCache>
                <c:ptCount val="4"/>
                <c:pt idx="0">
                  <c:v>Raw Land Investment</c:v>
                </c:pt>
                <c:pt idx="1">
                  <c:v>Value-Add Development</c:v>
                </c:pt>
                <c:pt idx="2">
                  <c:v>Resort Acquisition</c:v>
                </c:pt>
                <c:pt idx="3">
                  <c:v>Opportunistic RE</c:v>
                </c:pt>
              </c:strCache>
            </c:strRef>
          </c:cat>
          <c:val>
            <c:numRef>
              <c:f>Charts!$B$383:$B$386</c:f>
              <c:numCache>
                <c:formatCode>0.00\x</c:formatCode>
                <c:ptCount val="4"/>
                <c:pt idx="0">
                  <c:v>1.5</c:v>
                </c:pt>
                <c:pt idx="1">
                  <c:v>2</c:v>
                </c:pt>
                <c:pt idx="2">
                  <c:v>1.8</c:v>
                </c:pt>
                <c:pt idx="3">
                  <c:v>2.5</c:v>
                </c:pt>
              </c:numCache>
            </c:numRef>
          </c:val>
          <c:extLst>
            <c:ext xmlns:c16="http://schemas.microsoft.com/office/drawing/2014/chart" uri="{C3380CC4-5D6E-409C-BE32-E72D297353CC}">
              <c16:uniqueId val="{00000000-DFE0-48AA-93FC-9B0F19632EEE}"/>
            </c:ext>
          </c:extLst>
        </c:ser>
        <c:ser>
          <c:idx val="1"/>
          <c:order val="1"/>
          <c:tx>
            <c:v>This Deal</c:v>
          </c:tx>
          <c:spPr>
            <a:solidFill>
              <a:srgbClr val="C0504D"/>
            </a:solidFill>
            <a:ln w="0">
              <a:solidFill>
                <a:srgbClr val="000000"/>
              </a:solidFill>
            </a:ln>
          </c:spPr>
          <c:invertIfNegative val="0"/>
          <c:dLbls>
            <c:spPr>
              <a:noFill/>
              <a:ln>
                <a:noFill/>
              </a:ln>
              <a:effectLst/>
            </c:spPr>
            <c:txPr>
              <a:bodyPr wrap="square"/>
              <a:lstStyle/>
              <a:p>
                <a:pPr>
                  <a:defRPr sz="1000" b="0" strike="noStrike" spc="-1">
                    <a:solidFill>
                      <a:srgbClr val="000000"/>
                    </a:solidFill>
                    <a:latin typeface="Calibri"/>
                    <a:ea typeface="Calibri"/>
                  </a:defRPr>
                </a:pPr>
                <a:endParaRPr lang="en-US"/>
              </a:p>
            </c:txPr>
            <c:dLblPos val="outEnd"/>
            <c:showLegendKey val="0"/>
            <c:showVal val="0"/>
            <c:showCatName val="0"/>
            <c:showSerName val="0"/>
            <c:showPercent val="0"/>
            <c:showBubbleSize val="1"/>
            <c:separator>; </c:separator>
            <c:showLeaderLines val="0"/>
            <c:extLst>
              <c:ext xmlns:c15="http://schemas.microsoft.com/office/drawing/2012/chart" uri="{CE6537A1-D6FC-4f65-9D91-7224C49458BB}">
                <c15:showLeaderLines val="0"/>
              </c:ext>
            </c:extLst>
          </c:dLbls>
          <c:cat>
            <c:strRef>
              <c:f>Charts!$A$383:$A$386</c:f>
              <c:strCache>
                <c:ptCount val="4"/>
                <c:pt idx="0">
                  <c:v>Raw Land Investment</c:v>
                </c:pt>
                <c:pt idx="1">
                  <c:v>Value-Add Development</c:v>
                </c:pt>
                <c:pt idx="2">
                  <c:v>Resort Acquisition</c:v>
                </c:pt>
                <c:pt idx="3">
                  <c:v>Opportunistic RE</c:v>
                </c:pt>
              </c:strCache>
            </c:strRef>
          </c:cat>
          <c:val>
            <c:numRef>
              <c:f>Charts!$C$383:$C$386</c:f>
              <c:numCache>
                <c:formatCode>0.00\x</c:formatCode>
                <c:ptCount val="4"/>
                <c:pt idx="0">
                  <c:v>3.11</c:v>
                </c:pt>
                <c:pt idx="1">
                  <c:v>3.11</c:v>
                </c:pt>
                <c:pt idx="2">
                  <c:v>3.11</c:v>
                </c:pt>
                <c:pt idx="3">
                  <c:v>3.11</c:v>
                </c:pt>
              </c:numCache>
            </c:numRef>
          </c:val>
          <c:extLst>
            <c:ext xmlns:c16="http://schemas.microsoft.com/office/drawing/2014/chart" uri="{C3380CC4-5D6E-409C-BE32-E72D297353CC}">
              <c16:uniqueId val="{00000001-DFE0-48AA-93FC-9B0F19632EEE}"/>
            </c:ext>
          </c:extLst>
        </c:ser>
        <c:dLbls>
          <c:showLegendKey val="0"/>
          <c:showVal val="0"/>
          <c:showCatName val="0"/>
          <c:showSerName val="0"/>
          <c:showPercent val="0"/>
          <c:showBubbleSize val="0"/>
        </c:dLbls>
        <c:gapWidth val="150"/>
        <c:axId val="81478090"/>
        <c:axId val="28763849"/>
      </c:barChart>
      <c:catAx>
        <c:axId val="81478090"/>
        <c:scaling>
          <c:orientation val="minMax"/>
        </c:scaling>
        <c:delete val="0"/>
        <c:axPos val="b"/>
        <c:title>
          <c:tx>
            <c:rich>
              <a:bodyPr rot="0"/>
              <a:lstStyle/>
              <a:p>
                <a:pPr>
                  <a:defRPr sz="1000" b="0" strike="noStrike" spc="-1">
                    <a:solidFill>
                      <a:srgbClr val="000000"/>
                    </a:solidFill>
                    <a:latin typeface="Calibri"/>
                    <a:ea typeface="Calibri"/>
                  </a:defRPr>
                </a:pPr>
                <a:r>
                  <a:rPr sz="1000" b="0" strike="noStrike" spc="-1">
                    <a:solidFill>
                      <a:srgbClr val="000000"/>
                    </a:solidFill>
                    <a:latin typeface="Calibri"/>
                    <a:ea typeface="Calibri"/>
                  </a:rPr>
                  <a:t>None</a:t>
                </a:r>
              </a:p>
            </c:rich>
          </c:tx>
          <c:overlay val="0"/>
          <c:spPr>
            <a:noFill/>
            <a:ln w="0">
              <a:noFill/>
            </a:ln>
          </c:spPr>
        </c:title>
        <c:numFmt formatCode="General"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n-US"/>
          </a:p>
        </c:txPr>
        <c:crossAx val="28763849"/>
        <c:crosses val="autoZero"/>
        <c:auto val="1"/>
        <c:lblAlgn val="ctr"/>
        <c:lblOffset val="100"/>
        <c:noMultiLvlLbl val="0"/>
      </c:catAx>
      <c:valAx>
        <c:axId val="28763849"/>
        <c:scaling>
          <c:orientation val="minMax"/>
        </c:scaling>
        <c:delete val="0"/>
        <c:axPos val="l"/>
        <c:majorGridlines>
          <c:spPr>
            <a:ln w="6480">
              <a:solidFill>
                <a:srgbClr val="B7B7B7"/>
              </a:solidFill>
              <a:round/>
            </a:ln>
          </c:spPr>
        </c:majorGridlines>
        <c:title>
          <c:tx>
            <c:rich>
              <a:bodyPr rot="-5400000"/>
              <a:lstStyle/>
              <a:p>
                <a:pPr>
                  <a:defRPr sz="1000" b="1" strike="noStrike" spc="-1">
                    <a:solidFill>
                      <a:srgbClr val="000000"/>
                    </a:solidFill>
                    <a:latin typeface="Calibri"/>
                    <a:ea typeface="Calibri"/>
                  </a:defRPr>
                </a:pPr>
                <a:r>
                  <a:rPr sz="1000" b="1" strike="noStrike" spc="-1">
                    <a:solidFill>
                      <a:srgbClr val="000000"/>
                    </a:solidFill>
                    <a:latin typeface="Calibri"/>
                    <a:ea typeface="Calibri"/>
                  </a:rPr>
                  <a:t>Multiple (x)</a:t>
                </a:r>
              </a:p>
            </c:rich>
          </c:tx>
          <c:overlay val="0"/>
          <c:spPr>
            <a:noFill/>
            <a:ln w="0">
              <a:noFill/>
            </a:ln>
          </c:spPr>
        </c:title>
        <c:numFmt formatCode="0.00\x" sourceLinked="0"/>
        <c:majorTickMark val="none"/>
        <c:minorTickMark val="none"/>
        <c:tickLblPos val="nextTo"/>
        <c:spPr>
          <a:ln w="6480">
            <a:solidFill>
              <a:srgbClr val="8B8B8B"/>
            </a:solidFill>
            <a:round/>
          </a:ln>
        </c:spPr>
        <c:txPr>
          <a:bodyPr/>
          <a:lstStyle/>
          <a:p>
            <a:pPr>
              <a:defRPr sz="1000" b="0" strike="noStrike" spc="-1">
                <a:solidFill>
                  <a:srgbClr val="000000"/>
                </a:solidFill>
                <a:latin typeface="Calibri"/>
                <a:ea typeface="Calibri"/>
              </a:defRPr>
            </a:pPr>
            <a:endParaRPr lang="en-US"/>
          </a:p>
        </c:txPr>
        <c:crossAx val="81478090"/>
        <c:crosses val="autoZero"/>
        <c:crossBetween val="between"/>
      </c:valAx>
      <c:spPr>
        <a:noFill/>
        <a:ln w="0">
          <a:noFill/>
        </a:ln>
      </c:spPr>
    </c:plotArea>
    <c:legend>
      <c:legendPos val="r"/>
      <c:overlay val="0"/>
      <c:spPr>
        <a:noFill/>
        <a:ln w="0">
          <a:noFill/>
        </a:ln>
      </c:spPr>
      <c:txPr>
        <a:bodyPr/>
        <a:lstStyle/>
        <a:p>
          <a:pPr>
            <a:defRPr sz="1000" b="0" strike="noStrike" spc="-1">
              <a:solidFill>
                <a:srgbClr val="000000"/>
              </a:solidFill>
              <a:latin typeface="Calibri"/>
              <a:ea typeface="Calibri"/>
            </a:defRPr>
          </a:pPr>
          <a:endParaRPr lang="en-US"/>
        </a:p>
      </c:txPr>
    </c:legend>
    <c:plotVisOnly val="1"/>
    <c:dispBlanksAs val="zero"/>
    <c:showDLblsOverMax val="1"/>
  </c:chart>
  <c:spPr>
    <a:solidFill>
      <a:srgbClr val="FFFFFF"/>
    </a:solidFill>
    <a:ln w="9360">
      <a:solidFill>
        <a:srgbClr val="D9D9D9"/>
      </a:solidFill>
      <a:round/>
    </a:ln>
  </c:sp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847800</xdr:colOff>
      <xdr:row>28</xdr:row>
      <xdr:rowOff>360</xdr:rowOff>
    </xdr:from>
    <xdr:to>
      <xdr:col>1</xdr:col>
      <xdr:colOff>2548440</xdr:colOff>
      <xdr:row>28</xdr:row>
      <xdr:rowOff>424800</xdr:rowOff>
    </xdr:to>
    <xdr:pic>
      <xdr:nvPicPr>
        <xdr:cNvPr id="2" name="image1.png" descr="Picture">
          <a:extLst>
            <a:ext uri="{FF2B5EF4-FFF2-40B4-BE49-F238E27FC236}">
              <a16:creationId xmlns:a16="http://schemas.microsoft.com/office/drawing/2014/main" id="{00000000-0008-0000-0000-000002000000}"/>
            </a:ext>
          </a:extLst>
        </xdr:cNvPr>
        <xdr:cNvPicPr/>
      </xdr:nvPicPr>
      <xdr:blipFill>
        <a:blip xmlns:r="http://schemas.openxmlformats.org/officeDocument/2006/relationships" r:embed="rId1"/>
        <a:stretch/>
      </xdr:blipFill>
      <xdr:spPr>
        <a:xfrm>
          <a:off x="1200240" y="6553440"/>
          <a:ext cx="1700640" cy="424440"/>
        </a:xfrm>
        <a:prstGeom prst="rect">
          <a:avLst/>
        </a:prstGeom>
        <a:ln w="0">
          <a:noFill/>
        </a:ln>
      </xdr:spPr>
    </xdr:pic>
    <xdr:clientData/>
  </xdr:twoCellAnchor>
  <xdr:twoCellAnchor editAs="oneCell">
    <xdr:from>
      <xdr:col>1</xdr:col>
      <xdr:colOff>657360</xdr:colOff>
      <xdr:row>1</xdr:row>
      <xdr:rowOff>47520</xdr:rowOff>
    </xdr:from>
    <xdr:to>
      <xdr:col>1</xdr:col>
      <xdr:colOff>2729520</xdr:colOff>
      <xdr:row>6</xdr:row>
      <xdr:rowOff>5400</xdr:rowOff>
    </xdr:to>
    <xdr:pic>
      <xdr:nvPicPr>
        <xdr:cNvPr id="3" name="image2.png">
          <a:extLst>
            <a:ext uri="{FF2B5EF4-FFF2-40B4-BE49-F238E27FC236}">
              <a16:creationId xmlns:a16="http://schemas.microsoft.com/office/drawing/2014/main" id="{00000000-0008-0000-0000-000003000000}"/>
            </a:ext>
          </a:extLst>
        </xdr:cNvPr>
        <xdr:cNvPicPr/>
      </xdr:nvPicPr>
      <xdr:blipFill>
        <a:blip xmlns:r="http://schemas.openxmlformats.org/officeDocument/2006/relationships" r:embed="rId2"/>
        <a:stretch/>
      </xdr:blipFill>
      <xdr:spPr>
        <a:xfrm>
          <a:off x="1009800" y="228600"/>
          <a:ext cx="2072160" cy="2072160"/>
        </a:xfrm>
        <a:prstGeom prst="rect">
          <a:avLst/>
        </a:prstGeom>
        <a:ln w="0">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0</xdr:colOff>
      <xdr:row>5</xdr:row>
      <xdr:rowOff>0</xdr:rowOff>
    </xdr:from>
    <xdr:to>
      <xdr:col>11</xdr:col>
      <xdr:colOff>726840</xdr:colOff>
      <xdr:row>27</xdr:row>
      <xdr:rowOff>138600</xdr:rowOff>
    </xdr:to>
    <xdr:graphicFrame macro="">
      <xdr:nvGraphicFramePr>
        <xdr:cNvPr id="2" name="Chart 1">
          <a:extLst>
            <a:ext uri="{FF2B5EF4-FFF2-40B4-BE49-F238E27FC236}">
              <a16:creationId xmlns:a16="http://schemas.microsoft.com/office/drawing/2014/main" id="{00000000-0008-0000-18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0</xdr:colOff>
      <xdr:row>5</xdr:row>
      <xdr:rowOff>0</xdr:rowOff>
    </xdr:from>
    <xdr:to>
      <xdr:col>23</xdr:col>
      <xdr:colOff>608400</xdr:colOff>
      <xdr:row>27</xdr:row>
      <xdr:rowOff>138600</xdr:rowOff>
    </xdr:to>
    <xdr:graphicFrame macro="">
      <xdr:nvGraphicFramePr>
        <xdr:cNvPr id="3" name="Chart 2">
          <a:extLst>
            <a:ext uri="{FF2B5EF4-FFF2-40B4-BE49-F238E27FC236}">
              <a16:creationId xmlns:a16="http://schemas.microsoft.com/office/drawing/2014/main" id="{00000000-0008-0000-18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xdr:col>
      <xdr:colOff>0</xdr:colOff>
      <xdr:row>40</xdr:row>
      <xdr:rowOff>0</xdr:rowOff>
    </xdr:from>
    <xdr:to>
      <xdr:col>11</xdr:col>
      <xdr:colOff>726840</xdr:colOff>
      <xdr:row>47</xdr:row>
      <xdr:rowOff>138600</xdr:rowOff>
    </xdr:to>
    <xdr:graphicFrame macro="">
      <xdr:nvGraphicFramePr>
        <xdr:cNvPr id="4" name="Chart 3">
          <a:extLst>
            <a:ext uri="{FF2B5EF4-FFF2-40B4-BE49-F238E27FC236}">
              <a16:creationId xmlns:a16="http://schemas.microsoft.com/office/drawing/2014/main" id="{00000000-0008-0000-18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oneCell">
    <xdr:from>
      <xdr:col>13</xdr:col>
      <xdr:colOff>0</xdr:colOff>
      <xdr:row>40</xdr:row>
      <xdr:rowOff>0</xdr:rowOff>
    </xdr:from>
    <xdr:to>
      <xdr:col>23</xdr:col>
      <xdr:colOff>608400</xdr:colOff>
      <xdr:row>47</xdr:row>
      <xdr:rowOff>138600</xdr:rowOff>
    </xdr:to>
    <xdr:graphicFrame macro="">
      <xdr:nvGraphicFramePr>
        <xdr:cNvPr id="5" name="Chart 4">
          <a:extLst>
            <a:ext uri="{FF2B5EF4-FFF2-40B4-BE49-F238E27FC236}">
              <a16:creationId xmlns:a16="http://schemas.microsoft.com/office/drawing/2014/main" id="{00000000-0008-0000-1800-000005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editAs="oneCell">
    <xdr:from>
      <xdr:col>13</xdr:col>
      <xdr:colOff>0</xdr:colOff>
      <xdr:row>145</xdr:row>
      <xdr:rowOff>0</xdr:rowOff>
    </xdr:from>
    <xdr:to>
      <xdr:col>19</xdr:col>
      <xdr:colOff>388080</xdr:colOff>
      <xdr:row>147</xdr:row>
      <xdr:rowOff>138240</xdr:rowOff>
    </xdr:to>
    <xdr:graphicFrame macro="">
      <xdr:nvGraphicFramePr>
        <xdr:cNvPr id="6" name="Chart 5">
          <a:extLst>
            <a:ext uri="{FF2B5EF4-FFF2-40B4-BE49-F238E27FC236}">
              <a16:creationId xmlns:a16="http://schemas.microsoft.com/office/drawing/2014/main" id="{00000000-0008-0000-18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2</xdr:col>
      <xdr:colOff>0</xdr:colOff>
      <xdr:row>180</xdr:row>
      <xdr:rowOff>0</xdr:rowOff>
    </xdr:from>
    <xdr:to>
      <xdr:col>13</xdr:col>
      <xdr:colOff>193320</xdr:colOff>
      <xdr:row>262</xdr:row>
      <xdr:rowOff>128880</xdr:rowOff>
    </xdr:to>
    <xdr:graphicFrame macro="">
      <xdr:nvGraphicFramePr>
        <xdr:cNvPr id="7" name="Chart 6">
          <a:extLst>
            <a:ext uri="{FF2B5EF4-FFF2-40B4-BE49-F238E27FC236}">
              <a16:creationId xmlns:a16="http://schemas.microsoft.com/office/drawing/2014/main" id="{00000000-0008-0000-1800-000007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editAs="oneCell">
    <xdr:from>
      <xdr:col>2</xdr:col>
      <xdr:colOff>0</xdr:colOff>
      <xdr:row>215</xdr:row>
      <xdr:rowOff>0</xdr:rowOff>
    </xdr:from>
    <xdr:to>
      <xdr:col>14</xdr:col>
      <xdr:colOff>274320</xdr:colOff>
      <xdr:row>322</xdr:row>
      <xdr:rowOff>129240</xdr:rowOff>
    </xdr:to>
    <xdr:graphicFrame macro="">
      <xdr:nvGraphicFramePr>
        <xdr:cNvPr id="8" name="Chart 7">
          <a:extLst>
            <a:ext uri="{FF2B5EF4-FFF2-40B4-BE49-F238E27FC236}">
              <a16:creationId xmlns:a16="http://schemas.microsoft.com/office/drawing/2014/main" id="{00000000-0008-0000-1800-000008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editAs="oneCell">
    <xdr:from>
      <xdr:col>13</xdr:col>
      <xdr:colOff>0</xdr:colOff>
      <xdr:row>215</xdr:row>
      <xdr:rowOff>0</xdr:rowOff>
    </xdr:from>
    <xdr:to>
      <xdr:col>14</xdr:col>
      <xdr:colOff>38880</xdr:colOff>
      <xdr:row>362</xdr:row>
      <xdr:rowOff>129240</xdr:rowOff>
    </xdr:to>
    <xdr:graphicFrame macro="">
      <xdr:nvGraphicFramePr>
        <xdr:cNvPr id="9" name="Chart 8">
          <a:extLst>
            <a:ext uri="{FF2B5EF4-FFF2-40B4-BE49-F238E27FC236}">
              <a16:creationId xmlns:a16="http://schemas.microsoft.com/office/drawing/2014/main" id="{00000000-0008-0000-1800-000009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editAs="oneCell">
    <xdr:from>
      <xdr:col>2</xdr:col>
      <xdr:colOff>0</xdr:colOff>
      <xdr:row>250</xdr:row>
      <xdr:rowOff>0</xdr:rowOff>
    </xdr:from>
    <xdr:to>
      <xdr:col>14</xdr:col>
      <xdr:colOff>274320</xdr:colOff>
      <xdr:row>402</xdr:row>
      <xdr:rowOff>129240</xdr:rowOff>
    </xdr:to>
    <xdr:graphicFrame macro="">
      <xdr:nvGraphicFramePr>
        <xdr:cNvPr id="10" name="Chart 9">
          <a:extLst>
            <a:ext uri="{FF2B5EF4-FFF2-40B4-BE49-F238E27FC236}">
              <a16:creationId xmlns:a16="http://schemas.microsoft.com/office/drawing/2014/main" id="{00000000-0008-0000-1800-00000A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editAs="oneCell">
    <xdr:from>
      <xdr:col>13</xdr:col>
      <xdr:colOff>0</xdr:colOff>
      <xdr:row>250</xdr:row>
      <xdr:rowOff>0</xdr:rowOff>
    </xdr:from>
    <xdr:to>
      <xdr:col>14</xdr:col>
      <xdr:colOff>38880</xdr:colOff>
      <xdr:row>442</xdr:row>
      <xdr:rowOff>128880</xdr:rowOff>
    </xdr:to>
    <xdr:graphicFrame macro="">
      <xdr:nvGraphicFramePr>
        <xdr:cNvPr id="11" name="Chart 10">
          <a:extLst>
            <a:ext uri="{FF2B5EF4-FFF2-40B4-BE49-F238E27FC236}">
              <a16:creationId xmlns:a16="http://schemas.microsoft.com/office/drawing/2014/main" id="{00000000-0008-0000-1800-00000B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editAs="oneCell">
    <xdr:from>
      <xdr:col>2</xdr:col>
      <xdr:colOff>0</xdr:colOff>
      <xdr:row>285</xdr:row>
      <xdr:rowOff>0</xdr:rowOff>
    </xdr:from>
    <xdr:to>
      <xdr:col>13</xdr:col>
      <xdr:colOff>193320</xdr:colOff>
      <xdr:row>482</xdr:row>
      <xdr:rowOff>129240</xdr:rowOff>
    </xdr:to>
    <xdr:graphicFrame macro="">
      <xdr:nvGraphicFramePr>
        <xdr:cNvPr id="12" name="Chart 11">
          <a:extLst>
            <a:ext uri="{FF2B5EF4-FFF2-40B4-BE49-F238E27FC236}">
              <a16:creationId xmlns:a16="http://schemas.microsoft.com/office/drawing/2014/main" id="{00000000-0008-0000-18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editAs="oneCell">
    <xdr:from>
      <xdr:col>13</xdr:col>
      <xdr:colOff>0</xdr:colOff>
      <xdr:row>285</xdr:row>
      <xdr:rowOff>0</xdr:rowOff>
    </xdr:from>
    <xdr:to>
      <xdr:col>15</xdr:col>
      <xdr:colOff>120240</xdr:colOff>
      <xdr:row>522</xdr:row>
      <xdr:rowOff>138600</xdr:rowOff>
    </xdr:to>
    <xdr:graphicFrame macro="">
      <xdr:nvGraphicFramePr>
        <xdr:cNvPr id="13" name="Chart 12">
          <a:extLst>
            <a:ext uri="{FF2B5EF4-FFF2-40B4-BE49-F238E27FC236}">
              <a16:creationId xmlns:a16="http://schemas.microsoft.com/office/drawing/2014/main" id="{00000000-0008-0000-1800-00000D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editAs="oneCell">
    <xdr:from>
      <xdr:col>2</xdr:col>
      <xdr:colOff>0</xdr:colOff>
      <xdr:row>320</xdr:row>
      <xdr:rowOff>0</xdr:rowOff>
    </xdr:from>
    <xdr:to>
      <xdr:col>13</xdr:col>
      <xdr:colOff>193320</xdr:colOff>
      <xdr:row>542</xdr:row>
      <xdr:rowOff>147960</xdr:rowOff>
    </xdr:to>
    <xdr:graphicFrame macro="">
      <xdr:nvGraphicFramePr>
        <xdr:cNvPr id="14" name="Chart 13">
          <a:extLst>
            <a:ext uri="{FF2B5EF4-FFF2-40B4-BE49-F238E27FC236}">
              <a16:creationId xmlns:a16="http://schemas.microsoft.com/office/drawing/2014/main" id="{00000000-0008-0000-1800-00000E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a:fillStyleLst>
        <a:solidFill>
          <a:schemeClr val="phClr"/>
        </a:solidFill>
        <a:gradFill>
          <a:gsLst>
            <a:gs pos="0">
              <a:schemeClr val="phClr">
                <a:lumMod val="110000"/>
                <a:tint val="67000"/>
              </a:schemeClr>
            </a:gs>
            <a:gs pos="50000">
              <a:schemeClr val="phClr">
                <a:lumMod val="105000"/>
                <a:tint val="73000"/>
              </a:schemeClr>
            </a:gs>
            <a:gs pos="100000">
              <a:schemeClr val="phClr">
                <a:lumMod val="105000"/>
                <a:tint val="81000"/>
              </a:schemeClr>
            </a:gs>
          </a:gsLst>
          <a:lin ang="5400000" scaled="0"/>
          <a:tileRect/>
        </a:gradFill>
        <a:gradFill>
          <a:gsLst>
            <a:gs pos="0">
              <a:schemeClr val="phClr">
                <a:lumMod val="102000"/>
                <a:tint val="94000"/>
              </a:schemeClr>
            </a:gs>
            <a:gs pos="50000">
              <a:schemeClr val="phClr">
                <a:lumMod val="100000"/>
                <a:shade val="100000"/>
              </a:schemeClr>
            </a:gs>
            <a:gs pos="100000">
              <a:schemeClr val="phClr">
                <a:lumMod val="99000"/>
                <a:shade val="78000"/>
              </a:schemeClr>
            </a:gs>
          </a:gsLst>
          <a:lin ang="5400000" scaled="0"/>
          <a:tileRect/>
        </a:gradFill>
      </a:fillStyleLst>
      <a:lnStyleLst>
        <a:ln w="6350" cap="flat" cmpd="sng" algn="ctr">
          <a:prstDash val="solid"/>
          <a:miter lim="800000"/>
        </a:ln>
        <a:ln w="12700" cap="flat" cmpd="sng" algn="ctr">
          <a:prstDash val="solid"/>
          <a:miter lim="800000"/>
        </a:ln>
        <a:ln w="19050" cap="flat" cmpd="sng" algn="ctr">
          <a:prstDash val="solid"/>
          <a:miter lim="800000"/>
        </a:ln>
      </a:lnStyleLst>
      <a:effectStyleLst>
        <a:effectStyle>
          <a:effectLst/>
        </a:effectStyle>
        <a:effectStyle>
          <a:effectLst/>
        </a:effectStyle>
        <a:effectStyle>
          <a:effectLst/>
        </a:effectStyle>
      </a:effectStyleLst>
      <a:bgFillStyleLst>
        <a:solidFill>
          <a:schemeClr val="phClr"/>
        </a:solidFill>
        <a:solidFill>
          <a:schemeClr val="phClr">
            <a:tint val="95000"/>
          </a:schemeClr>
        </a:solidFill>
        <a:gradFill>
          <a:gsLst>
            <a:gs pos="0">
              <a:schemeClr val="phClr">
                <a:tint val="93000"/>
                <a:shade val="98000"/>
                <a:lumMod val="102000"/>
              </a:schemeClr>
            </a:gs>
            <a:gs pos="50000">
              <a:schemeClr val="phClr">
                <a:tint val="98000"/>
                <a:shade val="90000"/>
                <a:lumMod val="103000"/>
              </a:schemeClr>
            </a:gs>
            <a:gs pos="100000">
              <a:schemeClr val="phClr">
                <a:shade val="63000"/>
              </a:schemeClr>
            </a:gs>
          </a:gsLst>
          <a:lin ang="5400000" scaled="0"/>
          <a:tileRect/>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C1000"/>
  <sheetViews>
    <sheetView zoomScaleNormal="100" workbookViewId="0">
      <selection activeCell="B18" sqref="B18"/>
    </sheetView>
  </sheetViews>
  <sheetFormatPr defaultColWidth="14.42578125" defaultRowHeight="15"/>
  <cols>
    <col min="1" max="1" width="5" customWidth="1"/>
    <col min="2" max="2" width="50" customWidth="1"/>
    <col min="3" max="3" width="5" customWidth="1"/>
    <col min="4" max="26" width="8.7109375" customWidth="1"/>
  </cols>
  <sheetData>
    <row r="1" spans="1:3" ht="14.25" customHeight="1">
      <c r="A1" s="4"/>
      <c r="B1" s="4"/>
      <c r="C1" s="4"/>
    </row>
    <row r="2" spans="1:3" ht="109.5" customHeight="1">
      <c r="A2" s="4"/>
      <c r="B2" s="5"/>
      <c r="C2" s="4"/>
    </row>
    <row r="3" spans="1:3" ht="14.25" customHeight="1">
      <c r="A3" s="4"/>
      <c r="B3" s="4"/>
      <c r="C3" s="4"/>
    </row>
    <row r="4" spans="1:3" ht="14.25" customHeight="1">
      <c r="A4" s="4"/>
      <c r="B4" s="4"/>
      <c r="C4" s="4"/>
    </row>
    <row r="5" spans="1:3" ht="14.25" customHeight="1">
      <c r="A5" s="4"/>
      <c r="B5" s="4"/>
      <c r="C5" s="4"/>
    </row>
    <row r="6" spans="1:3" ht="14.25" customHeight="1">
      <c r="A6" s="4"/>
      <c r="B6" s="4"/>
      <c r="C6" s="4"/>
    </row>
    <row r="7" spans="1:3" ht="14.25" customHeight="1">
      <c r="A7" s="4"/>
      <c r="B7" s="4"/>
      <c r="C7" s="4"/>
    </row>
    <row r="8" spans="1:3" ht="14.25" customHeight="1">
      <c r="A8" s="4"/>
      <c r="B8" s="4"/>
      <c r="C8" s="4"/>
    </row>
    <row r="9" spans="1:3" ht="14.25" customHeight="1">
      <c r="A9" s="4"/>
      <c r="B9" s="4"/>
      <c r="C9" s="4"/>
    </row>
    <row r="10" spans="1:3" ht="15" customHeight="1">
      <c r="A10" s="4"/>
      <c r="B10" s="348" t="s">
        <v>0</v>
      </c>
      <c r="C10" s="4"/>
    </row>
    <row r="11" spans="1:3" ht="15" customHeight="1">
      <c r="A11" s="4"/>
      <c r="B11" s="348"/>
      <c r="C11" s="4"/>
    </row>
    <row r="12" spans="1:3" ht="17.25" customHeight="1">
      <c r="A12" s="4"/>
      <c r="B12" s="6" t="s">
        <v>1</v>
      </c>
      <c r="C12" s="4"/>
    </row>
    <row r="13" spans="1:3" ht="14.25" customHeight="1">
      <c r="A13" s="4"/>
      <c r="B13" s="4"/>
      <c r="C13" s="4"/>
    </row>
    <row r="14" spans="1:3" ht="14.25" customHeight="1">
      <c r="A14" s="4"/>
      <c r="B14" s="4"/>
      <c r="C14" s="4"/>
    </row>
    <row r="15" spans="1:3" ht="17.25" customHeight="1">
      <c r="A15" s="4"/>
      <c r="B15" s="7" t="s">
        <v>2</v>
      </c>
      <c r="C15" s="4"/>
    </row>
    <row r="16" spans="1:3" ht="14.25" customHeight="1">
      <c r="A16" s="4"/>
      <c r="B16" s="4"/>
      <c r="C16" s="4"/>
    </row>
    <row r="17" spans="1:3" ht="15" customHeight="1">
      <c r="A17" s="4"/>
      <c r="B17" s="8" t="s">
        <v>3</v>
      </c>
      <c r="C17" s="4"/>
    </row>
    <row r="18" spans="1:3" ht="15" customHeight="1">
      <c r="A18" s="4"/>
      <c r="B18" s="9" t="s">
        <v>4</v>
      </c>
      <c r="C18" s="4"/>
    </row>
    <row r="19" spans="1:3" ht="15" customHeight="1">
      <c r="A19" s="4"/>
      <c r="B19" s="8" t="s">
        <v>5</v>
      </c>
      <c r="C19" s="4"/>
    </row>
    <row r="20" spans="1:3" ht="15" customHeight="1">
      <c r="A20" s="4"/>
      <c r="B20" s="9" t="s">
        <v>6</v>
      </c>
      <c r="C20" s="4"/>
    </row>
    <row r="21" spans="1:3" ht="15" customHeight="1">
      <c r="A21" s="4"/>
      <c r="B21" s="8" t="s">
        <v>7</v>
      </c>
      <c r="C21" s="4"/>
    </row>
    <row r="22" spans="1:3" ht="15" customHeight="1">
      <c r="A22" s="4"/>
      <c r="B22" s="9" t="s">
        <v>8</v>
      </c>
      <c r="C22" s="4"/>
    </row>
    <row r="23" spans="1:3" ht="15.75" customHeight="1">
      <c r="A23" s="4"/>
      <c r="B23" s="4"/>
      <c r="C23" s="4"/>
    </row>
    <row r="24" spans="1:3" ht="15.75" customHeight="1">
      <c r="A24" s="4"/>
      <c r="B24" s="4"/>
      <c r="C24" s="4"/>
    </row>
    <row r="25" spans="1:3" ht="17.25" customHeight="1">
      <c r="A25" s="4"/>
      <c r="B25" s="7" t="s">
        <v>9</v>
      </c>
      <c r="C25" s="4"/>
    </row>
    <row r="26" spans="1:3" ht="15.75" customHeight="1">
      <c r="A26" s="4"/>
      <c r="B26" s="4"/>
      <c r="C26" s="4"/>
    </row>
    <row r="27" spans="1:3" ht="15" customHeight="1">
      <c r="A27" s="4"/>
      <c r="B27" s="10" t="s">
        <v>10</v>
      </c>
      <c r="C27" s="4"/>
    </row>
    <row r="28" spans="1:3" ht="15.75" customHeight="1">
      <c r="A28" s="4"/>
      <c r="B28" s="4"/>
      <c r="C28" s="4"/>
    </row>
    <row r="29" spans="1:3" ht="34.5" customHeight="1">
      <c r="A29" s="4"/>
      <c r="B29" s="4"/>
      <c r="C29" s="4"/>
    </row>
    <row r="30" spans="1:3" ht="15.75" customHeight="1">
      <c r="A30" s="4"/>
      <c r="B30" s="4"/>
      <c r="C30" s="4"/>
    </row>
    <row r="31" spans="1:3" ht="15" customHeight="1">
      <c r="A31" s="4"/>
      <c r="B31" s="11" t="s">
        <v>11</v>
      </c>
      <c r="C31" s="4"/>
    </row>
    <row r="32" spans="1:3" ht="15.75" customHeight="1">
      <c r="A32" s="4"/>
      <c r="B32" s="4"/>
      <c r="C32" s="4"/>
    </row>
    <row r="33" spans="1:3" ht="15.75" customHeight="1">
      <c r="A33" s="4"/>
      <c r="B33" s="4"/>
      <c r="C33" s="4"/>
    </row>
    <row r="34" spans="1:3" ht="15" customHeight="1">
      <c r="A34" s="4"/>
      <c r="B34" s="349" t="s">
        <v>12</v>
      </c>
      <c r="C34" s="4"/>
    </row>
    <row r="35" spans="1:3" ht="15" customHeight="1">
      <c r="A35" s="4"/>
      <c r="B35" s="349"/>
      <c r="C35" s="4"/>
    </row>
    <row r="36" spans="1:3" ht="15" customHeight="1">
      <c r="A36" s="4"/>
      <c r="B36" s="349"/>
      <c r="C36" s="4"/>
    </row>
    <row r="37" spans="1:3" ht="15" customHeight="1">
      <c r="A37" s="4"/>
      <c r="B37" s="349"/>
      <c r="C37" s="4"/>
    </row>
    <row r="38" spans="1:3" ht="15.75" customHeight="1">
      <c r="A38" s="4"/>
      <c r="B38" s="4"/>
      <c r="C38" s="4"/>
    </row>
    <row r="39" spans="1:3" ht="15.75" customHeight="1">
      <c r="A39" s="4"/>
      <c r="B39" s="4"/>
      <c r="C39" s="4"/>
    </row>
    <row r="40" spans="1:3" ht="15.75" customHeight="1">
      <c r="A40" s="4"/>
      <c r="B40" s="4"/>
      <c r="C40" s="4"/>
    </row>
    <row r="41" spans="1:3" ht="15.75" customHeight="1">
      <c r="A41" s="4"/>
      <c r="B41" s="4"/>
      <c r="C41" s="4"/>
    </row>
    <row r="42" spans="1:3" ht="15.75" customHeight="1">
      <c r="A42" s="4"/>
      <c r="B42" s="4"/>
      <c r="C42" s="4"/>
    </row>
    <row r="43" spans="1:3" ht="15.75" customHeight="1">
      <c r="A43" s="4"/>
      <c r="B43" s="4"/>
      <c r="C43" s="4"/>
    </row>
    <row r="44" spans="1:3" ht="15.75" customHeight="1">
      <c r="A44" s="4"/>
      <c r="B44" s="4"/>
      <c r="C44" s="4"/>
    </row>
    <row r="45" spans="1:3" ht="15.75" customHeight="1">
      <c r="A45" s="4"/>
      <c r="B45" s="4"/>
      <c r="C45" s="4"/>
    </row>
    <row r="46" spans="1:3" ht="15.75" customHeight="1">
      <c r="A46" s="4"/>
      <c r="B46" s="4"/>
      <c r="C46" s="4"/>
    </row>
    <row r="47" spans="1:3" ht="15.75" customHeight="1">
      <c r="A47" s="4"/>
      <c r="B47" s="4"/>
      <c r="C47" s="4"/>
    </row>
    <row r="48" spans="1:3" ht="15.75" customHeight="1">
      <c r="A48" s="4"/>
      <c r="B48" s="4"/>
      <c r="C48" s="4"/>
    </row>
    <row r="49" spans="1:3" ht="15.75" customHeight="1">
      <c r="A49" s="4"/>
      <c r="B49" s="4"/>
      <c r="C49" s="4"/>
    </row>
    <row r="50" spans="1:3" ht="15.75" customHeight="1">
      <c r="A50" s="4"/>
      <c r="B50" s="4"/>
      <c r="C50" s="4"/>
    </row>
    <row r="51" spans="1:3" ht="15.75" customHeight="1">
      <c r="A51" s="4"/>
      <c r="B51" s="4"/>
      <c r="C51" s="4"/>
    </row>
    <row r="52" spans="1:3" ht="15.75" customHeight="1">
      <c r="A52" s="4"/>
      <c r="B52" s="4"/>
      <c r="C52" s="4"/>
    </row>
    <row r="53" spans="1:3" ht="15.75" customHeight="1">
      <c r="A53" s="4"/>
      <c r="B53" s="4"/>
      <c r="C53" s="4"/>
    </row>
    <row r="54" spans="1:3" ht="15.75" customHeight="1">
      <c r="A54" s="4"/>
      <c r="B54" s="4"/>
      <c r="C54" s="4"/>
    </row>
    <row r="55" spans="1:3" ht="15.75" customHeight="1">
      <c r="A55" s="4"/>
      <c r="B55" s="4"/>
      <c r="C55" s="4"/>
    </row>
    <row r="56" spans="1:3" ht="15.75" customHeight="1">
      <c r="A56" s="4"/>
      <c r="B56" s="4"/>
      <c r="C56" s="4"/>
    </row>
    <row r="57" spans="1:3" ht="15.75" customHeight="1">
      <c r="A57" s="4"/>
      <c r="B57" s="4"/>
      <c r="C57" s="4"/>
    </row>
    <row r="58" spans="1:3" ht="15.75" customHeight="1">
      <c r="A58" s="4"/>
      <c r="B58" s="4"/>
      <c r="C58" s="4"/>
    </row>
    <row r="59" spans="1:3" ht="15.75" customHeight="1">
      <c r="A59" s="4"/>
      <c r="B59" s="4"/>
      <c r="C59" s="4"/>
    </row>
    <row r="60" spans="1:3" ht="15.75" customHeight="1">
      <c r="A60" s="4"/>
      <c r="B60" s="4"/>
      <c r="C60" s="4"/>
    </row>
    <row r="61" spans="1:3" ht="15.75" customHeight="1">
      <c r="A61" s="4"/>
      <c r="B61" s="4"/>
      <c r="C61" s="4"/>
    </row>
    <row r="62" spans="1:3" ht="15.75" customHeight="1">
      <c r="A62" s="4"/>
      <c r="B62" s="4"/>
      <c r="C62" s="4"/>
    </row>
    <row r="63" spans="1:3" ht="15.75" customHeight="1">
      <c r="A63" s="4"/>
      <c r="B63" s="4"/>
      <c r="C63" s="4"/>
    </row>
    <row r="64" spans="1:3" ht="15.75" customHeight="1">
      <c r="A64" s="4"/>
      <c r="B64" s="4"/>
      <c r="C64" s="4"/>
    </row>
    <row r="65" spans="1:3" ht="15.75" customHeight="1">
      <c r="A65" s="4"/>
      <c r="B65" s="4"/>
      <c r="C65" s="4"/>
    </row>
    <row r="66" spans="1:3" ht="15.75" customHeight="1">
      <c r="A66" s="4"/>
      <c r="B66" s="4"/>
      <c r="C66" s="4"/>
    </row>
    <row r="67" spans="1:3" ht="15.75" customHeight="1">
      <c r="A67" s="4"/>
      <c r="B67" s="4"/>
      <c r="C67" s="4"/>
    </row>
    <row r="68" spans="1:3" ht="15.75" customHeight="1">
      <c r="A68" s="4"/>
      <c r="B68" s="4"/>
      <c r="C68" s="4"/>
    </row>
    <row r="69" spans="1:3" ht="15.75" customHeight="1">
      <c r="A69" s="4"/>
      <c r="B69" s="4"/>
      <c r="C69" s="4"/>
    </row>
    <row r="70" spans="1:3" ht="15.75" customHeight="1">
      <c r="A70" s="4"/>
      <c r="B70" s="4"/>
      <c r="C70" s="4"/>
    </row>
    <row r="71" spans="1:3" ht="15.75" customHeight="1">
      <c r="A71" s="4"/>
      <c r="B71" s="4"/>
      <c r="C71" s="4"/>
    </row>
    <row r="72" spans="1:3" ht="15.75" customHeight="1">
      <c r="A72" s="4"/>
      <c r="B72" s="4"/>
      <c r="C72" s="4"/>
    </row>
    <row r="73" spans="1:3" ht="15.75" customHeight="1">
      <c r="A73" s="4"/>
      <c r="B73" s="4"/>
      <c r="C73" s="4"/>
    </row>
    <row r="74" spans="1:3" ht="15.75" customHeight="1">
      <c r="A74" s="4"/>
      <c r="B74" s="4"/>
      <c r="C74" s="4"/>
    </row>
    <row r="75" spans="1:3" ht="15.75" customHeight="1">
      <c r="A75" s="4"/>
      <c r="B75" s="4"/>
      <c r="C75" s="4"/>
    </row>
    <row r="76" spans="1:3" ht="15.75" customHeight="1">
      <c r="A76" s="4"/>
      <c r="B76" s="4"/>
      <c r="C76" s="4"/>
    </row>
    <row r="77" spans="1:3" ht="15.75" customHeight="1">
      <c r="A77" s="4"/>
      <c r="B77" s="4"/>
      <c r="C77" s="4"/>
    </row>
    <row r="78" spans="1:3" ht="15.75" customHeight="1">
      <c r="A78" s="4"/>
      <c r="B78" s="4"/>
      <c r="C78" s="4"/>
    </row>
    <row r="79" spans="1:3" ht="15.75" customHeight="1">
      <c r="A79" s="4"/>
      <c r="B79" s="4"/>
      <c r="C79" s="4"/>
    </row>
    <row r="80" spans="1:3" ht="15.75" customHeight="1">
      <c r="A80" s="4"/>
      <c r="B80" s="4"/>
      <c r="C80" s="4"/>
    </row>
    <row r="81" spans="1:3" ht="15.75" customHeight="1">
      <c r="A81" s="4"/>
      <c r="B81" s="4"/>
      <c r="C81" s="4"/>
    </row>
    <row r="82" spans="1:3" ht="15.75" customHeight="1">
      <c r="A82" s="4"/>
      <c r="B82" s="4"/>
      <c r="C82" s="4"/>
    </row>
    <row r="83" spans="1:3" ht="15.75" customHeight="1">
      <c r="A83" s="4"/>
      <c r="B83" s="4"/>
      <c r="C83" s="4"/>
    </row>
    <row r="84" spans="1:3" ht="15.75" customHeight="1">
      <c r="A84" s="4"/>
      <c r="B84" s="4"/>
      <c r="C84" s="4"/>
    </row>
    <row r="85" spans="1:3" ht="15.75" customHeight="1">
      <c r="A85" s="4"/>
      <c r="B85" s="4"/>
      <c r="C85" s="4"/>
    </row>
    <row r="86" spans="1:3" ht="15.75" customHeight="1">
      <c r="A86" s="4"/>
      <c r="B86" s="4"/>
      <c r="C86" s="4"/>
    </row>
    <row r="87" spans="1:3" ht="15.75" customHeight="1">
      <c r="A87" s="4"/>
      <c r="B87" s="4"/>
      <c r="C87" s="4"/>
    </row>
    <row r="88" spans="1:3" ht="15.75" customHeight="1">
      <c r="A88" s="4"/>
      <c r="B88" s="4"/>
      <c r="C88" s="4"/>
    </row>
    <row r="89" spans="1:3" ht="15.75" customHeight="1">
      <c r="A89" s="4"/>
      <c r="B89" s="4"/>
      <c r="C89" s="4"/>
    </row>
    <row r="90" spans="1:3" ht="15.75" customHeight="1">
      <c r="A90" s="4"/>
      <c r="B90" s="4"/>
      <c r="C90" s="4"/>
    </row>
    <row r="91" spans="1:3" ht="15.75" customHeight="1">
      <c r="A91" s="4"/>
      <c r="B91" s="4"/>
      <c r="C91" s="4"/>
    </row>
    <row r="92" spans="1:3" ht="15.75" customHeight="1">
      <c r="A92" s="4"/>
      <c r="B92" s="4"/>
      <c r="C92" s="4"/>
    </row>
    <row r="93" spans="1:3" ht="15.75" customHeight="1">
      <c r="A93" s="4"/>
      <c r="B93" s="4"/>
      <c r="C93" s="4"/>
    </row>
    <row r="94" spans="1:3" ht="15.75" customHeight="1">
      <c r="A94" s="4"/>
      <c r="B94" s="4"/>
      <c r="C94" s="4"/>
    </row>
    <row r="95" spans="1:3" ht="15.75" customHeight="1">
      <c r="A95" s="4"/>
      <c r="B95" s="4"/>
      <c r="C95" s="4"/>
    </row>
    <row r="96" spans="1:3" ht="15.75" customHeight="1">
      <c r="A96" s="4"/>
      <c r="B96" s="4"/>
      <c r="C96" s="4"/>
    </row>
    <row r="97" spans="1:3" ht="15.75" customHeight="1">
      <c r="A97" s="4"/>
      <c r="B97" s="4"/>
      <c r="C97" s="4"/>
    </row>
    <row r="98" spans="1:3" ht="15.75" customHeight="1">
      <c r="A98" s="4"/>
      <c r="B98" s="4"/>
      <c r="C98" s="4"/>
    </row>
    <row r="99" spans="1:3" ht="15.75" customHeight="1">
      <c r="A99" s="4"/>
      <c r="B99" s="4"/>
      <c r="C99" s="4"/>
    </row>
    <row r="100" spans="1:3" ht="15.75" customHeight="1">
      <c r="A100" s="4"/>
      <c r="B100" s="4"/>
      <c r="C100" s="4"/>
    </row>
    <row r="101" spans="1:3" ht="15.75" customHeight="1">
      <c r="A101" s="4"/>
      <c r="B101" s="4"/>
      <c r="C101" s="4"/>
    </row>
    <row r="102" spans="1:3" ht="15.75" customHeight="1">
      <c r="A102" s="4"/>
      <c r="B102" s="4"/>
      <c r="C102" s="4"/>
    </row>
    <row r="103" spans="1:3" ht="15.75" customHeight="1">
      <c r="A103" s="4"/>
      <c r="B103" s="4"/>
      <c r="C103" s="4"/>
    </row>
    <row r="104" spans="1:3" ht="15.75" customHeight="1">
      <c r="A104" s="4"/>
      <c r="B104" s="4"/>
      <c r="C104" s="4"/>
    </row>
    <row r="105" spans="1:3" ht="15.75" customHeight="1">
      <c r="A105" s="4"/>
      <c r="B105" s="4"/>
      <c r="C105" s="4"/>
    </row>
    <row r="106" spans="1:3" ht="15.75" customHeight="1">
      <c r="A106" s="4"/>
      <c r="B106" s="4"/>
      <c r="C106" s="4"/>
    </row>
    <row r="107" spans="1:3" ht="15.75" customHeight="1">
      <c r="A107" s="4"/>
      <c r="B107" s="4"/>
      <c r="C107" s="4"/>
    </row>
    <row r="108" spans="1:3" ht="15.75" customHeight="1">
      <c r="A108" s="4"/>
      <c r="B108" s="4"/>
      <c r="C108" s="4"/>
    </row>
    <row r="109" spans="1:3" ht="15.75" customHeight="1">
      <c r="A109" s="4"/>
      <c r="B109" s="4"/>
      <c r="C109" s="4"/>
    </row>
    <row r="110" spans="1:3" ht="15.75" customHeight="1">
      <c r="A110" s="4"/>
      <c r="B110" s="4"/>
      <c r="C110" s="4"/>
    </row>
    <row r="111" spans="1:3" ht="15.75" customHeight="1">
      <c r="A111" s="4"/>
      <c r="B111" s="4"/>
      <c r="C111" s="4"/>
    </row>
    <row r="112" spans="1:3" ht="15.75" customHeight="1">
      <c r="A112" s="4"/>
      <c r="B112" s="4"/>
      <c r="C112" s="4"/>
    </row>
    <row r="113" spans="1:3" ht="15.75" customHeight="1">
      <c r="A113" s="4"/>
      <c r="B113" s="4"/>
      <c r="C113" s="4"/>
    </row>
    <row r="114" spans="1:3" ht="15.75" customHeight="1">
      <c r="A114" s="4"/>
      <c r="B114" s="4"/>
      <c r="C114" s="4"/>
    </row>
    <row r="115" spans="1:3" ht="15.75" customHeight="1">
      <c r="A115" s="4"/>
      <c r="B115" s="4"/>
      <c r="C115" s="4"/>
    </row>
    <row r="116" spans="1:3" ht="15.75" customHeight="1">
      <c r="A116" s="4"/>
      <c r="B116" s="4"/>
      <c r="C116" s="4"/>
    </row>
    <row r="117" spans="1:3" ht="15.75" customHeight="1">
      <c r="A117" s="4"/>
      <c r="B117" s="4"/>
      <c r="C117" s="4"/>
    </row>
    <row r="118" spans="1:3" ht="15.75" customHeight="1">
      <c r="A118" s="4"/>
      <c r="B118" s="4"/>
      <c r="C118" s="4"/>
    </row>
    <row r="119" spans="1:3" ht="15.75" customHeight="1">
      <c r="A119" s="4"/>
      <c r="B119" s="4"/>
      <c r="C119" s="4"/>
    </row>
    <row r="120" spans="1:3" ht="15.75" customHeight="1">
      <c r="A120" s="4"/>
      <c r="B120" s="4"/>
      <c r="C120" s="4"/>
    </row>
    <row r="121" spans="1:3" ht="15.75" customHeight="1">
      <c r="A121" s="4"/>
      <c r="B121" s="4"/>
      <c r="C121" s="4"/>
    </row>
    <row r="122" spans="1:3" ht="15.75" customHeight="1">
      <c r="A122" s="4"/>
      <c r="B122" s="4"/>
      <c r="C122" s="4"/>
    </row>
    <row r="123" spans="1:3" ht="15.75" customHeight="1">
      <c r="A123" s="4"/>
      <c r="B123" s="4"/>
      <c r="C123" s="4"/>
    </row>
    <row r="124" spans="1:3" ht="15.75" customHeight="1">
      <c r="A124" s="4"/>
      <c r="B124" s="4"/>
      <c r="C124" s="4"/>
    </row>
    <row r="125" spans="1:3" ht="15.75" customHeight="1">
      <c r="A125" s="4"/>
      <c r="B125" s="4"/>
      <c r="C125" s="4"/>
    </row>
    <row r="126" spans="1:3" ht="15.75" customHeight="1">
      <c r="A126" s="4"/>
      <c r="B126" s="4"/>
      <c r="C126" s="4"/>
    </row>
    <row r="127" spans="1:3" ht="15.75" customHeight="1">
      <c r="A127" s="4"/>
      <c r="B127" s="4"/>
      <c r="C127" s="4"/>
    </row>
    <row r="128" spans="1:3" ht="15.75" customHeight="1">
      <c r="A128" s="4"/>
      <c r="B128" s="4"/>
      <c r="C128" s="4"/>
    </row>
    <row r="129" spans="1:3" ht="15.75" customHeight="1">
      <c r="A129" s="4"/>
      <c r="B129" s="4"/>
      <c r="C129" s="4"/>
    </row>
    <row r="130" spans="1:3" ht="15.75" customHeight="1">
      <c r="A130" s="4"/>
      <c r="B130" s="4"/>
      <c r="C130" s="4"/>
    </row>
    <row r="131" spans="1:3" ht="15.75" customHeight="1">
      <c r="A131" s="4"/>
      <c r="B131" s="4"/>
      <c r="C131" s="4"/>
    </row>
    <row r="132" spans="1:3" ht="15.75" customHeight="1">
      <c r="A132" s="4"/>
      <c r="B132" s="4"/>
      <c r="C132" s="4"/>
    </row>
    <row r="133" spans="1:3" ht="15.75" customHeight="1">
      <c r="A133" s="4"/>
      <c r="B133" s="4"/>
      <c r="C133" s="4"/>
    </row>
    <row r="134" spans="1:3" ht="15.75" customHeight="1">
      <c r="A134" s="4"/>
      <c r="B134" s="4"/>
      <c r="C134" s="4"/>
    </row>
    <row r="135" spans="1:3" ht="15.75" customHeight="1">
      <c r="A135" s="4"/>
      <c r="B135" s="4"/>
      <c r="C135" s="4"/>
    </row>
    <row r="136" spans="1:3" ht="15.75" customHeight="1">
      <c r="A136" s="4"/>
      <c r="B136" s="4"/>
      <c r="C136" s="4"/>
    </row>
    <row r="137" spans="1:3" ht="15.75" customHeight="1">
      <c r="A137" s="4"/>
      <c r="B137" s="4"/>
      <c r="C137" s="4"/>
    </row>
    <row r="138" spans="1:3" ht="15.75" customHeight="1">
      <c r="A138" s="4"/>
      <c r="B138" s="4"/>
      <c r="C138" s="4"/>
    </row>
    <row r="139" spans="1:3" ht="15.75" customHeight="1">
      <c r="A139" s="4"/>
      <c r="B139" s="4"/>
      <c r="C139" s="4"/>
    </row>
    <row r="140" spans="1:3" ht="15.75" customHeight="1">
      <c r="A140" s="4"/>
      <c r="B140" s="4"/>
      <c r="C140" s="4"/>
    </row>
    <row r="141" spans="1:3" ht="15.75" customHeight="1">
      <c r="A141" s="4"/>
      <c r="B141" s="4"/>
      <c r="C141" s="4"/>
    </row>
    <row r="142" spans="1:3" ht="15.75" customHeight="1">
      <c r="A142" s="4"/>
      <c r="B142" s="4"/>
      <c r="C142" s="4"/>
    </row>
    <row r="143" spans="1:3" ht="15.75" customHeight="1">
      <c r="A143" s="4"/>
      <c r="B143" s="4"/>
      <c r="C143" s="4"/>
    </row>
    <row r="144" spans="1:3" ht="15.75" customHeight="1">
      <c r="A144" s="4"/>
      <c r="B144" s="4"/>
      <c r="C144" s="4"/>
    </row>
    <row r="145" spans="1:3" ht="15.75" customHeight="1">
      <c r="A145" s="4"/>
      <c r="B145" s="4"/>
      <c r="C145" s="4"/>
    </row>
    <row r="146" spans="1:3" ht="15.75" customHeight="1">
      <c r="A146" s="4"/>
      <c r="B146" s="4"/>
      <c r="C146" s="4"/>
    </row>
    <row r="147" spans="1:3" ht="15.75" customHeight="1">
      <c r="A147" s="4"/>
      <c r="B147" s="4"/>
      <c r="C147" s="4"/>
    </row>
    <row r="148" spans="1:3" ht="15.75" customHeight="1">
      <c r="A148" s="4"/>
      <c r="B148" s="4"/>
      <c r="C148" s="4"/>
    </row>
    <row r="149" spans="1:3" ht="15.75" customHeight="1">
      <c r="A149" s="4"/>
      <c r="B149" s="4"/>
      <c r="C149" s="4"/>
    </row>
    <row r="150" spans="1:3" ht="15.75" customHeight="1">
      <c r="A150" s="4"/>
      <c r="B150" s="4"/>
      <c r="C150" s="4"/>
    </row>
    <row r="151" spans="1:3" ht="15.75" customHeight="1">
      <c r="A151" s="4"/>
      <c r="B151" s="4"/>
      <c r="C151" s="4"/>
    </row>
    <row r="152" spans="1:3" ht="15.75" customHeight="1">
      <c r="A152" s="4"/>
      <c r="B152" s="4"/>
      <c r="C152" s="4"/>
    </row>
    <row r="153" spans="1:3" ht="15.75" customHeight="1">
      <c r="A153" s="4"/>
      <c r="B153" s="4"/>
      <c r="C153" s="4"/>
    </row>
    <row r="154" spans="1:3" ht="15.75" customHeight="1">
      <c r="A154" s="4"/>
      <c r="B154" s="4"/>
      <c r="C154" s="4"/>
    </row>
    <row r="155" spans="1:3" ht="15.75" customHeight="1">
      <c r="A155" s="4"/>
      <c r="B155" s="4"/>
      <c r="C155" s="4"/>
    </row>
    <row r="156" spans="1:3" ht="15.75" customHeight="1">
      <c r="A156" s="4"/>
      <c r="B156" s="4"/>
      <c r="C156" s="4"/>
    </row>
    <row r="157" spans="1:3" ht="15.75" customHeight="1">
      <c r="A157" s="4"/>
      <c r="B157" s="4"/>
      <c r="C157" s="4"/>
    </row>
    <row r="158" spans="1:3" ht="15.75" customHeight="1">
      <c r="A158" s="4"/>
      <c r="B158" s="4"/>
      <c r="C158" s="4"/>
    </row>
    <row r="159" spans="1:3" ht="15.75" customHeight="1">
      <c r="A159" s="4"/>
      <c r="B159" s="4"/>
      <c r="C159" s="4"/>
    </row>
    <row r="160" spans="1:3" ht="15.75" customHeight="1">
      <c r="A160" s="4"/>
      <c r="B160" s="4"/>
      <c r="C160" s="4"/>
    </row>
    <row r="161" spans="1:3" ht="15.75" customHeight="1">
      <c r="A161" s="4"/>
      <c r="B161" s="4"/>
      <c r="C161" s="4"/>
    </row>
    <row r="162" spans="1:3" ht="15.75" customHeight="1">
      <c r="A162" s="4"/>
      <c r="B162" s="4"/>
      <c r="C162" s="4"/>
    </row>
    <row r="163" spans="1:3" ht="15.75" customHeight="1">
      <c r="A163" s="4"/>
      <c r="B163" s="4"/>
      <c r="C163" s="4"/>
    </row>
    <row r="164" spans="1:3" ht="15.75" customHeight="1">
      <c r="A164" s="4"/>
      <c r="B164" s="4"/>
      <c r="C164" s="4"/>
    </row>
    <row r="165" spans="1:3" ht="15.75" customHeight="1">
      <c r="A165" s="4"/>
      <c r="B165" s="4"/>
      <c r="C165" s="4"/>
    </row>
    <row r="166" spans="1:3" ht="15.75" customHeight="1">
      <c r="A166" s="4"/>
      <c r="B166" s="4"/>
      <c r="C166" s="4"/>
    </row>
    <row r="167" spans="1:3" ht="15.75" customHeight="1">
      <c r="A167" s="4"/>
      <c r="B167" s="4"/>
      <c r="C167" s="4"/>
    </row>
    <row r="168" spans="1:3" ht="15.75" customHeight="1">
      <c r="A168" s="4"/>
      <c r="B168" s="4"/>
      <c r="C168" s="4"/>
    </row>
    <row r="169" spans="1:3" ht="15.75" customHeight="1">
      <c r="A169" s="4"/>
      <c r="B169" s="4"/>
      <c r="C169" s="4"/>
    </row>
    <row r="170" spans="1:3" ht="15.75" customHeight="1">
      <c r="A170" s="4"/>
      <c r="B170" s="4"/>
      <c r="C170" s="4"/>
    </row>
    <row r="171" spans="1:3" ht="15.75" customHeight="1">
      <c r="A171" s="4"/>
      <c r="B171" s="4"/>
      <c r="C171" s="4"/>
    </row>
    <row r="172" spans="1:3" ht="15.75" customHeight="1">
      <c r="A172" s="4"/>
      <c r="B172" s="4"/>
      <c r="C172" s="4"/>
    </row>
    <row r="173" spans="1:3" ht="15.75" customHeight="1">
      <c r="A173" s="4"/>
      <c r="B173" s="4"/>
      <c r="C173" s="4"/>
    </row>
    <row r="174" spans="1:3" ht="15.75" customHeight="1">
      <c r="A174" s="4"/>
      <c r="B174" s="4"/>
      <c r="C174" s="4"/>
    </row>
    <row r="175" spans="1:3" ht="15.75" customHeight="1">
      <c r="A175" s="4"/>
      <c r="B175" s="4"/>
      <c r="C175" s="4"/>
    </row>
    <row r="176" spans="1:3" ht="15.75" customHeight="1">
      <c r="A176" s="4"/>
      <c r="B176" s="4"/>
      <c r="C176" s="4"/>
    </row>
    <row r="177" spans="1:3" ht="15.75" customHeight="1">
      <c r="A177" s="4"/>
      <c r="B177" s="4"/>
      <c r="C177" s="4"/>
    </row>
    <row r="178" spans="1:3" ht="15.75" customHeight="1">
      <c r="A178" s="4"/>
      <c r="B178" s="4"/>
      <c r="C178" s="4"/>
    </row>
    <row r="179" spans="1:3" ht="15.75" customHeight="1">
      <c r="A179" s="4"/>
      <c r="B179" s="4"/>
      <c r="C179" s="4"/>
    </row>
    <row r="180" spans="1:3" ht="15.75" customHeight="1">
      <c r="A180" s="4"/>
      <c r="B180" s="4"/>
      <c r="C180" s="4"/>
    </row>
    <row r="181" spans="1:3" ht="15.75" customHeight="1">
      <c r="A181" s="4"/>
      <c r="B181" s="4"/>
      <c r="C181" s="4"/>
    </row>
    <row r="182" spans="1:3" ht="15.75" customHeight="1">
      <c r="A182" s="4"/>
      <c r="B182" s="4"/>
      <c r="C182" s="4"/>
    </row>
    <row r="183" spans="1:3" ht="15.75" customHeight="1">
      <c r="A183" s="4"/>
      <c r="B183" s="4"/>
      <c r="C183" s="4"/>
    </row>
    <row r="184" spans="1:3" ht="15.75" customHeight="1">
      <c r="A184" s="4"/>
      <c r="B184" s="4"/>
      <c r="C184" s="4"/>
    </row>
    <row r="185" spans="1:3" ht="15.75" customHeight="1">
      <c r="A185" s="4"/>
      <c r="B185" s="4"/>
      <c r="C185" s="4"/>
    </row>
    <row r="186" spans="1:3" ht="15.75" customHeight="1">
      <c r="A186" s="4"/>
      <c r="B186" s="4"/>
      <c r="C186" s="4"/>
    </row>
    <row r="187" spans="1:3" ht="15.75" customHeight="1">
      <c r="A187" s="4"/>
      <c r="B187" s="4"/>
      <c r="C187" s="4"/>
    </row>
    <row r="188" spans="1:3" ht="15.75" customHeight="1">
      <c r="A188" s="4"/>
      <c r="B188" s="4"/>
      <c r="C188" s="4"/>
    </row>
    <row r="189" spans="1:3" ht="15.75" customHeight="1">
      <c r="A189" s="4"/>
      <c r="B189" s="4"/>
      <c r="C189" s="4"/>
    </row>
    <row r="190" spans="1:3" ht="15.75" customHeight="1">
      <c r="A190" s="4"/>
      <c r="B190" s="4"/>
      <c r="C190" s="4"/>
    </row>
    <row r="191" spans="1:3" ht="15.75" customHeight="1">
      <c r="A191" s="4"/>
      <c r="B191" s="4"/>
      <c r="C191" s="4"/>
    </row>
    <row r="192" spans="1:3" ht="15.75" customHeight="1">
      <c r="A192" s="4"/>
      <c r="B192" s="4"/>
      <c r="C192" s="4"/>
    </row>
    <row r="193" spans="1:3" ht="15.75" customHeight="1">
      <c r="A193" s="4"/>
      <c r="B193" s="4"/>
      <c r="C193" s="4"/>
    </row>
    <row r="194" spans="1:3" ht="15.75" customHeight="1">
      <c r="A194" s="4"/>
      <c r="B194" s="4"/>
      <c r="C194" s="4"/>
    </row>
    <row r="195" spans="1:3" ht="15.75" customHeight="1">
      <c r="A195" s="4"/>
      <c r="B195" s="4"/>
      <c r="C195" s="4"/>
    </row>
    <row r="196" spans="1:3" ht="15.75" customHeight="1">
      <c r="A196" s="4"/>
      <c r="B196" s="4"/>
      <c r="C196" s="4"/>
    </row>
    <row r="197" spans="1:3" ht="15.75" customHeight="1">
      <c r="A197" s="4"/>
      <c r="B197" s="4"/>
      <c r="C197" s="4"/>
    </row>
    <row r="198" spans="1:3" ht="15.75" customHeight="1">
      <c r="A198" s="4"/>
      <c r="B198" s="4"/>
      <c r="C198" s="4"/>
    </row>
    <row r="199" spans="1:3" ht="15.75" customHeight="1">
      <c r="A199" s="4"/>
      <c r="B199" s="4"/>
      <c r="C199" s="4"/>
    </row>
    <row r="200" spans="1:3" ht="15.75" customHeight="1">
      <c r="A200" s="4"/>
      <c r="B200" s="4"/>
      <c r="C200" s="4"/>
    </row>
    <row r="201" spans="1:3" ht="15.75" customHeight="1">
      <c r="A201" s="4"/>
      <c r="B201" s="4"/>
      <c r="C201" s="4"/>
    </row>
    <row r="202" spans="1:3" ht="15.75" customHeight="1">
      <c r="A202" s="4"/>
      <c r="B202" s="4"/>
      <c r="C202" s="4"/>
    </row>
    <row r="203" spans="1:3" ht="15.75" customHeight="1">
      <c r="A203" s="4"/>
      <c r="B203" s="4"/>
      <c r="C203" s="4"/>
    </row>
    <row r="204" spans="1:3" ht="15.75" customHeight="1">
      <c r="A204" s="4"/>
      <c r="B204" s="4"/>
      <c r="C204" s="4"/>
    </row>
    <row r="205" spans="1:3" ht="15.75" customHeight="1">
      <c r="A205" s="4"/>
      <c r="B205" s="4"/>
      <c r="C205" s="4"/>
    </row>
    <row r="206" spans="1:3" ht="15.75" customHeight="1">
      <c r="A206" s="4"/>
      <c r="B206" s="4"/>
      <c r="C206" s="4"/>
    </row>
    <row r="207" spans="1:3" ht="15.75" customHeight="1">
      <c r="A207" s="4"/>
      <c r="B207" s="4"/>
      <c r="C207" s="4"/>
    </row>
    <row r="208" spans="1:3" ht="15.75" customHeight="1">
      <c r="A208" s="4"/>
      <c r="B208" s="4"/>
      <c r="C208" s="4"/>
    </row>
    <row r="209" spans="1:3" ht="15.75" customHeight="1">
      <c r="A209" s="4"/>
      <c r="B209" s="4"/>
      <c r="C209" s="4"/>
    </row>
    <row r="210" spans="1:3" ht="15.75" customHeight="1">
      <c r="A210" s="4"/>
      <c r="B210" s="4"/>
      <c r="C210" s="4"/>
    </row>
    <row r="211" spans="1:3" ht="15.75" customHeight="1">
      <c r="A211" s="4"/>
      <c r="B211" s="4"/>
      <c r="C211" s="4"/>
    </row>
    <row r="212" spans="1:3" ht="15.75" customHeight="1">
      <c r="A212" s="4"/>
      <c r="B212" s="4"/>
      <c r="C212" s="4"/>
    </row>
    <row r="213" spans="1:3" ht="15.75" customHeight="1">
      <c r="A213" s="4"/>
      <c r="B213" s="4"/>
      <c r="C213" s="4"/>
    </row>
    <row r="214" spans="1:3" ht="15.75" customHeight="1">
      <c r="A214" s="4"/>
      <c r="B214" s="4"/>
      <c r="C214" s="4"/>
    </row>
    <row r="215" spans="1:3" ht="15.75" customHeight="1">
      <c r="A215" s="4"/>
      <c r="B215" s="4"/>
      <c r="C215" s="4"/>
    </row>
    <row r="216" spans="1:3" ht="15.75" customHeight="1">
      <c r="A216" s="4"/>
      <c r="B216" s="4"/>
      <c r="C216" s="4"/>
    </row>
    <row r="217" spans="1:3" ht="15.75" customHeight="1">
      <c r="A217" s="4"/>
      <c r="B217" s="4"/>
      <c r="C217" s="4"/>
    </row>
    <row r="218" spans="1:3" ht="15.75" customHeight="1">
      <c r="A218" s="4"/>
      <c r="B218" s="4"/>
      <c r="C218" s="4"/>
    </row>
    <row r="219" spans="1:3" ht="15.75" customHeight="1">
      <c r="A219" s="4"/>
      <c r="B219" s="4"/>
      <c r="C219" s="4"/>
    </row>
    <row r="220" spans="1:3" ht="15.75" customHeight="1">
      <c r="A220" s="4"/>
      <c r="B220" s="4"/>
      <c r="C220" s="4"/>
    </row>
    <row r="221" spans="1:3" ht="15.75" customHeight="1">
      <c r="A221" s="4"/>
      <c r="B221" s="4"/>
      <c r="C221" s="4"/>
    </row>
    <row r="222" spans="1:3" ht="15.75" customHeight="1">
      <c r="A222" s="4"/>
      <c r="B222" s="4"/>
      <c r="C222" s="4"/>
    </row>
    <row r="223" spans="1:3" ht="15.75" customHeight="1">
      <c r="A223" s="4"/>
      <c r="B223" s="4"/>
      <c r="C223" s="4"/>
    </row>
    <row r="224" spans="1:3" ht="15.75" customHeight="1">
      <c r="A224" s="4"/>
      <c r="B224" s="4"/>
      <c r="C224" s="4"/>
    </row>
    <row r="225" spans="1:3" ht="15.75" customHeight="1">
      <c r="A225" s="4"/>
      <c r="B225" s="4"/>
      <c r="C225" s="4"/>
    </row>
    <row r="226" spans="1:3" ht="15.75" customHeight="1">
      <c r="A226" s="4"/>
      <c r="B226" s="4"/>
      <c r="C226" s="4"/>
    </row>
    <row r="227" spans="1:3" ht="15.75" customHeight="1">
      <c r="A227" s="4"/>
      <c r="B227" s="4"/>
      <c r="C227" s="4"/>
    </row>
    <row r="228" spans="1:3" ht="15.75" customHeight="1">
      <c r="A228" s="4"/>
      <c r="B228" s="4"/>
      <c r="C228" s="4"/>
    </row>
    <row r="229" spans="1:3" ht="15.75" customHeight="1">
      <c r="A229" s="4"/>
      <c r="B229" s="4"/>
      <c r="C229" s="4"/>
    </row>
    <row r="230" spans="1:3" ht="15.75" customHeight="1">
      <c r="A230" s="4"/>
      <c r="B230" s="4"/>
      <c r="C230" s="4"/>
    </row>
    <row r="231" spans="1:3" ht="15.75" customHeight="1">
      <c r="A231" s="4"/>
      <c r="B231" s="4"/>
      <c r="C231" s="4"/>
    </row>
    <row r="232" spans="1:3" ht="15.75" customHeight="1">
      <c r="A232" s="4"/>
      <c r="B232" s="4"/>
      <c r="C232" s="4"/>
    </row>
    <row r="233" spans="1:3" ht="15.75" customHeight="1">
      <c r="A233" s="4"/>
      <c r="B233" s="4"/>
      <c r="C233" s="4"/>
    </row>
    <row r="234" spans="1:3" ht="15.75" customHeight="1">
      <c r="A234" s="4"/>
      <c r="B234" s="4"/>
      <c r="C234" s="4"/>
    </row>
    <row r="235" spans="1:3" ht="15.75" customHeight="1">
      <c r="A235" s="4"/>
      <c r="B235" s="4"/>
      <c r="C235" s="4"/>
    </row>
    <row r="236" spans="1:3" ht="15.75" customHeight="1">
      <c r="A236" s="4"/>
      <c r="B236" s="4"/>
      <c r="C236" s="4"/>
    </row>
    <row r="237" spans="1:3" ht="15.75" customHeight="1">
      <c r="A237" s="4"/>
      <c r="B237" s="4"/>
      <c r="C237" s="4"/>
    </row>
    <row r="238" spans="1:3" ht="15.75" customHeight="1">
      <c r="A238" s="4"/>
      <c r="B238" s="4"/>
      <c r="C238" s="4"/>
    </row>
    <row r="239" spans="1:3" ht="15.75" customHeight="1">
      <c r="A239" s="4"/>
      <c r="B239" s="4"/>
      <c r="C239" s="4"/>
    </row>
    <row r="240" spans="1:3" ht="15.75" customHeight="1">
      <c r="A240" s="4"/>
      <c r="B240" s="4"/>
      <c r="C240" s="4"/>
    </row>
    <row r="241" spans="1:3" ht="15.75" customHeight="1">
      <c r="A241" s="4"/>
      <c r="B241" s="4"/>
      <c r="C241" s="4"/>
    </row>
    <row r="242" spans="1:3" ht="15.75" customHeight="1">
      <c r="A242" s="4"/>
      <c r="B242" s="4"/>
      <c r="C242" s="4"/>
    </row>
    <row r="243" spans="1:3" ht="15.75" customHeight="1">
      <c r="A243" s="4"/>
      <c r="B243" s="4"/>
      <c r="C243" s="4"/>
    </row>
    <row r="244" spans="1:3" ht="15.75" customHeight="1">
      <c r="A244" s="4"/>
      <c r="B244" s="4"/>
      <c r="C244" s="4"/>
    </row>
    <row r="245" spans="1:3" ht="15.75" customHeight="1">
      <c r="A245" s="4"/>
      <c r="B245" s="4"/>
      <c r="C245" s="4"/>
    </row>
    <row r="246" spans="1:3" ht="15.75" customHeight="1">
      <c r="A246" s="4"/>
      <c r="B246" s="4"/>
      <c r="C246" s="4"/>
    </row>
    <row r="247" spans="1:3" ht="15.75" customHeight="1">
      <c r="A247" s="4"/>
      <c r="B247" s="4"/>
      <c r="C247" s="4"/>
    </row>
    <row r="248" spans="1:3" ht="15.75" customHeight="1">
      <c r="A248" s="4"/>
      <c r="B248" s="4"/>
      <c r="C248" s="4"/>
    </row>
    <row r="249" spans="1:3" ht="15.75" customHeight="1">
      <c r="A249" s="4"/>
      <c r="B249" s="4"/>
      <c r="C249" s="4"/>
    </row>
    <row r="250" spans="1:3" ht="15.75" customHeight="1">
      <c r="A250" s="4"/>
      <c r="B250" s="4"/>
      <c r="C250" s="4"/>
    </row>
    <row r="251" spans="1:3" ht="15.75" customHeight="1">
      <c r="A251" s="4"/>
      <c r="B251" s="4"/>
      <c r="C251" s="4"/>
    </row>
    <row r="252" spans="1:3" ht="15.75" customHeight="1">
      <c r="A252" s="4"/>
      <c r="B252" s="4"/>
      <c r="C252" s="4"/>
    </row>
    <row r="253" spans="1:3" ht="15.75" customHeight="1">
      <c r="A253" s="4"/>
      <c r="B253" s="4"/>
      <c r="C253" s="4"/>
    </row>
    <row r="254" spans="1:3" ht="15.75" customHeight="1">
      <c r="A254" s="4"/>
      <c r="B254" s="4"/>
      <c r="C254" s="4"/>
    </row>
    <row r="255" spans="1:3" ht="15.75" customHeight="1">
      <c r="A255" s="4"/>
      <c r="B255" s="4"/>
      <c r="C255" s="4"/>
    </row>
    <row r="256" spans="1:3" ht="15.75" customHeight="1">
      <c r="A256" s="4"/>
      <c r="B256" s="4"/>
      <c r="C256" s="4"/>
    </row>
    <row r="257" spans="1:3" ht="15.75" customHeight="1">
      <c r="A257" s="4"/>
      <c r="B257" s="4"/>
      <c r="C257" s="4"/>
    </row>
    <row r="258" spans="1:3" ht="15.75" customHeight="1">
      <c r="A258" s="4"/>
      <c r="B258" s="4"/>
      <c r="C258" s="4"/>
    </row>
    <row r="259" spans="1:3" ht="15.75" customHeight="1">
      <c r="A259" s="4"/>
      <c r="B259" s="4"/>
      <c r="C259" s="4"/>
    </row>
    <row r="260" spans="1:3" ht="15.75" customHeight="1">
      <c r="A260" s="4"/>
      <c r="B260" s="4"/>
      <c r="C260" s="4"/>
    </row>
    <row r="261" spans="1:3" ht="15.75" customHeight="1">
      <c r="A261" s="4"/>
      <c r="B261" s="4"/>
      <c r="C261" s="4"/>
    </row>
    <row r="262" spans="1:3" ht="15.75" customHeight="1">
      <c r="A262" s="4"/>
      <c r="B262" s="4"/>
      <c r="C262" s="4"/>
    </row>
    <row r="263" spans="1:3" ht="15.75" customHeight="1">
      <c r="A263" s="4"/>
      <c r="B263" s="4"/>
      <c r="C263" s="4"/>
    </row>
    <row r="264" spans="1:3" ht="15.75" customHeight="1">
      <c r="A264" s="4"/>
      <c r="B264" s="4"/>
      <c r="C264" s="4"/>
    </row>
    <row r="265" spans="1:3" ht="15.75" customHeight="1">
      <c r="A265" s="4"/>
      <c r="B265" s="4"/>
      <c r="C265" s="4"/>
    </row>
    <row r="266" spans="1:3" ht="15.75" customHeight="1">
      <c r="A266" s="4"/>
      <c r="B266" s="4"/>
      <c r="C266" s="4"/>
    </row>
    <row r="267" spans="1:3" ht="15.75" customHeight="1">
      <c r="A267" s="4"/>
      <c r="B267" s="4"/>
      <c r="C267" s="4"/>
    </row>
    <row r="268" spans="1:3" ht="15.75" customHeight="1">
      <c r="A268" s="4"/>
      <c r="B268" s="4"/>
      <c r="C268" s="4"/>
    </row>
    <row r="269" spans="1:3" ht="15.75" customHeight="1">
      <c r="A269" s="4"/>
      <c r="B269" s="4"/>
      <c r="C269" s="4"/>
    </row>
    <row r="270" spans="1:3" ht="15.75" customHeight="1">
      <c r="A270" s="4"/>
      <c r="B270" s="4"/>
      <c r="C270" s="4"/>
    </row>
    <row r="271" spans="1:3" ht="15.75" customHeight="1">
      <c r="A271" s="4"/>
      <c r="B271" s="4"/>
      <c r="C271" s="4"/>
    </row>
    <row r="272" spans="1:3" ht="15.75" customHeight="1">
      <c r="A272" s="4"/>
      <c r="B272" s="4"/>
      <c r="C272" s="4"/>
    </row>
    <row r="273" spans="1:3" ht="15.75" customHeight="1">
      <c r="A273" s="4"/>
      <c r="B273" s="4"/>
      <c r="C273" s="4"/>
    </row>
    <row r="274" spans="1:3" ht="15.75" customHeight="1">
      <c r="A274" s="4"/>
      <c r="B274" s="4"/>
      <c r="C274" s="4"/>
    </row>
    <row r="275" spans="1:3" ht="15.75" customHeight="1">
      <c r="A275" s="4"/>
      <c r="B275" s="4"/>
      <c r="C275" s="4"/>
    </row>
    <row r="276" spans="1:3" ht="15.75" customHeight="1">
      <c r="A276" s="4"/>
      <c r="B276" s="4"/>
      <c r="C276" s="4"/>
    </row>
    <row r="277" spans="1:3" ht="15.75" customHeight="1">
      <c r="A277" s="4"/>
      <c r="B277" s="4"/>
      <c r="C277" s="4"/>
    </row>
    <row r="278" spans="1:3" ht="15.75" customHeight="1">
      <c r="A278" s="4"/>
      <c r="B278" s="4"/>
      <c r="C278" s="4"/>
    </row>
    <row r="279" spans="1:3" ht="15.75" customHeight="1">
      <c r="A279" s="4"/>
      <c r="B279" s="4"/>
      <c r="C279" s="4"/>
    </row>
    <row r="280" spans="1:3" ht="15.75" customHeight="1">
      <c r="A280" s="4"/>
      <c r="B280" s="4"/>
      <c r="C280" s="4"/>
    </row>
    <row r="281" spans="1:3" ht="15.75" customHeight="1">
      <c r="A281" s="4"/>
      <c r="B281" s="4"/>
      <c r="C281" s="4"/>
    </row>
    <row r="282" spans="1:3" ht="15.75" customHeight="1">
      <c r="A282" s="4"/>
      <c r="B282" s="4"/>
      <c r="C282" s="4"/>
    </row>
    <row r="283" spans="1:3" ht="15.75" customHeight="1">
      <c r="A283" s="4"/>
      <c r="B283" s="4"/>
      <c r="C283" s="4"/>
    </row>
    <row r="284" spans="1:3" ht="15.75" customHeight="1">
      <c r="A284" s="4"/>
      <c r="B284" s="4"/>
      <c r="C284" s="4"/>
    </row>
    <row r="285" spans="1:3" ht="15.75" customHeight="1">
      <c r="A285" s="4"/>
      <c r="B285" s="4"/>
      <c r="C285" s="4"/>
    </row>
    <row r="286" spans="1:3" ht="15.75" customHeight="1">
      <c r="A286" s="4"/>
      <c r="B286" s="4"/>
      <c r="C286" s="4"/>
    </row>
    <row r="287" spans="1:3" ht="15.75" customHeight="1">
      <c r="A287" s="4"/>
      <c r="B287" s="4"/>
      <c r="C287" s="4"/>
    </row>
    <row r="288" spans="1:3" ht="15.75" customHeight="1">
      <c r="A288" s="4"/>
      <c r="B288" s="4"/>
      <c r="C288" s="4"/>
    </row>
    <row r="289" spans="1:3" ht="15.75" customHeight="1">
      <c r="A289" s="4"/>
      <c r="B289" s="4"/>
      <c r="C289" s="4"/>
    </row>
    <row r="290" spans="1:3" ht="15.75" customHeight="1">
      <c r="A290" s="4"/>
      <c r="B290" s="4"/>
      <c r="C290" s="4"/>
    </row>
    <row r="291" spans="1:3" ht="15.75" customHeight="1">
      <c r="A291" s="4"/>
      <c r="B291" s="4"/>
      <c r="C291" s="4"/>
    </row>
    <row r="292" spans="1:3" ht="15.75" customHeight="1">
      <c r="A292" s="4"/>
      <c r="B292" s="4"/>
      <c r="C292" s="4"/>
    </row>
    <row r="293" spans="1:3" ht="15.75" customHeight="1">
      <c r="A293" s="4"/>
      <c r="B293" s="4"/>
      <c r="C293" s="4"/>
    </row>
    <row r="294" spans="1:3" ht="15.75" customHeight="1">
      <c r="A294" s="4"/>
      <c r="B294" s="4"/>
      <c r="C294" s="4"/>
    </row>
    <row r="295" spans="1:3" ht="15.75" customHeight="1">
      <c r="A295" s="4"/>
      <c r="B295" s="4"/>
      <c r="C295" s="4"/>
    </row>
    <row r="296" spans="1:3" ht="15.75" customHeight="1">
      <c r="A296" s="4"/>
      <c r="B296" s="4"/>
      <c r="C296" s="4"/>
    </row>
    <row r="297" spans="1:3" ht="15.75" customHeight="1">
      <c r="A297" s="4"/>
      <c r="B297" s="4"/>
      <c r="C297" s="4"/>
    </row>
    <row r="298" spans="1:3" ht="15.75" customHeight="1">
      <c r="A298" s="4"/>
      <c r="B298" s="4"/>
      <c r="C298" s="4"/>
    </row>
    <row r="299" spans="1:3" ht="15.75" customHeight="1">
      <c r="A299" s="4"/>
      <c r="B299" s="4"/>
      <c r="C299" s="4"/>
    </row>
    <row r="300" spans="1:3" ht="15.75" customHeight="1">
      <c r="A300" s="4"/>
      <c r="B300" s="4"/>
      <c r="C300" s="4"/>
    </row>
    <row r="301" spans="1:3" ht="15.75" customHeight="1">
      <c r="A301" s="4"/>
      <c r="B301" s="4"/>
      <c r="C301" s="4"/>
    </row>
    <row r="302" spans="1:3" ht="15.75" customHeight="1">
      <c r="A302" s="4"/>
      <c r="B302" s="4"/>
      <c r="C302" s="4"/>
    </row>
    <row r="303" spans="1:3" ht="15.75" customHeight="1">
      <c r="A303" s="4"/>
      <c r="B303" s="4"/>
      <c r="C303" s="4"/>
    </row>
    <row r="304" spans="1:3" ht="15.75" customHeight="1">
      <c r="A304" s="4"/>
      <c r="B304" s="4"/>
      <c r="C304" s="4"/>
    </row>
    <row r="305" spans="1:3" ht="15.75" customHeight="1">
      <c r="A305" s="4"/>
      <c r="B305" s="4"/>
      <c r="C305" s="4"/>
    </row>
    <row r="306" spans="1:3" ht="15.75" customHeight="1">
      <c r="A306" s="4"/>
      <c r="B306" s="4"/>
      <c r="C306" s="4"/>
    </row>
    <row r="307" spans="1:3" ht="15.75" customHeight="1">
      <c r="A307" s="4"/>
      <c r="B307" s="4"/>
      <c r="C307" s="4"/>
    </row>
    <row r="308" spans="1:3" ht="15.75" customHeight="1">
      <c r="A308" s="4"/>
      <c r="B308" s="4"/>
      <c r="C308" s="4"/>
    </row>
    <row r="309" spans="1:3" ht="15.75" customHeight="1">
      <c r="A309" s="4"/>
      <c r="B309" s="4"/>
      <c r="C309" s="4"/>
    </row>
    <row r="310" spans="1:3" ht="15.75" customHeight="1">
      <c r="A310" s="4"/>
      <c r="B310" s="4"/>
      <c r="C310" s="4"/>
    </row>
    <row r="311" spans="1:3" ht="15.75" customHeight="1">
      <c r="A311" s="4"/>
      <c r="B311" s="4"/>
      <c r="C311" s="4"/>
    </row>
    <row r="312" spans="1:3" ht="15.75" customHeight="1">
      <c r="A312" s="4"/>
      <c r="B312" s="4"/>
      <c r="C312" s="4"/>
    </row>
    <row r="313" spans="1:3" ht="15.75" customHeight="1">
      <c r="A313" s="4"/>
      <c r="B313" s="4"/>
      <c r="C313" s="4"/>
    </row>
    <row r="314" spans="1:3" ht="15.75" customHeight="1">
      <c r="A314" s="4"/>
      <c r="B314" s="4"/>
      <c r="C314" s="4"/>
    </row>
    <row r="315" spans="1:3" ht="15.75" customHeight="1">
      <c r="A315" s="4"/>
      <c r="B315" s="4"/>
      <c r="C315" s="4"/>
    </row>
    <row r="316" spans="1:3" ht="15.75" customHeight="1">
      <c r="A316" s="4"/>
      <c r="B316" s="4"/>
      <c r="C316" s="4"/>
    </row>
    <row r="317" spans="1:3" ht="15.75" customHeight="1">
      <c r="A317" s="4"/>
      <c r="B317" s="4"/>
      <c r="C317" s="4"/>
    </row>
    <row r="318" spans="1:3" ht="15.75" customHeight="1">
      <c r="A318" s="4"/>
      <c r="B318" s="4"/>
      <c r="C318" s="4"/>
    </row>
    <row r="319" spans="1:3" ht="15.75" customHeight="1">
      <c r="A319" s="4"/>
      <c r="B319" s="4"/>
      <c r="C319" s="4"/>
    </row>
    <row r="320" spans="1:3" ht="15.75" customHeight="1">
      <c r="A320" s="4"/>
      <c r="B320" s="4"/>
      <c r="C320" s="4"/>
    </row>
    <row r="321" spans="1:3" ht="15.75" customHeight="1">
      <c r="A321" s="4"/>
      <c r="B321" s="4"/>
      <c r="C321" s="4"/>
    </row>
    <row r="322" spans="1:3" ht="15.75" customHeight="1">
      <c r="A322" s="4"/>
      <c r="B322" s="4"/>
      <c r="C322" s="4"/>
    </row>
    <row r="323" spans="1:3" ht="15.75" customHeight="1">
      <c r="A323" s="4"/>
      <c r="B323" s="4"/>
      <c r="C323" s="4"/>
    </row>
    <row r="324" spans="1:3" ht="15.75" customHeight="1">
      <c r="A324" s="4"/>
      <c r="B324" s="4"/>
      <c r="C324" s="4"/>
    </row>
    <row r="325" spans="1:3" ht="15.75" customHeight="1">
      <c r="A325" s="4"/>
      <c r="B325" s="4"/>
      <c r="C325" s="4"/>
    </row>
    <row r="326" spans="1:3" ht="15.75" customHeight="1">
      <c r="A326" s="4"/>
      <c r="B326" s="4"/>
      <c r="C326" s="4"/>
    </row>
    <row r="327" spans="1:3" ht="15.75" customHeight="1">
      <c r="A327" s="4"/>
      <c r="B327" s="4"/>
      <c r="C327" s="4"/>
    </row>
    <row r="328" spans="1:3" ht="15.75" customHeight="1">
      <c r="A328" s="4"/>
      <c r="B328" s="4"/>
      <c r="C328" s="4"/>
    </row>
    <row r="329" spans="1:3" ht="15.75" customHeight="1">
      <c r="A329" s="4"/>
      <c r="B329" s="4"/>
      <c r="C329" s="4"/>
    </row>
    <row r="330" spans="1:3" ht="15.75" customHeight="1">
      <c r="A330" s="4"/>
      <c r="B330" s="4"/>
      <c r="C330" s="4"/>
    </row>
    <row r="331" spans="1:3" ht="15.75" customHeight="1">
      <c r="A331" s="4"/>
      <c r="B331" s="4"/>
      <c r="C331" s="4"/>
    </row>
    <row r="332" spans="1:3" ht="15.75" customHeight="1">
      <c r="A332" s="4"/>
      <c r="B332" s="4"/>
      <c r="C332" s="4"/>
    </row>
    <row r="333" spans="1:3" ht="15.75" customHeight="1">
      <c r="A333" s="4"/>
      <c r="B333" s="4"/>
      <c r="C333" s="4"/>
    </row>
    <row r="334" spans="1:3" ht="15.75" customHeight="1">
      <c r="A334" s="4"/>
      <c r="B334" s="4"/>
      <c r="C334" s="4"/>
    </row>
    <row r="335" spans="1:3" ht="15.75" customHeight="1">
      <c r="A335" s="4"/>
      <c r="B335" s="4"/>
      <c r="C335" s="4"/>
    </row>
    <row r="336" spans="1:3" ht="15.75" customHeight="1">
      <c r="A336" s="4"/>
      <c r="B336" s="4"/>
      <c r="C336" s="4"/>
    </row>
    <row r="337" spans="1:3" ht="15.75" customHeight="1">
      <c r="A337" s="4"/>
      <c r="B337" s="4"/>
      <c r="C337" s="4"/>
    </row>
    <row r="338" spans="1:3" ht="15.75" customHeight="1">
      <c r="A338" s="4"/>
      <c r="B338" s="4"/>
      <c r="C338" s="4"/>
    </row>
    <row r="339" spans="1:3" ht="15.75" customHeight="1">
      <c r="A339" s="4"/>
      <c r="B339" s="4"/>
      <c r="C339" s="4"/>
    </row>
    <row r="340" spans="1:3" ht="15.75" customHeight="1">
      <c r="A340" s="4"/>
      <c r="B340" s="4"/>
      <c r="C340" s="4"/>
    </row>
    <row r="341" spans="1:3" ht="15.75" customHeight="1">
      <c r="A341" s="4"/>
      <c r="B341" s="4"/>
      <c r="C341" s="4"/>
    </row>
    <row r="342" spans="1:3" ht="15.75" customHeight="1">
      <c r="A342" s="4"/>
      <c r="B342" s="4"/>
      <c r="C342" s="4"/>
    </row>
    <row r="343" spans="1:3" ht="15.75" customHeight="1">
      <c r="A343" s="4"/>
      <c r="B343" s="4"/>
      <c r="C343" s="4"/>
    </row>
    <row r="344" spans="1:3" ht="15.75" customHeight="1">
      <c r="A344" s="4"/>
      <c r="B344" s="4"/>
      <c r="C344" s="4"/>
    </row>
    <row r="345" spans="1:3" ht="15.75" customHeight="1">
      <c r="A345" s="4"/>
      <c r="B345" s="4"/>
      <c r="C345" s="4"/>
    </row>
    <row r="346" spans="1:3" ht="15.75" customHeight="1">
      <c r="A346" s="4"/>
      <c r="B346" s="4"/>
      <c r="C346" s="4"/>
    </row>
    <row r="347" spans="1:3" ht="15.75" customHeight="1">
      <c r="A347" s="4"/>
      <c r="B347" s="4"/>
      <c r="C347" s="4"/>
    </row>
    <row r="348" spans="1:3" ht="15.75" customHeight="1">
      <c r="A348" s="4"/>
      <c r="B348" s="4"/>
      <c r="C348" s="4"/>
    </row>
    <row r="349" spans="1:3" ht="15.75" customHeight="1">
      <c r="A349" s="4"/>
      <c r="B349" s="4"/>
      <c r="C349" s="4"/>
    </row>
    <row r="350" spans="1:3" ht="15.75" customHeight="1">
      <c r="A350" s="4"/>
      <c r="B350" s="4"/>
      <c r="C350" s="4"/>
    </row>
    <row r="351" spans="1:3" ht="15.75" customHeight="1">
      <c r="A351" s="4"/>
      <c r="B351" s="4"/>
      <c r="C351" s="4"/>
    </row>
    <row r="352" spans="1:3" ht="15.75" customHeight="1">
      <c r="A352" s="4"/>
      <c r="B352" s="4"/>
      <c r="C352" s="4"/>
    </row>
    <row r="353" spans="1:3" ht="15.75" customHeight="1">
      <c r="A353" s="4"/>
      <c r="B353" s="4"/>
      <c r="C353" s="4"/>
    </row>
    <row r="354" spans="1:3" ht="15.75" customHeight="1">
      <c r="A354" s="4"/>
      <c r="B354" s="4"/>
      <c r="C354" s="4"/>
    </row>
    <row r="355" spans="1:3" ht="15.75" customHeight="1">
      <c r="A355" s="4"/>
      <c r="B355" s="4"/>
      <c r="C355" s="4"/>
    </row>
    <row r="356" spans="1:3" ht="15.75" customHeight="1">
      <c r="A356" s="4"/>
      <c r="B356" s="4"/>
      <c r="C356" s="4"/>
    </row>
    <row r="357" spans="1:3" ht="15.75" customHeight="1">
      <c r="A357" s="4"/>
      <c r="B357" s="4"/>
      <c r="C357" s="4"/>
    </row>
    <row r="358" spans="1:3" ht="15.75" customHeight="1">
      <c r="A358" s="4"/>
      <c r="B358" s="4"/>
      <c r="C358" s="4"/>
    </row>
    <row r="359" spans="1:3" ht="15.75" customHeight="1">
      <c r="A359" s="4"/>
      <c r="B359" s="4"/>
      <c r="C359" s="4"/>
    </row>
    <row r="360" spans="1:3" ht="15.75" customHeight="1">
      <c r="A360" s="4"/>
      <c r="B360" s="4"/>
      <c r="C360" s="4"/>
    </row>
    <row r="361" spans="1:3" ht="15.75" customHeight="1">
      <c r="A361" s="4"/>
      <c r="B361" s="4"/>
      <c r="C361" s="4"/>
    </row>
    <row r="362" spans="1:3" ht="15.75" customHeight="1">
      <c r="A362" s="4"/>
      <c r="B362" s="4"/>
      <c r="C362" s="4"/>
    </row>
    <row r="363" spans="1:3" ht="15.75" customHeight="1">
      <c r="A363" s="4"/>
      <c r="B363" s="4"/>
      <c r="C363" s="4"/>
    </row>
    <row r="364" spans="1:3" ht="15.75" customHeight="1">
      <c r="A364" s="4"/>
      <c r="B364" s="4"/>
      <c r="C364" s="4"/>
    </row>
    <row r="365" spans="1:3" ht="15.75" customHeight="1">
      <c r="A365" s="4"/>
      <c r="B365" s="4"/>
      <c r="C365" s="4"/>
    </row>
    <row r="366" spans="1:3" ht="15.75" customHeight="1">
      <c r="A366" s="4"/>
      <c r="B366" s="4"/>
      <c r="C366" s="4"/>
    </row>
    <row r="367" spans="1:3" ht="15.75" customHeight="1">
      <c r="A367" s="4"/>
      <c r="B367" s="4"/>
      <c r="C367" s="4"/>
    </row>
    <row r="368" spans="1:3" ht="15.75" customHeight="1">
      <c r="A368" s="4"/>
      <c r="B368" s="4"/>
      <c r="C368" s="4"/>
    </row>
    <row r="369" spans="1:3" ht="15.75" customHeight="1">
      <c r="A369" s="4"/>
      <c r="B369" s="4"/>
      <c r="C369" s="4"/>
    </row>
    <row r="370" spans="1:3" ht="15.75" customHeight="1">
      <c r="A370" s="4"/>
      <c r="B370" s="4"/>
      <c r="C370" s="4"/>
    </row>
    <row r="371" spans="1:3" ht="15.75" customHeight="1">
      <c r="A371" s="4"/>
      <c r="B371" s="4"/>
      <c r="C371" s="4"/>
    </row>
    <row r="372" spans="1:3" ht="15.75" customHeight="1">
      <c r="A372" s="4"/>
      <c r="B372" s="4"/>
      <c r="C372" s="4"/>
    </row>
    <row r="373" spans="1:3" ht="15.75" customHeight="1">
      <c r="A373" s="4"/>
      <c r="B373" s="4"/>
      <c r="C373" s="4"/>
    </row>
    <row r="374" spans="1:3" ht="15.75" customHeight="1">
      <c r="A374" s="4"/>
      <c r="B374" s="4"/>
      <c r="C374" s="4"/>
    </row>
    <row r="375" spans="1:3" ht="15.75" customHeight="1">
      <c r="A375" s="4"/>
      <c r="B375" s="4"/>
      <c r="C375" s="4"/>
    </row>
    <row r="376" spans="1:3" ht="15.75" customHeight="1">
      <c r="A376" s="4"/>
      <c r="B376" s="4"/>
      <c r="C376" s="4"/>
    </row>
    <row r="377" spans="1:3" ht="15.75" customHeight="1">
      <c r="A377" s="4"/>
      <c r="B377" s="4"/>
      <c r="C377" s="4"/>
    </row>
    <row r="378" spans="1:3" ht="15.75" customHeight="1">
      <c r="A378" s="4"/>
      <c r="B378" s="4"/>
      <c r="C378" s="4"/>
    </row>
    <row r="379" spans="1:3" ht="15.75" customHeight="1">
      <c r="A379" s="4"/>
      <c r="B379" s="4"/>
      <c r="C379" s="4"/>
    </row>
    <row r="380" spans="1:3" ht="15.75" customHeight="1">
      <c r="A380" s="4"/>
      <c r="B380" s="4"/>
      <c r="C380" s="4"/>
    </row>
    <row r="381" spans="1:3" ht="15.75" customHeight="1">
      <c r="A381" s="4"/>
      <c r="B381" s="4"/>
      <c r="C381" s="4"/>
    </row>
    <row r="382" spans="1:3" ht="15.75" customHeight="1">
      <c r="A382" s="4"/>
      <c r="B382" s="4"/>
      <c r="C382" s="4"/>
    </row>
    <row r="383" spans="1:3" ht="15.75" customHeight="1">
      <c r="A383" s="4"/>
      <c r="B383" s="4"/>
      <c r="C383" s="4"/>
    </row>
    <row r="384" spans="1:3" ht="15.75" customHeight="1">
      <c r="A384" s="4"/>
      <c r="B384" s="4"/>
      <c r="C384" s="4"/>
    </row>
    <row r="385" spans="1:3" ht="15.75" customHeight="1">
      <c r="A385" s="4"/>
      <c r="B385" s="4"/>
      <c r="C385" s="4"/>
    </row>
    <row r="386" spans="1:3" ht="15.75" customHeight="1">
      <c r="A386" s="4"/>
      <c r="B386" s="4"/>
      <c r="C386" s="4"/>
    </row>
    <row r="387" spans="1:3" ht="15.75" customHeight="1">
      <c r="A387" s="4"/>
      <c r="B387" s="4"/>
      <c r="C387" s="4"/>
    </row>
    <row r="388" spans="1:3" ht="15.75" customHeight="1">
      <c r="A388" s="4"/>
      <c r="B388" s="4"/>
      <c r="C388" s="4"/>
    </row>
    <row r="389" spans="1:3" ht="15.75" customHeight="1">
      <c r="A389" s="4"/>
      <c r="B389" s="4"/>
      <c r="C389" s="4"/>
    </row>
    <row r="390" spans="1:3" ht="15.75" customHeight="1">
      <c r="A390" s="4"/>
      <c r="B390" s="4"/>
      <c r="C390" s="4"/>
    </row>
    <row r="391" spans="1:3" ht="15.75" customHeight="1">
      <c r="A391" s="4"/>
      <c r="B391" s="4"/>
      <c r="C391" s="4"/>
    </row>
    <row r="392" spans="1:3" ht="15.75" customHeight="1">
      <c r="A392" s="4"/>
      <c r="B392" s="4"/>
      <c r="C392" s="4"/>
    </row>
    <row r="393" spans="1:3" ht="15.75" customHeight="1">
      <c r="A393" s="4"/>
      <c r="B393" s="4"/>
      <c r="C393" s="4"/>
    </row>
    <row r="394" spans="1:3" ht="15.75" customHeight="1">
      <c r="A394" s="4"/>
      <c r="B394" s="4"/>
      <c r="C394" s="4"/>
    </row>
    <row r="395" spans="1:3" ht="15.75" customHeight="1">
      <c r="A395" s="4"/>
      <c r="B395" s="4"/>
      <c r="C395" s="4"/>
    </row>
    <row r="396" spans="1:3" ht="15.75" customHeight="1">
      <c r="A396" s="4"/>
      <c r="B396" s="4"/>
      <c r="C396" s="4"/>
    </row>
    <row r="397" spans="1:3" ht="15.75" customHeight="1">
      <c r="A397" s="4"/>
      <c r="B397" s="4"/>
      <c r="C397" s="4"/>
    </row>
    <row r="398" spans="1:3" ht="15.75" customHeight="1">
      <c r="A398" s="4"/>
      <c r="B398" s="4"/>
      <c r="C398" s="4"/>
    </row>
    <row r="399" spans="1:3" ht="15.75" customHeight="1">
      <c r="A399" s="4"/>
      <c r="B399" s="4"/>
      <c r="C399" s="4"/>
    </row>
    <row r="400" spans="1:3" ht="15.75" customHeight="1">
      <c r="A400" s="4"/>
      <c r="B400" s="4"/>
      <c r="C400" s="4"/>
    </row>
    <row r="401" spans="1:3" ht="15.75" customHeight="1">
      <c r="A401" s="4"/>
      <c r="B401" s="4"/>
      <c r="C401" s="4"/>
    </row>
    <row r="402" spans="1:3" ht="15.75" customHeight="1">
      <c r="A402" s="4"/>
      <c r="B402" s="4"/>
      <c r="C402" s="4"/>
    </row>
    <row r="403" spans="1:3" ht="15.75" customHeight="1">
      <c r="A403" s="4"/>
      <c r="B403" s="4"/>
      <c r="C403" s="4"/>
    </row>
    <row r="404" spans="1:3" ht="15.75" customHeight="1">
      <c r="A404" s="4"/>
      <c r="B404" s="4"/>
      <c r="C404" s="4"/>
    </row>
    <row r="405" spans="1:3" ht="15.75" customHeight="1">
      <c r="A405" s="4"/>
      <c r="B405" s="4"/>
      <c r="C405" s="4"/>
    </row>
    <row r="406" spans="1:3" ht="15.75" customHeight="1">
      <c r="A406" s="4"/>
      <c r="B406" s="4"/>
      <c r="C406" s="4"/>
    </row>
    <row r="407" spans="1:3" ht="15.75" customHeight="1">
      <c r="A407" s="4"/>
      <c r="B407" s="4"/>
      <c r="C407" s="4"/>
    </row>
    <row r="408" spans="1:3" ht="15.75" customHeight="1">
      <c r="A408" s="4"/>
      <c r="B408" s="4"/>
      <c r="C408" s="4"/>
    </row>
    <row r="409" spans="1:3" ht="15.75" customHeight="1">
      <c r="A409" s="4"/>
      <c r="B409" s="4"/>
      <c r="C409" s="4"/>
    </row>
    <row r="410" spans="1:3" ht="15.75" customHeight="1">
      <c r="A410" s="4"/>
      <c r="B410" s="4"/>
      <c r="C410" s="4"/>
    </row>
    <row r="411" spans="1:3" ht="15.75" customHeight="1">
      <c r="A411" s="4"/>
      <c r="B411" s="4"/>
      <c r="C411" s="4"/>
    </row>
    <row r="412" spans="1:3" ht="15.75" customHeight="1">
      <c r="A412" s="4"/>
      <c r="B412" s="4"/>
      <c r="C412" s="4"/>
    </row>
    <row r="413" spans="1:3" ht="15.75" customHeight="1">
      <c r="A413" s="4"/>
      <c r="B413" s="4"/>
      <c r="C413" s="4"/>
    </row>
    <row r="414" spans="1:3" ht="15.75" customHeight="1">
      <c r="A414" s="4"/>
      <c r="B414" s="4"/>
      <c r="C414" s="4"/>
    </row>
    <row r="415" spans="1:3" ht="15.75" customHeight="1">
      <c r="A415" s="4"/>
      <c r="B415" s="4"/>
      <c r="C415" s="4"/>
    </row>
    <row r="416" spans="1:3" ht="15.75" customHeight="1">
      <c r="A416" s="4"/>
      <c r="B416" s="4"/>
      <c r="C416" s="4"/>
    </row>
    <row r="417" spans="1:3" ht="15.75" customHeight="1">
      <c r="A417" s="4"/>
      <c r="B417" s="4"/>
      <c r="C417" s="4"/>
    </row>
    <row r="418" spans="1:3" ht="15.75" customHeight="1">
      <c r="A418" s="4"/>
      <c r="B418" s="4"/>
      <c r="C418" s="4"/>
    </row>
    <row r="419" spans="1:3" ht="15.75" customHeight="1">
      <c r="A419" s="4"/>
      <c r="B419" s="4"/>
      <c r="C419" s="4"/>
    </row>
    <row r="420" spans="1:3" ht="15.75" customHeight="1">
      <c r="A420" s="4"/>
      <c r="B420" s="4"/>
      <c r="C420" s="4"/>
    </row>
    <row r="421" spans="1:3" ht="15.75" customHeight="1">
      <c r="A421" s="4"/>
      <c r="B421" s="4"/>
      <c r="C421" s="4"/>
    </row>
    <row r="422" spans="1:3" ht="15.75" customHeight="1">
      <c r="A422" s="4"/>
      <c r="B422" s="4"/>
      <c r="C422" s="4"/>
    </row>
    <row r="423" spans="1:3" ht="15.75" customHeight="1">
      <c r="A423" s="4"/>
      <c r="B423" s="4"/>
      <c r="C423" s="4"/>
    </row>
    <row r="424" spans="1:3" ht="15.75" customHeight="1">
      <c r="A424" s="4"/>
      <c r="B424" s="4"/>
      <c r="C424" s="4"/>
    </row>
    <row r="425" spans="1:3" ht="15.75" customHeight="1">
      <c r="A425" s="4"/>
      <c r="B425" s="4"/>
      <c r="C425" s="4"/>
    </row>
    <row r="426" spans="1:3" ht="15.75" customHeight="1">
      <c r="A426" s="4"/>
      <c r="B426" s="4"/>
      <c r="C426" s="4"/>
    </row>
    <row r="427" spans="1:3" ht="15.75" customHeight="1">
      <c r="A427" s="4"/>
      <c r="B427" s="4"/>
      <c r="C427" s="4"/>
    </row>
    <row r="428" spans="1:3" ht="15.75" customHeight="1">
      <c r="A428" s="4"/>
      <c r="B428" s="4"/>
      <c r="C428" s="4"/>
    </row>
    <row r="429" spans="1:3" ht="15.75" customHeight="1">
      <c r="A429" s="4"/>
      <c r="B429" s="4"/>
      <c r="C429" s="4"/>
    </row>
    <row r="430" spans="1:3" ht="15.75" customHeight="1">
      <c r="A430" s="4"/>
      <c r="B430" s="4"/>
      <c r="C430" s="4"/>
    </row>
    <row r="431" spans="1:3" ht="15.75" customHeight="1">
      <c r="A431" s="4"/>
      <c r="B431" s="4"/>
      <c r="C431" s="4"/>
    </row>
    <row r="432" spans="1:3" ht="15.75" customHeight="1">
      <c r="A432" s="4"/>
      <c r="B432" s="4"/>
      <c r="C432" s="4"/>
    </row>
    <row r="433" spans="1:3" ht="15.75" customHeight="1">
      <c r="A433" s="4"/>
      <c r="B433" s="4"/>
      <c r="C433" s="4"/>
    </row>
    <row r="434" spans="1:3" ht="15.75" customHeight="1">
      <c r="A434" s="4"/>
      <c r="B434" s="4"/>
      <c r="C434" s="4"/>
    </row>
    <row r="435" spans="1:3" ht="15.75" customHeight="1">
      <c r="A435" s="4"/>
      <c r="B435" s="4"/>
      <c r="C435" s="4"/>
    </row>
    <row r="436" spans="1:3" ht="15.75" customHeight="1">
      <c r="A436" s="4"/>
      <c r="B436" s="4"/>
      <c r="C436" s="4"/>
    </row>
    <row r="437" spans="1:3" ht="15.75" customHeight="1">
      <c r="A437" s="4"/>
      <c r="B437" s="4"/>
      <c r="C437" s="4"/>
    </row>
    <row r="438" spans="1:3" ht="15.75" customHeight="1">
      <c r="A438" s="4"/>
      <c r="B438" s="4"/>
      <c r="C438" s="4"/>
    </row>
    <row r="439" spans="1:3" ht="15.75" customHeight="1">
      <c r="A439" s="4"/>
      <c r="B439" s="4"/>
      <c r="C439" s="4"/>
    </row>
    <row r="440" spans="1:3" ht="15.75" customHeight="1">
      <c r="A440" s="4"/>
      <c r="B440" s="4"/>
      <c r="C440" s="4"/>
    </row>
    <row r="441" spans="1:3" ht="15.75" customHeight="1">
      <c r="A441" s="4"/>
      <c r="B441" s="4"/>
      <c r="C441" s="4"/>
    </row>
    <row r="442" spans="1:3" ht="15.75" customHeight="1">
      <c r="A442" s="4"/>
      <c r="B442" s="4"/>
      <c r="C442" s="4"/>
    </row>
    <row r="443" spans="1:3" ht="15.75" customHeight="1">
      <c r="A443" s="4"/>
      <c r="B443" s="4"/>
      <c r="C443" s="4"/>
    </row>
    <row r="444" spans="1:3" ht="15.75" customHeight="1">
      <c r="A444" s="4"/>
      <c r="B444" s="4"/>
      <c r="C444" s="4"/>
    </row>
    <row r="445" spans="1:3" ht="15.75" customHeight="1">
      <c r="A445" s="4"/>
      <c r="B445" s="4"/>
      <c r="C445" s="4"/>
    </row>
    <row r="446" spans="1:3" ht="15.75" customHeight="1">
      <c r="A446" s="4"/>
      <c r="B446" s="4"/>
      <c r="C446" s="4"/>
    </row>
    <row r="447" spans="1:3" ht="15.75" customHeight="1">
      <c r="A447" s="4"/>
      <c r="B447" s="4"/>
      <c r="C447" s="4"/>
    </row>
    <row r="448" spans="1:3" ht="15.75" customHeight="1">
      <c r="A448" s="4"/>
      <c r="B448" s="4"/>
      <c r="C448" s="4"/>
    </row>
    <row r="449" spans="1:3" ht="15.75" customHeight="1">
      <c r="A449" s="4"/>
      <c r="B449" s="4"/>
      <c r="C449" s="4"/>
    </row>
    <row r="450" spans="1:3" ht="15.75" customHeight="1">
      <c r="A450" s="4"/>
      <c r="B450" s="4"/>
      <c r="C450" s="4"/>
    </row>
    <row r="451" spans="1:3" ht="15.75" customHeight="1">
      <c r="A451" s="4"/>
      <c r="B451" s="4"/>
      <c r="C451" s="4"/>
    </row>
    <row r="452" spans="1:3" ht="15.75" customHeight="1">
      <c r="A452" s="4"/>
      <c r="B452" s="4"/>
      <c r="C452" s="4"/>
    </row>
    <row r="453" spans="1:3" ht="15.75" customHeight="1">
      <c r="A453" s="4"/>
      <c r="B453" s="4"/>
      <c r="C453" s="4"/>
    </row>
    <row r="454" spans="1:3" ht="15.75" customHeight="1">
      <c r="A454" s="4"/>
      <c r="B454" s="4"/>
      <c r="C454" s="4"/>
    </row>
    <row r="455" spans="1:3" ht="15.75" customHeight="1">
      <c r="A455" s="4"/>
      <c r="B455" s="4"/>
      <c r="C455" s="4"/>
    </row>
    <row r="456" spans="1:3" ht="15.75" customHeight="1">
      <c r="A456" s="4"/>
      <c r="B456" s="4"/>
      <c r="C456" s="4"/>
    </row>
    <row r="457" spans="1:3" ht="15.75" customHeight="1">
      <c r="A457" s="4"/>
      <c r="B457" s="4"/>
      <c r="C457" s="4"/>
    </row>
    <row r="458" spans="1:3" ht="15.75" customHeight="1">
      <c r="A458" s="4"/>
      <c r="B458" s="4"/>
      <c r="C458" s="4"/>
    </row>
    <row r="459" spans="1:3" ht="15.75" customHeight="1">
      <c r="A459" s="4"/>
      <c r="B459" s="4"/>
      <c r="C459" s="4"/>
    </row>
    <row r="460" spans="1:3" ht="15.75" customHeight="1">
      <c r="A460" s="4"/>
      <c r="B460" s="4"/>
      <c r="C460" s="4"/>
    </row>
    <row r="461" spans="1:3" ht="15.75" customHeight="1">
      <c r="A461" s="4"/>
      <c r="B461" s="4"/>
      <c r="C461" s="4"/>
    </row>
    <row r="462" spans="1:3" ht="15.75" customHeight="1">
      <c r="A462" s="4"/>
      <c r="B462" s="4"/>
      <c r="C462" s="4"/>
    </row>
    <row r="463" spans="1:3" ht="15.75" customHeight="1">
      <c r="A463" s="4"/>
      <c r="B463" s="4"/>
      <c r="C463" s="4"/>
    </row>
    <row r="464" spans="1:3" ht="15.75" customHeight="1">
      <c r="A464" s="4"/>
      <c r="B464" s="4"/>
      <c r="C464" s="4"/>
    </row>
    <row r="465" spans="1:3" ht="15.75" customHeight="1">
      <c r="A465" s="4"/>
      <c r="B465" s="4"/>
      <c r="C465" s="4"/>
    </row>
    <row r="466" spans="1:3" ht="15.75" customHeight="1">
      <c r="A466" s="4"/>
      <c r="B466" s="4"/>
      <c r="C466" s="4"/>
    </row>
    <row r="467" spans="1:3" ht="15.75" customHeight="1">
      <c r="A467" s="4"/>
      <c r="B467" s="4"/>
      <c r="C467" s="4"/>
    </row>
    <row r="468" spans="1:3" ht="15.75" customHeight="1">
      <c r="A468" s="4"/>
      <c r="B468" s="4"/>
      <c r="C468" s="4"/>
    </row>
    <row r="469" spans="1:3" ht="15.75" customHeight="1">
      <c r="A469" s="4"/>
      <c r="B469" s="4"/>
      <c r="C469" s="4"/>
    </row>
    <row r="470" spans="1:3" ht="15.75" customHeight="1">
      <c r="A470" s="4"/>
      <c r="B470" s="4"/>
      <c r="C470" s="4"/>
    </row>
    <row r="471" spans="1:3" ht="15.75" customHeight="1">
      <c r="A471" s="4"/>
      <c r="B471" s="4"/>
      <c r="C471" s="4"/>
    </row>
    <row r="472" spans="1:3" ht="15.75" customHeight="1">
      <c r="A472" s="4"/>
      <c r="B472" s="4"/>
      <c r="C472" s="4"/>
    </row>
    <row r="473" spans="1:3" ht="15.75" customHeight="1">
      <c r="A473" s="4"/>
      <c r="B473" s="4"/>
      <c r="C473" s="4"/>
    </row>
    <row r="474" spans="1:3" ht="15.75" customHeight="1">
      <c r="A474" s="4"/>
      <c r="B474" s="4"/>
      <c r="C474" s="4"/>
    </row>
    <row r="475" spans="1:3" ht="15.75" customHeight="1">
      <c r="A475" s="4"/>
      <c r="B475" s="4"/>
      <c r="C475" s="4"/>
    </row>
    <row r="476" spans="1:3" ht="15.75" customHeight="1">
      <c r="A476" s="4"/>
      <c r="B476" s="4"/>
      <c r="C476" s="4"/>
    </row>
    <row r="477" spans="1:3" ht="15.75" customHeight="1">
      <c r="A477" s="4"/>
      <c r="B477" s="4"/>
      <c r="C477" s="4"/>
    </row>
    <row r="478" spans="1:3" ht="15.75" customHeight="1">
      <c r="A478" s="4"/>
      <c r="B478" s="4"/>
      <c r="C478" s="4"/>
    </row>
    <row r="479" spans="1:3" ht="15.75" customHeight="1">
      <c r="A479" s="4"/>
      <c r="B479" s="4"/>
      <c r="C479" s="4"/>
    </row>
    <row r="480" spans="1:3" ht="15.75" customHeight="1">
      <c r="A480" s="4"/>
      <c r="B480" s="4"/>
      <c r="C480" s="4"/>
    </row>
    <row r="481" spans="1:3" ht="15.75" customHeight="1">
      <c r="A481" s="4"/>
      <c r="B481" s="4"/>
      <c r="C481" s="4"/>
    </row>
    <row r="482" spans="1:3" ht="15.75" customHeight="1">
      <c r="A482" s="4"/>
      <c r="B482" s="4"/>
      <c r="C482" s="4"/>
    </row>
    <row r="483" spans="1:3" ht="15.75" customHeight="1">
      <c r="A483" s="4"/>
      <c r="B483" s="4"/>
      <c r="C483" s="4"/>
    </row>
    <row r="484" spans="1:3" ht="15.75" customHeight="1">
      <c r="A484" s="4"/>
      <c r="B484" s="4"/>
      <c r="C484" s="4"/>
    </row>
    <row r="485" spans="1:3" ht="15.75" customHeight="1">
      <c r="A485" s="4"/>
      <c r="B485" s="4"/>
      <c r="C485" s="4"/>
    </row>
    <row r="486" spans="1:3" ht="15.75" customHeight="1">
      <c r="A486" s="4"/>
      <c r="B486" s="4"/>
      <c r="C486" s="4"/>
    </row>
    <row r="487" spans="1:3" ht="15.75" customHeight="1">
      <c r="A487" s="4"/>
      <c r="B487" s="4"/>
      <c r="C487" s="4"/>
    </row>
    <row r="488" spans="1:3" ht="15.75" customHeight="1">
      <c r="A488" s="4"/>
      <c r="B488" s="4"/>
      <c r="C488" s="4"/>
    </row>
    <row r="489" spans="1:3" ht="15.75" customHeight="1">
      <c r="A489" s="4"/>
      <c r="B489" s="4"/>
      <c r="C489" s="4"/>
    </row>
    <row r="490" spans="1:3" ht="15.75" customHeight="1">
      <c r="A490" s="4"/>
      <c r="B490" s="4"/>
      <c r="C490" s="4"/>
    </row>
    <row r="491" spans="1:3" ht="15.75" customHeight="1">
      <c r="A491" s="4"/>
      <c r="B491" s="4"/>
      <c r="C491" s="4"/>
    </row>
    <row r="492" spans="1:3" ht="15.75" customHeight="1">
      <c r="A492" s="4"/>
      <c r="B492" s="4"/>
      <c r="C492" s="4"/>
    </row>
    <row r="493" spans="1:3" ht="15.75" customHeight="1">
      <c r="A493" s="4"/>
      <c r="B493" s="4"/>
      <c r="C493" s="4"/>
    </row>
    <row r="494" spans="1:3" ht="15.75" customHeight="1">
      <c r="A494" s="4"/>
      <c r="B494" s="4"/>
      <c r="C494" s="4"/>
    </row>
    <row r="495" spans="1:3" ht="15.75" customHeight="1">
      <c r="A495" s="4"/>
      <c r="B495" s="4"/>
      <c r="C495" s="4"/>
    </row>
    <row r="496" spans="1:3" ht="15.75" customHeight="1">
      <c r="A496" s="4"/>
      <c r="B496" s="4"/>
      <c r="C496" s="4"/>
    </row>
    <row r="497" spans="1:3" ht="15.75" customHeight="1">
      <c r="A497" s="4"/>
      <c r="B497" s="4"/>
      <c r="C497" s="4"/>
    </row>
    <row r="498" spans="1:3" ht="15.75" customHeight="1">
      <c r="A498" s="4"/>
      <c r="B498" s="4"/>
      <c r="C498" s="4"/>
    </row>
    <row r="499" spans="1:3" ht="15.75" customHeight="1">
      <c r="A499" s="4"/>
      <c r="B499" s="4"/>
      <c r="C499" s="4"/>
    </row>
    <row r="500" spans="1:3" ht="15.75" customHeight="1">
      <c r="A500" s="4"/>
      <c r="B500" s="4"/>
      <c r="C500" s="4"/>
    </row>
    <row r="501" spans="1:3" ht="15.75" customHeight="1">
      <c r="A501" s="4"/>
      <c r="B501" s="4"/>
      <c r="C501" s="4"/>
    </row>
    <row r="502" spans="1:3" ht="15.75" customHeight="1">
      <c r="A502" s="4"/>
      <c r="B502" s="4"/>
      <c r="C502" s="4"/>
    </row>
    <row r="503" spans="1:3" ht="15.75" customHeight="1">
      <c r="A503" s="4"/>
      <c r="B503" s="4"/>
      <c r="C503" s="4"/>
    </row>
    <row r="504" spans="1:3" ht="15.75" customHeight="1">
      <c r="A504" s="4"/>
      <c r="B504" s="4"/>
      <c r="C504" s="4"/>
    </row>
    <row r="505" spans="1:3" ht="15.75" customHeight="1">
      <c r="A505" s="4"/>
      <c r="B505" s="4"/>
      <c r="C505" s="4"/>
    </row>
    <row r="506" spans="1:3" ht="15.75" customHeight="1">
      <c r="A506" s="4"/>
      <c r="B506" s="4"/>
      <c r="C506" s="4"/>
    </row>
    <row r="507" spans="1:3" ht="15.75" customHeight="1">
      <c r="A507" s="4"/>
      <c r="B507" s="4"/>
      <c r="C507" s="4"/>
    </row>
    <row r="508" spans="1:3" ht="15.75" customHeight="1">
      <c r="A508" s="4"/>
      <c r="B508" s="4"/>
      <c r="C508" s="4"/>
    </row>
    <row r="509" spans="1:3" ht="15.75" customHeight="1">
      <c r="A509" s="4"/>
      <c r="B509" s="4"/>
      <c r="C509" s="4"/>
    </row>
    <row r="510" spans="1:3" ht="15.75" customHeight="1">
      <c r="A510" s="4"/>
      <c r="B510" s="4"/>
      <c r="C510" s="4"/>
    </row>
    <row r="511" spans="1:3" ht="15.75" customHeight="1">
      <c r="A511" s="4"/>
      <c r="B511" s="4"/>
      <c r="C511" s="4"/>
    </row>
    <row r="512" spans="1:3" ht="15.75" customHeight="1">
      <c r="A512" s="4"/>
      <c r="B512" s="4"/>
      <c r="C512" s="4"/>
    </row>
    <row r="513" spans="1:3" ht="15.75" customHeight="1">
      <c r="A513" s="4"/>
      <c r="B513" s="4"/>
      <c r="C513" s="4"/>
    </row>
    <row r="514" spans="1:3" ht="15.75" customHeight="1">
      <c r="A514" s="4"/>
      <c r="B514" s="4"/>
      <c r="C514" s="4"/>
    </row>
    <row r="515" spans="1:3" ht="15.75" customHeight="1">
      <c r="A515" s="4"/>
      <c r="B515" s="4"/>
      <c r="C515" s="4"/>
    </row>
    <row r="516" spans="1:3" ht="15.75" customHeight="1">
      <c r="A516" s="4"/>
      <c r="B516" s="4"/>
      <c r="C516" s="4"/>
    </row>
    <row r="517" spans="1:3" ht="15.75" customHeight="1">
      <c r="A517" s="4"/>
      <c r="B517" s="4"/>
      <c r="C517" s="4"/>
    </row>
    <row r="518" spans="1:3" ht="15.75" customHeight="1">
      <c r="A518" s="4"/>
      <c r="B518" s="4"/>
      <c r="C518" s="4"/>
    </row>
    <row r="519" spans="1:3" ht="15.75" customHeight="1">
      <c r="A519" s="4"/>
      <c r="B519" s="4"/>
      <c r="C519" s="4"/>
    </row>
    <row r="520" spans="1:3" ht="15.75" customHeight="1">
      <c r="A520" s="4"/>
      <c r="B520" s="4"/>
      <c r="C520" s="4"/>
    </row>
    <row r="521" spans="1:3" ht="15.75" customHeight="1">
      <c r="A521" s="4"/>
      <c r="B521" s="4"/>
      <c r="C521" s="4"/>
    </row>
    <row r="522" spans="1:3" ht="15.75" customHeight="1">
      <c r="A522" s="4"/>
      <c r="B522" s="4"/>
      <c r="C522" s="4"/>
    </row>
    <row r="523" spans="1:3" ht="15.75" customHeight="1">
      <c r="A523" s="4"/>
      <c r="B523" s="4"/>
      <c r="C523" s="4"/>
    </row>
    <row r="524" spans="1:3" ht="15.75" customHeight="1">
      <c r="A524" s="4"/>
      <c r="B524" s="4"/>
      <c r="C524" s="4"/>
    </row>
    <row r="525" spans="1:3" ht="15.75" customHeight="1">
      <c r="A525" s="4"/>
      <c r="B525" s="4"/>
      <c r="C525" s="4"/>
    </row>
    <row r="526" spans="1:3" ht="15.75" customHeight="1">
      <c r="A526" s="4"/>
      <c r="B526" s="4"/>
      <c r="C526" s="4"/>
    </row>
    <row r="527" spans="1:3" ht="15.75" customHeight="1">
      <c r="A527" s="4"/>
      <c r="B527" s="4"/>
      <c r="C527" s="4"/>
    </row>
    <row r="528" spans="1:3" ht="15.75" customHeight="1">
      <c r="A528" s="4"/>
      <c r="B528" s="4"/>
      <c r="C528" s="4"/>
    </row>
    <row r="529" spans="1:3" ht="15.75" customHeight="1">
      <c r="A529" s="4"/>
      <c r="B529" s="4"/>
      <c r="C529" s="4"/>
    </row>
    <row r="530" spans="1:3" ht="15.75" customHeight="1">
      <c r="A530" s="4"/>
      <c r="B530" s="4"/>
      <c r="C530" s="4"/>
    </row>
    <row r="531" spans="1:3" ht="15.75" customHeight="1">
      <c r="A531" s="4"/>
      <c r="B531" s="4"/>
      <c r="C531" s="4"/>
    </row>
    <row r="532" spans="1:3" ht="15.75" customHeight="1">
      <c r="A532" s="4"/>
      <c r="B532" s="4"/>
      <c r="C532" s="4"/>
    </row>
    <row r="533" spans="1:3" ht="15.75" customHeight="1">
      <c r="A533" s="4"/>
      <c r="B533" s="4"/>
      <c r="C533" s="4"/>
    </row>
    <row r="534" spans="1:3" ht="15.75" customHeight="1">
      <c r="A534" s="4"/>
      <c r="B534" s="4"/>
      <c r="C534" s="4"/>
    </row>
    <row r="535" spans="1:3" ht="15.75" customHeight="1">
      <c r="A535" s="4"/>
      <c r="B535" s="4"/>
      <c r="C535" s="4"/>
    </row>
    <row r="536" spans="1:3" ht="15.75" customHeight="1">
      <c r="A536" s="4"/>
      <c r="B536" s="4"/>
      <c r="C536" s="4"/>
    </row>
    <row r="537" spans="1:3" ht="15.75" customHeight="1">
      <c r="A537" s="4"/>
      <c r="B537" s="4"/>
      <c r="C537" s="4"/>
    </row>
    <row r="538" spans="1:3" ht="15.75" customHeight="1">
      <c r="A538" s="4"/>
      <c r="B538" s="4"/>
      <c r="C538" s="4"/>
    </row>
    <row r="539" spans="1:3" ht="15.75" customHeight="1">
      <c r="A539" s="4"/>
      <c r="B539" s="4"/>
      <c r="C539" s="4"/>
    </row>
    <row r="540" spans="1:3" ht="15.75" customHeight="1">
      <c r="A540" s="4"/>
      <c r="B540" s="4"/>
      <c r="C540" s="4"/>
    </row>
    <row r="541" spans="1:3" ht="15.75" customHeight="1">
      <c r="A541" s="4"/>
      <c r="B541" s="4"/>
      <c r="C541" s="4"/>
    </row>
    <row r="542" spans="1:3" ht="15.75" customHeight="1">
      <c r="A542" s="4"/>
      <c r="B542" s="4"/>
      <c r="C542" s="4"/>
    </row>
    <row r="543" spans="1:3" ht="15.75" customHeight="1">
      <c r="A543" s="4"/>
      <c r="B543" s="4"/>
      <c r="C543" s="4"/>
    </row>
    <row r="544" spans="1:3" ht="15.75" customHeight="1">
      <c r="A544" s="4"/>
      <c r="B544" s="4"/>
      <c r="C544" s="4"/>
    </row>
    <row r="545" spans="1:3" ht="15.75" customHeight="1">
      <c r="A545" s="4"/>
      <c r="B545" s="4"/>
      <c r="C545" s="4"/>
    </row>
    <row r="546" spans="1:3" ht="15.75" customHeight="1">
      <c r="A546" s="4"/>
      <c r="B546" s="4"/>
      <c r="C546" s="4"/>
    </row>
    <row r="547" spans="1:3" ht="15.75" customHeight="1">
      <c r="A547" s="4"/>
      <c r="B547" s="4"/>
      <c r="C547" s="4"/>
    </row>
    <row r="548" spans="1:3" ht="15.75" customHeight="1">
      <c r="A548" s="4"/>
      <c r="B548" s="4"/>
      <c r="C548" s="4"/>
    </row>
    <row r="549" spans="1:3" ht="15.75" customHeight="1">
      <c r="A549" s="4"/>
      <c r="B549" s="4"/>
      <c r="C549" s="4"/>
    </row>
    <row r="550" spans="1:3" ht="15.75" customHeight="1">
      <c r="A550" s="4"/>
      <c r="B550" s="4"/>
      <c r="C550" s="4"/>
    </row>
    <row r="551" spans="1:3" ht="15.75" customHeight="1">
      <c r="A551" s="4"/>
      <c r="B551" s="4"/>
      <c r="C551" s="4"/>
    </row>
    <row r="552" spans="1:3" ht="15.75" customHeight="1">
      <c r="A552" s="4"/>
      <c r="B552" s="4"/>
      <c r="C552" s="4"/>
    </row>
    <row r="553" spans="1:3" ht="15.75" customHeight="1">
      <c r="A553" s="4"/>
      <c r="B553" s="4"/>
      <c r="C553" s="4"/>
    </row>
    <row r="554" spans="1:3" ht="15.75" customHeight="1">
      <c r="A554" s="4"/>
      <c r="B554" s="4"/>
      <c r="C554" s="4"/>
    </row>
    <row r="555" spans="1:3" ht="15.75" customHeight="1">
      <c r="A555" s="4"/>
      <c r="B555" s="4"/>
      <c r="C555" s="4"/>
    </row>
    <row r="556" spans="1:3" ht="15.75" customHeight="1">
      <c r="A556" s="4"/>
      <c r="B556" s="4"/>
      <c r="C556" s="4"/>
    </row>
    <row r="557" spans="1:3" ht="15.75" customHeight="1">
      <c r="A557" s="4"/>
      <c r="B557" s="4"/>
      <c r="C557" s="4"/>
    </row>
    <row r="558" spans="1:3" ht="15.75" customHeight="1">
      <c r="A558" s="4"/>
      <c r="B558" s="4"/>
      <c r="C558" s="4"/>
    </row>
    <row r="559" spans="1:3" ht="15.75" customHeight="1">
      <c r="A559" s="4"/>
      <c r="B559" s="4"/>
      <c r="C559" s="4"/>
    </row>
    <row r="560" spans="1:3" ht="15.75" customHeight="1">
      <c r="A560" s="4"/>
      <c r="B560" s="4"/>
      <c r="C560" s="4"/>
    </row>
    <row r="561" spans="1:3" ht="15.75" customHeight="1">
      <c r="A561" s="4"/>
      <c r="B561" s="4"/>
      <c r="C561" s="4"/>
    </row>
    <row r="562" spans="1:3" ht="15.75" customHeight="1">
      <c r="A562" s="4"/>
      <c r="B562" s="4"/>
      <c r="C562" s="4"/>
    </row>
    <row r="563" spans="1:3" ht="15.75" customHeight="1">
      <c r="A563" s="4"/>
      <c r="B563" s="4"/>
      <c r="C563" s="4"/>
    </row>
    <row r="564" spans="1:3" ht="15.75" customHeight="1">
      <c r="A564" s="4"/>
      <c r="B564" s="4"/>
      <c r="C564" s="4"/>
    </row>
    <row r="565" spans="1:3" ht="15.75" customHeight="1">
      <c r="A565" s="4"/>
      <c r="B565" s="4"/>
      <c r="C565" s="4"/>
    </row>
    <row r="566" spans="1:3" ht="15.75" customHeight="1">
      <c r="A566" s="4"/>
      <c r="B566" s="4"/>
      <c r="C566" s="4"/>
    </row>
    <row r="567" spans="1:3" ht="15.75" customHeight="1">
      <c r="A567" s="4"/>
      <c r="B567" s="4"/>
      <c r="C567" s="4"/>
    </row>
    <row r="568" spans="1:3" ht="15.75" customHeight="1">
      <c r="A568" s="4"/>
      <c r="B568" s="4"/>
      <c r="C568" s="4"/>
    </row>
    <row r="569" spans="1:3" ht="15.75" customHeight="1">
      <c r="A569" s="4"/>
      <c r="B569" s="4"/>
      <c r="C569" s="4"/>
    </row>
    <row r="570" spans="1:3" ht="15.75" customHeight="1">
      <c r="A570" s="4"/>
      <c r="B570" s="4"/>
      <c r="C570" s="4"/>
    </row>
    <row r="571" spans="1:3" ht="15.75" customHeight="1">
      <c r="A571" s="4"/>
      <c r="B571" s="4"/>
      <c r="C571" s="4"/>
    </row>
    <row r="572" spans="1:3" ht="15.75" customHeight="1">
      <c r="A572" s="4"/>
      <c r="B572" s="4"/>
      <c r="C572" s="4"/>
    </row>
    <row r="573" spans="1:3" ht="15.75" customHeight="1">
      <c r="A573" s="4"/>
      <c r="B573" s="4"/>
      <c r="C573" s="4"/>
    </row>
    <row r="574" spans="1:3" ht="15.75" customHeight="1">
      <c r="A574" s="4"/>
      <c r="B574" s="4"/>
      <c r="C574" s="4"/>
    </row>
    <row r="575" spans="1:3" ht="15.75" customHeight="1">
      <c r="A575" s="4"/>
      <c r="B575" s="4"/>
      <c r="C575" s="4"/>
    </row>
    <row r="576" spans="1:3" ht="15.75" customHeight="1">
      <c r="A576" s="4"/>
      <c r="B576" s="4"/>
      <c r="C576" s="4"/>
    </row>
    <row r="577" spans="1:3" ht="15.75" customHeight="1">
      <c r="A577" s="4"/>
      <c r="B577" s="4"/>
      <c r="C577" s="4"/>
    </row>
    <row r="578" spans="1:3" ht="15.75" customHeight="1">
      <c r="A578" s="4"/>
      <c r="B578" s="4"/>
      <c r="C578" s="4"/>
    </row>
    <row r="579" spans="1:3" ht="15.75" customHeight="1">
      <c r="A579" s="4"/>
      <c r="B579" s="4"/>
      <c r="C579" s="4"/>
    </row>
    <row r="580" spans="1:3" ht="15.75" customHeight="1">
      <c r="A580" s="4"/>
      <c r="B580" s="4"/>
      <c r="C580" s="4"/>
    </row>
    <row r="581" spans="1:3" ht="15.75" customHeight="1">
      <c r="A581" s="4"/>
      <c r="B581" s="4"/>
      <c r="C581" s="4"/>
    </row>
    <row r="582" spans="1:3" ht="15.75" customHeight="1">
      <c r="A582" s="4"/>
      <c r="B582" s="4"/>
      <c r="C582" s="4"/>
    </row>
    <row r="583" spans="1:3" ht="15.75" customHeight="1">
      <c r="A583" s="4"/>
      <c r="B583" s="4"/>
      <c r="C583" s="4"/>
    </row>
    <row r="584" spans="1:3" ht="15.75" customHeight="1">
      <c r="A584" s="4"/>
      <c r="B584" s="4"/>
      <c r="C584" s="4"/>
    </row>
    <row r="585" spans="1:3" ht="15.75" customHeight="1">
      <c r="A585" s="4"/>
      <c r="B585" s="4"/>
      <c r="C585" s="4"/>
    </row>
    <row r="586" spans="1:3" ht="15.75" customHeight="1">
      <c r="A586" s="4"/>
      <c r="B586" s="4"/>
      <c r="C586" s="4"/>
    </row>
    <row r="587" spans="1:3" ht="15.75" customHeight="1">
      <c r="A587" s="4"/>
      <c r="B587" s="4"/>
      <c r="C587" s="4"/>
    </row>
    <row r="588" spans="1:3" ht="15.75" customHeight="1">
      <c r="A588" s="4"/>
      <c r="B588" s="4"/>
      <c r="C588" s="4"/>
    </row>
    <row r="589" spans="1:3" ht="15.75" customHeight="1">
      <c r="A589" s="4"/>
      <c r="B589" s="4"/>
      <c r="C589" s="4"/>
    </row>
    <row r="590" spans="1:3" ht="15.75" customHeight="1">
      <c r="A590" s="4"/>
      <c r="B590" s="4"/>
      <c r="C590" s="4"/>
    </row>
    <row r="591" spans="1:3" ht="15.75" customHeight="1">
      <c r="A591" s="4"/>
      <c r="B591" s="4"/>
      <c r="C591" s="4"/>
    </row>
    <row r="592" spans="1:3" ht="15.75" customHeight="1">
      <c r="A592" s="4"/>
      <c r="B592" s="4"/>
      <c r="C592" s="4"/>
    </row>
    <row r="593" spans="1:3" ht="15.75" customHeight="1">
      <c r="A593" s="4"/>
      <c r="B593" s="4"/>
      <c r="C593" s="4"/>
    </row>
    <row r="594" spans="1:3" ht="15.75" customHeight="1">
      <c r="A594" s="4"/>
      <c r="B594" s="4"/>
      <c r="C594" s="4"/>
    </row>
    <row r="595" spans="1:3" ht="15.75" customHeight="1">
      <c r="A595" s="4"/>
      <c r="B595" s="4"/>
      <c r="C595" s="4"/>
    </row>
    <row r="596" spans="1:3" ht="15.75" customHeight="1">
      <c r="A596" s="4"/>
      <c r="B596" s="4"/>
      <c r="C596" s="4"/>
    </row>
    <row r="597" spans="1:3" ht="15.75" customHeight="1">
      <c r="A597" s="4"/>
      <c r="B597" s="4"/>
      <c r="C597" s="4"/>
    </row>
    <row r="598" spans="1:3" ht="15.75" customHeight="1">
      <c r="A598" s="4"/>
      <c r="B598" s="4"/>
      <c r="C598" s="4"/>
    </row>
    <row r="599" spans="1:3" ht="15.75" customHeight="1">
      <c r="A599" s="4"/>
      <c r="B599" s="4"/>
      <c r="C599" s="4"/>
    </row>
    <row r="600" spans="1:3" ht="15.75" customHeight="1">
      <c r="A600" s="4"/>
      <c r="B600" s="4"/>
      <c r="C600" s="4"/>
    </row>
    <row r="601" spans="1:3" ht="15.75" customHeight="1">
      <c r="A601" s="4"/>
      <c r="B601" s="4"/>
      <c r="C601" s="4"/>
    </row>
    <row r="602" spans="1:3" ht="15.75" customHeight="1">
      <c r="A602" s="4"/>
      <c r="B602" s="4"/>
      <c r="C602" s="4"/>
    </row>
    <row r="603" spans="1:3" ht="15.75" customHeight="1">
      <c r="A603" s="4"/>
      <c r="B603" s="4"/>
      <c r="C603" s="4"/>
    </row>
    <row r="604" spans="1:3" ht="15.75" customHeight="1">
      <c r="A604" s="4"/>
      <c r="B604" s="4"/>
      <c r="C604" s="4"/>
    </row>
    <row r="605" spans="1:3" ht="15.75" customHeight="1">
      <c r="A605" s="4"/>
      <c r="B605" s="4"/>
      <c r="C605" s="4"/>
    </row>
    <row r="606" spans="1:3" ht="15.75" customHeight="1">
      <c r="A606" s="4"/>
      <c r="B606" s="4"/>
      <c r="C606" s="4"/>
    </row>
    <row r="607" spans="1:3" ht="15.75" customHeight="1">
      <c r="A607" s="4"/>
      <c r="B607" s="4"/>
      <c r="C607" s="4"/>
    </row>
    <row r="608" spans="1:3" ht="15.75" customHeight="1">
      <c r="A608" s="4"/>
      <c r="B608" s="4"/>
      <c r="C608" s="4"/>
    </row>
    <row r="609" spans="1:3" ht="15.75" customHeight="1">
      <c r="A609" s="4"/>
      <c r="B609" s="4"/>
      <c r="C609" s="4"/>
    </row>
    <row r="610" spans="1:3" ht="15.75" customHeight="1">
      <c r="A610" s="4"/>
      <c r="B610" s="4"/>
      <c r="C610" s="4"/>
    </row>
    <row r="611" spans="1:3" ht="15.75" customHeight="1">
      <c r="A611" s="4"/>
      <c r="B611" s="4"/>
      <c r="C611" s="4"/>
    </row>
    <row r="612" spans="1:3" ht="15.75" customHeight="1">
      <c r="A612" s="4"/>
      <c r="B612" s="4"/>
      <c r="C612" s="4"/>
    </row>
    <row r="613" spans="1:3" ht="15.75" customHeight="1">
      <c r="A613" s="4"/>
      <c r="B613" s="4"/>
      <c r="C613" s="4"/>
    </row>
    <row r="614" spans="1:3" ht="15.75" customHeight="1">
      <c r="A614" s="4"/>
      <c r="B614" s="4"/>
      <c r="C614" s="4"/>
    </row>
    <row r="615" spans="1:3" ht="15.75" customHeight="1">
      <c r="A615" s="4"/>
      <c r="B615" s="4"/>
      <c r="C615" s="4"/>
    </row>
    <row r="616" spans="1:3" ht="15.75" customHeight="1">
      <c r="A616" s="4"/>
      <c r="B616" s="4"/>
      <c r="C616" s="4"/>
    </row>
    <row r="617" spans="1:3" ht="15.75" customHeight="1">
      <c r="A617" s="4"/>
      <c r="B617" s="4"/>
      <c r="C617" s="4"/>
    </row>
    <row r="618" spans="1:3" ht="15.75" customHeight="1">
      <c r="A618" s="4"/>
      <c r="B618" s="4"/>
      <c r="C618" s="4"/>
    </row>
    <row r="619" spans="1:3" ht="15.75" customHeight="1">
      <c r="A619" s="4"/>
      <c r="B619" s="4"/>
      <c r="C619" s="4"/>
    </row>
    <row r="620" spans="1:3" ht="15.75" customHeight="1">
      <c r="A620" s="4"/>
      <c r="B620" s="4"/>
      <c r="C620" s="4"/>
    </row>
    <row r="621" spans="1:3" ht="15.75" customHeight="1">
      <c r="A621" s="4"/>
      <c r="B621" s="4"/>
      <c r="C621" s="4"/>
    </row>
    <row r="622" spans="1:3" ht="15.75" customHeight="1">
      <c r="A622" s="4"/>
      <c r="B622" s="4"/>
      <c r="C622" s="4"/>
    </row>
    <row r="623" spans="1:3" ht="15.75" customHeight="1">
      <c r="A623" s="4"/>
      <c r="B623" s="4"/>
      <c r="C623" s="4"/>
    </row>
    <row r="624" spans="1:3" ht="15.75" customHeight="1">
      <c r="A624" s="4"/>
      <c r="B624" s="4"/>
      <c r="C624" s="4"/>
    </row>
    <row r="625" spans="1:3" ht="15.75" customHeight="1">
      <c r="A625" s="4"/>
      <c r="B625" s="4"/>
      <c r="C625" s="4"/>
    </row>
    <row r="626" spans="1:3" ht="15.75" customHeight="1">
      <c r="A626" s="4"/>
      <c r="B626" s="4"/>
      <c r="C626" s="4"/>
    </row>
    <row r="627" spans="1:3" ht="15.75" customHeight="1">
      <c r="A627" s="4"/>
      <c r="B627" s="4"/>
      <c r="C627" s="4"/>
    </row>
    <row r="628" spans="1:3" ht="15.75" customHeight="1">
      <c r="A628" s="4"/>
      <c r="B628" s="4"/>
      <c r="C628" s="4"/>
    </row>
    <row r="629" spans="1:3" ht="15.75" customHeight="1">
      <c r="A629" s="4"/>
      <c r="B629" s="4"/>
      <c r="C629" s="4"/>
    </row>
    <row r="630" spans="1:3" ht="15.75" customHeight="1">
      <c r="A630" s="4"/>
      <c r="B630" s="4"/>
      <c r="C630" s="4"/>
    </row>
    <row r="631" spans="1:3" ht="15.75" customHeight="1">
      <c r="A631" s="4"/>
      <c r="B631" s="4"/>
      <c r="C631" s="4"/>
    </row>
    <row r="632" spans="1:3" ht="15.75" customHeight="1">
      <c r="A632" s="4"/>
      <c r="B632" s="4"/>
      <c r="C632" s="4"/>
    </row>
    <row r="633" spans="1:3" ht="15.75" customHeight="1">
      <c r="A633" s="4"/>
      <c r="B633" s="4"/>
      <c r="C633" s="4"/>
    </row>
    <row r="634" spans="1:3" ht="15.75" customHeight="1">
      <c r="A634" s="4"/>
      <c r="B634" s="4"/>
      <c r="C634" s="4"/>
    </row>
    <row r="635" spans="1:3" ht="15.75" customHeight="1">
      <c r="A635" s="4"/>
      <c r="B635" s="4"/>
      <c r="C635" s="4"/>
    </row>
    <row r="636" spans="1:3" ht="15.75" customHeight="1">
      <c r="A636" s="4"/>
      <c r="B636" s="4"/>
      <c r="C636" s="4"/>
    </row>
    <row r="637" spans="1:3" ht="15.75" customHeight="1">
      <c r="A637" s="4"/>
      <c r="B637" s="4"/>
      <c r="C637" s="4"/>
    </row>
    <row r="638" spans="1:3" ht="15.75" customHeight="1">
      <c r="A638" s="4"/>
      <c r="B638" s="4"/>
      <c r="C638" s="4"/>
    </row>
    <row r="639" spans="1:3" ht="15.75" customHeight="1">
      <c r="A639" s="4"/>
      <c r="B639" s="4"/>
      <c r="C639" s="4"/>
    </row>
    <row r="640" spans="1:3" ht="15.75" customHeight="1">
      <c r="A640" s="4"/>
      <c r="B640" s="4"/>
      <c r="C640" s="4"/>
    </row>
    <row r="641" spans="1:3" ht="15.75" customHeight="1">
      <c r="A641" s="4"/>
      <c r="B641" s="4"/>
      <c r="C641" s="4"/>
    </row>
    <row r="642" spans="1:3" ht="15.75" customHeight="1">
      <c r="A642" s="4"/>
      <c r="B642" s="4"/>
      <c r="C642" s="4"/>
    </row>
    <row r="643" spans="1:3" ht="15.75" customHeight="1">
      <c r="A643" s="4"/>
      <c r="B643" s="4"/>
      <c r="C643" s="4"/>
    </row>
    <row r="644" spans="1:3" ht="15.75" customHeight="1">
      <c r="A644" s="4"/>
      <c r="B644" s="4"/>
      <c r="C644" s="4"/>
    </row>
    <row r="645" spans="1:3" ht="15.75" customHeight="1">
      <c r="A645" s="4"/>
      <c r="B645" s="4"/>
      <c r="C645" s="4"/>
    </row>
    <row r="646" spans="1:3" ht="15.75" customHeight="1">
      <c r="A646" s="4"/>
      <c r="B646" s="4"/>
      <c r="C646" s="4"/>
    </row>
    <row r="647" spans="1:3" ht="15.75" customHeight="1">
      <c r="A647" s="4"/>
      <c r="B647" s="4"/>
      <c r="C647" s="4"/>
    </row>
    <row r="648" spans="1:3" ht="15.75" customHeight="1">
      <c r="A648" s="4"/>
      <c r="B648" s="4"/>
      <c r="C648" s="4"/>
    </row>
    <row r="649" spans="1:3" ht="15.75" customHeight="1">
      <c r="A649" s="4"/>
      <c r="B649" s="4"/>
      <c r="C649" s="4"/>
    </row>
    <row r="650" spans="1:3" ht="15.75" customHeight="1">
      <c r="A650" s="4"/>
      <c r="B650" s="4"/>
      <c r="C650" s="4"/>
    </row>
    <row r="651" spans="1:3" ht="15.75" customHeight="1">
      <c r="A651" s="4"/>
      <c r="B651" s="4"/>
      <c r="C651" s="4"/>
    </row>
    <row r="652" spans="1:3" ht="15.75" customHeight="1">
      <c r="A652" s="4"/>
      <c r="B652" s="4"/>
      <c r="C652" s="4"/>
    </row>
    <row r="653" spans="1:3" ht="15.75" customHeight="1">
      <c r="A653" s="4"/>
      <c r="B653" s="4"/>
      <c r="C653" s="4"/>
    </row>
    <row r="654" spans="1:3" ht="15.75" customHeight="1">
      <c r="A654" s="4"/>
      <c r="B654" s="4"/>
      <c r="C654" s="4"/>
    </row>
    <row r="655" spans="1:3" ht="15.75" customHeight="1">
      <c r="A655" s="4"/>
      <c r="B655" s="4"/>
      <c r="C655" s="4"/>
    </row>
    <row r="656" spans="1:3" ht="15.75" customHeight="1">
      <c r="A656" s="4"/>
      <c r="B656" s="4"/>
      <c r="C656" s="4"/>
    </row>
    <row r="657" spans="1:3" ht="15.75" customHeight="1">
      <c r="A657" s="4"/>
      <c r="B657" s="4"/>
      <c r="C657" s="4"/>
    </row>
    <row r="658" spans="1:3" ht="15.75" customHeight="1">
      <c r="A658" s="4"/>
      <c r="B658" s="4"/>
      <c r="C658" s="4"/>
    </row>
    <row r="659" spans="1:3" ht="15.75" customHeight="1">
      <c r="A659" s="4"/>
      <c r="B659" s="4"/>
      <c r="C659" s="4"/>
    </row>
    <row r="660" spans="1:3" ht="15.75" customHeight="1">
      <c r="A660" s="4"/>
      <c r="B660" s="4"/>
      <c r="C660" s="4"/>
    </row>
    <row r="661" spans="1:3" ht="15.75" customHeight="1">
      <c r="A661" s="4"/>
      <c r="B661" s="4"/>
      <c r="C661" s="4"/>
    </row>
    <row r="662" spans="1:3" ht="15.75" customHeight="1">
      <c r="A662" s="4"/>
      <c r="B662" s="4"/>
      <c r="C662" s="4"/>
    </row>
    <row r="663" spans="1:3" ht="15.75" customHeight="1">
      <c r="A663" s="4"/>
      <c r="B663" s="4"/>
      <c r="C663" s="4"/>
    </row>
    <row r="664" spans="1:3" ht="15.75" customHeight="1">
      <c r="A664" s="4"/>
      <c r="B664" s="4"/>
      <c r="C664" s="4"/>
    </row>
    <row r="665" spans="1:3" ht="15.75" customHeight="1">
      <c r="A665" s="4"/>
      <c r="B665" s="4"/>
      <c r="C665" s="4"/>
    </row>
    <row r="666" spans="1:3" ht="15.75" customHeight="1">
      <c r="A666" s="4"/>
      <c r="B666" s="4"/>
      <c r="C666" s="4"/>
    </row>
    <row r="667" spans="1:3" ht="15.75" customHeight="1">
      <c r="A667" s="4"/>
      <c r="B667" s="4"/>
      <c r="C667" s="4"/>
    </row>
    <row r="668" spans="1:3" ht="15.75" customHeight="1">
      <c r="A668" s="4"/>
      <c r="B668" s="4"/>
      <c r="C668" s="4"/>
    </row>
    <row r="669" spans="1:3" ht="15.75" customHeight="1">
      <c r="A669" s="4"/>
      <c r="B669" s="4"/>
      <c r="C669" s="4"/>
    </row>
    <row r="670" spans="1:3" ht="15.75" customHeight="1">
      <c r="A670" s="4"/>
      <c r="B670" s="4"/>
      <c r="C670" s="4"/>
    </row>
    <row r="671" spans="1:3" ht="15.75" customHeight="1">
      <c r="A671" s="4"/>
      <c r="B671" s="4"/>
      <c r="C671" s="4"/>
    </row>
    <row r="672" spans="1:3" ht="15.75" customHeight="1">
      <c r="A672" s="4"/>
      <c r="B672" s="4"/>
      <c r="C672" s="4"/>
    </row>
    <row r="673" spans="1:3" ht="15.75" customHeight="1">
      <c r="A673" s="4"/>
      <c r="B673" s="4"/>
      <c r="C673" s="4"/>
    </row>
    <row r="674" spans="1:3" ht="15.75" customHeight="1">
      <c r="A674" s="4"/>
      <c r="B674" s="4"/>
      <c r="C674" s="4"/>
    </row>
    <row r="675" spans="1:3" ht="15.75" customHeight="1">
      <c r="A675" s="4"/>
      <c r="B675" s="4"/>
      <c r="C675" s="4"/>
    </row>
    <row r="676" spans="1:3" ht="15.75" customHeight="1">
      <c r="A676" s="4"/>
      <c r="B676" s="4"/>
      <c r="C676" s="4"/>
    </row>
    <row r="677" spans="1:3" ht="15.75" customHeight="1">
      <c r="A677" s="4"/>
      <c r="B677" s="4"/>
      <c r="C677" s="4"/>
    </row>
    <row r="678" spans="1:3" ht="15.75" customHeight="1">
      <c r="A678" s="4"/>
      <c r="B678" s="4"/>
      <c r="C678" s="4"/>
    </row>
    <row r="679" spans="1:3" ht="15.75" customHeight="1">
      <c r="A679" s="4"/>
      <c r="B679" s="4"/>
      <c r="C679" s="4"/>
    </row>
    <row r="680" spans="1:3" ht="15.75" customHeight="1">
      <c r="A680" s="4"/>
      <c r="B680" s="4"/>
      <c r="C680" s="4"/>
    </row>
    <row r="681" spans="1:3" ht="15.75" customHeight="1">
      <c r="A681" s="4"/>
      <c r="B681" s="4"/>
      <c r="C681" s="4"/>
    </row>
    <row r="682" spans="1:3" ht="15.75" customHeight="1">
      <c r="A682" s="4"/>
      <c r="B682" s="4"/>
      <c r="C682" s="4"/>
    </row>
    <row r="683" spans="1:3" ht="15.75" customHeight="1">
      <c r="A683" s="4"/>
      <c r="B683" s="4"/>
      <c r="C683" s="4"/>
    </row>
    <row r="684" spans="1:3" ht="15.75" customHeight="1">
      <c r="A684" s="4"/>
      <c r="B684" s="4"/>
      <c r="C684" s="4"/>
    </row>
    <row r="685" spans="1:3" ht="15.75" customHeight="1">
      <c r="A685" s="4"/>
      <c r="B685" s="4"/>
      <c r="C685" s="4"/>
    </row>
    <row r="686" spans="1:3" ht="15.75" customHeight="1">
      <c r="A686" s="4"/>
      <c r="B686" s="4"/>
      <c r="C686" s="4"/>
    </row>
    <row r="687" spans="1:3" ht="15.75" customHeight="1">
      <c r="A687" s="4"/>
      <c r="B687" s="4"/>
      <c r="C687" s="4"/>
    </row>
    <row r="688" spans="1:3" ht="15.75" customHeight="1">
      <c r="A688" s="4"/>
      <c r="B688" s="4"/>
      <c r="C688" s="4"/>
    </row>
    <row r="689" spans="1:3" ht="15.75" customHeight="1">
      <c r="A689" s="4"/>
      <c r="B689" s="4"/>
      <c r="C689" s="4"/>
    </row>
    <row r="690" spans="1:3" ht="15.75" customHeight="1">
      <c r="A690" s="4"/>
      <c r="B690" s="4"/>
      <c r="C690" s="4"/>
    </row>
    <row r="691" spans="1:3" ht="15.75" customHeight="1">
      <c r="A691" s="4"/>
      <c r="B691" s="4"/>
      <c r="C691" s="4"/>
    </row>
    <row r="692" spans="1:3" ht="15.75" customHeight="1">
      <c r="A692" s="4"/>
      <c r="B692" s="4"/>
      <c r="C692" s="4"/>
    </row>
    <row r="693" spans="1:3" ht="15.75" customHeight="1">
      <c r="A693" s="4"/>
      <c r="B693" s="4"/>
      <c r="C693" s="4"/>
    </row>
    <row r="694" spans="1:3" ht="15.75" customHeight="1">
      <c r="A694" s="4"/>
      <c r="B694" s="4"/>
      <c r="C694" s="4"/>
    </row>
    <row r="695" spans="1:3" ht="15.75" customHeight="1">
      <c r="A695" s="4"/>
      <c r="B695" s="4"/>
      <c r="C695" s="4"/>
    </row>
    <row r="696" spans="1:3" ht="15.75" customHeight="1">
      <c r="A696" s="4"/>
      <c r="B696" s="4"/>
      <c r="C696" s="4"/>
    </row>
    <row r="697" spans="1:3" ht="15.75" customHeight="1">
      <c r="A697" s="4"/>
      <c r="B697" s="4"/>
      <c r="C697" s="4"/>
    </row>
    <row r="698" spans="1:3" ht="15.75" customHeight="1">
      <c r="A698" s="4"/>
      <c r="B698" s="4"/>
      <c r="C698" s="4"/>
    </row>
    <row r="699" spans="1:3" ht="15.75" customHeight="1">
      <c r="A699" s="4"/>
      <c r="B699" s="4"/>
      <c r="C699" s="4"/>
    </row>
    <row r="700" spans="1:3" ht="15.75" customHeight="1">
      <c r="A700" s="4"/>
      <c r="B700" s="4"/>
      <c r="C700" s="4"/>
    </row>
    <row r="701" spans="1:3" ht="15.75" customHeight="1">
      <c r="A701" s="4"/>
      <c r="B701" s="4"/>
      <c r="C701" s="4"/>
    </row>
    <row r="702" spans="1:3" ht="15.75" customHeight="1">
      <c r="A702" s="4"/>
      <c r="B702" s="4"/>
      <c r="C702" s="4"/>
    </row>
    <row r="703" spans="1:3" ht="15.75" customHeight="1">
      <c r="A703" s="4"/>
      <c r="B703" s="4"/>
      <c r="C703" s="4"/>
    </row>
    <row r="704" spans="1:3" ht="15.75" customHeight="1">
      <c r="A704" s="4"/>
      <c r="B704" s="4"/>
      <c r="C704" s="4"/>
    </row>
    <row r="705" spans="1:3" ht="15.75" customHeight="1">
      <c r="A705" s="4"/>
      <c r="B705" s="4"/>
      <c r="C705" s="4"/>
    </row>
    <row r="706" spans="1:3" ht="15.75" customHeight="1">
      <c r="A706" s="4"/>
      <c r="B706" s="4"/>
      <c r="C706" s="4"/>
    </row>
    <row r="707" spans="1:3" ht="15.75" customHeight="1">
      <c r="A707" s="4"/>
      <c r="B707" s="4"/>
      <c r="C707" s="4"/>
    </row>
    <row r="708" spans="1:3" ht="15.75" customHeight="1">
      <c r="A708" s="4"/>
      <c r="B708" s="4"/>
      <c r="C708" s="4"/>
    </row>
    <row r="709" spans="1:3" ht="15.75" customHeight="1">
      <c r="A709" s="4"/>
      <c r="B709" s="4"/>
      <c r="C709" s="4"/>
    </row>
    <row r="710" spans="1:3" ht="15.75" customHeight="1">
      <c r="A710" s="4"/>
      <c r="B710" s="4"/>
      <c r="C710" s="4"/>
    </row>
    <row r="711" spans="1:3" ht="15.75" customHeight="1">
      <c r="A711" s="4"/>
      <c r="B711" s="4"/>
      <c r="C711" s="4"/>
    </row>
    <row r="712" spans="1:3" ht="15.75" customHeight="1">
      <c r="A712" s="4"/>
      <c r="B712" s="4"/>
      <c r="C712" s="4"/>
    </row>
    <row r="713" spans="1:3" ht="15.75" customHeight="1">
      <c r="A713" s="4"/>
      <c r="B713" s="4"/>
      <c r="C713" s="4"/>
    </row>
    <row r="714" spans="1:3" ht="15.75" customHeight="1">
      <c r="A714" s="4"/>
      <c r="B714" s="4"/>
      <c r="C714" s="4"/>
    </row>
    <row r="715" spans="1:3" ht="15.75" customHeight="1">
      <c r="A715" s="4"/>
      <c r="B715" s="4"/>
      <c r="C715" s="4"/>
    </row>
    <row r="716" spans="1:3" ht="15.75" customHeight="1">
      <c r="A716" s="4"/>
      <c r="B716" s="4"/>
      <c r="C716" s="4"/>
    </row>
    <row r="717" spans="1:3" ht="15.75" customHeight="1">
      <c r="A717" s="4"/>
      <c r="B717" s="4"/>
      <c r="C717" s="4"/>
    </row>
    <row r="718" spans="1:3" ht="15.75" customHeight="1">
      <c r="A718" s="4"/>
      <c r="B718" s="4"/>
      <c r="C718" s="4"/>
    </row>
    <row r="719" spans="1:3" ht="15.75" customHeight="1">
      <c r="A719" s="4"/>
      <c r="B719" s="4"/>
      <c r="C719" s="4"/>
    </row>
    <row r="720" spans="1:3" ht="15.75" customHeight="1">
      <c r="A720" s="4"/>
      <c r="B720" s="4"/>
      <c r="C720" s="4"/>
    </row>
    <row r="721" spans="1:3" ht="15.75" customHeight="1">
      <c r="A721" s="4"/>
      <c r="B721" s="4"/>
      <c r="C721" s="4"/>
    </row>
    <row r="722" spans="1:3" ht="15.75" customHeight="1">
      <c r="A722" s="4"/>
      <c r="B722" s="4"/>
      <c r="C722" s="4"/>
    </row>
    <row r="723" spans="1:3" ht="15.75" customHeight="1">
      <c r="A723" s="4"/>
      <c r="B723" s="4"/>
      <c r="C723" s="4"/>
    </row>
    <row r="724" spans="1:3" ht="15.75" customHeight="1">
      <c r="A724" s="4"/>
      <c r="B724" s="4"/>
      <c r="C724" s="4"/>
    </row>
    <row r="725" spans="1:3" ht="15.75" customHeight="1">
      <c r="A725" s="4"/>
      <c r="B725" s="4"/>
      <c r="C725" s="4"/>
    </row>
    <row r="726" spans="1:3" ht="15.75" customHeight="1">
      <c r="A726" s="4"/>
      <c r="B726" s="4"/>
      <c r="C726" s="4"/>
    </row>
    <row r="727" spans="1:3" ht="15.75" customHeight="1">
      <c r="A727" s="4"/>
      <c r="B727" s="4"/>
      <c r="C727" s="4"/>
    </row>
    <row r="728" spans="1:3" ht="15.75" customHeight="1">
      <c r="A728" s="4"/>
      <c r="B728" s="4"/>
      <c r="C728" s="4"/>
    </row>
    <row r="729" spans="1:3" ht="15.75" customHeight="1">
      <c r="A729" s="4"/>
      <c r="B729" s="4"/>
      <c r="C729" s="4"/>
    </row>
    <row r="730" spans="1:3" ht="15.75" customHeight="1">
      <c r="A730" s="4"/>
      <c r="B730" s="4"/>
      <c r="C730" s="4"/>
    </row>
    <row r="731" spans="1:3" ht="15.75" customHeight="1">
      <c r="A731" s="4"/>
      <c r="B731" s="4"/>
      <c r="C731" s="4"/>
    </row>
    <row r="732" spans="1:3" ht="15.75" customHeight="1">
      <c r="A732" s="4"/>
      <c r="B732" s="4"/>
      <c r="C732" s="4"/>
    </row>
    <row r="733" spans="1:3" ht="15.75" customHeight="1">
      <c r="A733" s="4"/>
      <c r="B733" s="4"/>
      <c r="C733" s="4"/>
    </row>
    <row r="734" spans="1:3" ht="15.75" customHeight="1">
      <c r="A734" s="4"/>
      <c r="B734" s="4"/>
      <c r="C734" s="4"/>
    </row>
    <row r="735" spans="1:3" ht="15.75" customHeight="1">
      <c r="A735" s="4"/>
      <c r="B735" s="4"/>
      <c r="C735" s="4"/>
    </row>
    <row r="736" spans="1:3" ht="15.75" customHeight="1">
      <c r="A736" s="4"/>
      <c r="B736" s="4"/>
      <c r="C736" s="4"/>
    </row>
    <row r="737" spans="1:3" ht="15.75" customHeight="1">
      <c r="A737" s="4"/>
      <c r="B737" s="4"/>
      <c r="C737" s="4"/>
    </row>
    <row r="738" spans="1:3" ht="15.75" customHeight="1">
      <c r="A738" s="4"/>
      <c r="B738" s="4"/>
      <c r="C738" s="4"/>
    </row>
    <row r="739" spans="1:3" ht="15.75" customHeight="1">
      <c r="A739" s="4"/>
      <c r="B739" s="4"/>
      <c r="C739" s="4"/>
    </row>
    <row r="740" spans="1:3" ht="15.75" customHeight="1">
      <c r="A740" s="4"/>
      <c r="B740" s="4"/>
      <c r="C740" s="4"/>
    </row>
    <row r="741" spans="1:3" ht="15.75" customHeight="1">
      <c r="A741" s="4"/>
      <c r="B741" s="4"/>
      <c r="C741" s="4"/>
    </row>
    <row r="742" spans="1:3" ht="15.75" customHeight="1">
      <c r="A742" s="4"/>
      <c r="B742" s="4"/>
      <c r="C742" s="4"/>
    </row>
    <row r="743" spans="1:3" ht="15.75" customHeight="1">
      <c r="A743" s="4"/>
      <c r="B743" s="4"/>
      <c r="C743" s="4"/>
    </row>
    <row r="744" spans="1:3" ht="15.75" customHeight="1">
      <c r="A744" s="4"/>
      <c r="B744" s="4"/>
      <c r="C744" s="4"/>
    </row>
    <row r="745" spans="1:3" ht="15.75" customHeight="1">
      <c r="A745" s="4"/>
      <c r="B745" s="4"/>
      <c r="C745" s="4"/>
    </row>
    <row r="746" spans="1:3" ht="15.75" customHeight="1">
      <c r="A746" s="4"/>
      <c r="B746" s="4"/>
      <c r="C746" s="4"/>
    </row>
    <row r="747" spans="1:3" ht="15.75" customHeight="1">
      <c r="A747" s="4"/>
      <c r="B747" s="4"/>
      <c r="C747" s="4"/>
    </row>
    <row r="748" spans="1:3" ht="15.75" customHeight="1">
      <c r="A748" s="4"/>
      <c r="B748" s="4"/>
      <c r="C748" s="4"/>
    </row>
    <row r="749" spans="1:3" ht="15.75" customHeight="1">
      <c r="A749" s="4"/>
      <c r="B749" s="4"/>
      <c r="C749" s="4"/>
    </row>
    <row r="750" spans="1:3" ht="15.75" customHeight="1">
      <c r="A750" s="4"/>
      <c r="B750" s="4"/>
      <c r="C750" s="4"/>
    </row>
    <row r="751" spans="1:3" ht="15.75" customHeight="1">
      <c r="A751" s="4"/>
      <c r="B751" s="4"/>
      <c r="C751" s="4"/>
    </row>
    <row r="752" spans="1:3" ht="15.75" customHeight="1">
      <c r="A752" s="4"/>
      <c r="B752" s="4"/>
      <c r="C752" s="4"/>
    </row>
    <row r="753" spans="1:3" ht="15.75" customHeight="1">
      <c r="A753" s="4"/>
      <c r="B753" s="4"/>
      <c r="C753" s="4"/>
    </row>
    <row r="754" spans="1:3" ht="15.75" customHeight="1">
      <c r="A754" s="4"/>
      <c r="B754" s="4"/>
      <c r="C754" s="4"/>
    </row>
    <row r="755" spans="1:3" ht="15.75" customHeight="1">
      <c r="A755" s="4"/>
      <c r="B755" s="4"/>
      <c r="C755" s="4"/>
    </row>
    <row r="756" spans="1:3" ht="15.75" customHeight="1">
      <c r="A756" s="4"/>
      <c r="B756" s="4"/>
      <c r="C756" s="4"/>
    </row>
    <row r="757" spans="1:3" ht="15.75" customHeight="1">
      <c r="A757" s="4"/>
      <c r="B757" s="4"/>
      <c r="C757" s="4"/>
    </row>
    <row r="758" spans="1:3" ht="15.75" customHeight="1">
      <c r="A758" s="4"/>
      <c r="B758" s="4"/>
      <c r="C758" s="4"/>
    </row>
    <row r="759" spans="1:3" ht="15.75" customHeight="1">
      <c r="A759" s="4"/>
      <c r="B759" s="4"/>
      <c r="C759" s="4"/>
    </row>
    <row r="760" spans="1:3" ht="15.75" customHeight="1">
      <c r="A760" s="4"/>
      <c r="B760" s="4"/>
      <c r="C760" s="4"/>
    </row>
    <row r="761" spans="1:3" ht="15.75" customHeight="1">
      <c r="A761" s="4"/>
      <c r="B761" s="4"/>
      <c r="C761" s="4"/>
    </row>
    <row r="762" spans="1:3" ht="15.75" customHeight="1">
      <c r="A762" s="4"/>
      <c r="B762" s="4"/>
      <c r="C762" s="4"/>
    </row>
    <row r="763" spans="1:3" ht="15.75" customHeight="1">
      <c r="A763" s="4"/>
      <c r="B763" s="4"/>
      <c r="C763" s="4"/>
    </row>
    <row r="764" spans="1:3" ht="15.75" customHeight="1">
      <c r="A764" s="4"/>
      <c r="B764" s="4"/>
      <c r="C764" s="4"/>
    </row>
    <row r="765" spans="1:3" ht="15.75" customHeight="1">
      <c r="A765" s="4"/>
      <c r="B765" s="4"/>
      <c r="C765" s="4"/>
    </row>
    <row r="766" spans="1:3" ht="15.75" customHeight="1">
      <c r="A766" s="4"/>
      <c r="B766" s="4"/>
      <c r="C766" s="4"/>
    </row>
    <row r="767" spans="1:3" ht="15.75" customHeight="1">
      <c r="A767" s="4"/>
      <c r="B767" s="4"/>
      <c r="C767" s="4"/>
    </row>
    <row r="768" spans="1:3" ht="15.75" customHeight="1">
      <c r="A768" s="4"/>
      <c r="B768" s="4"/>
      <c r="C768" s="4"/>
    </row>
    <row r="769" spans="1:3" ht="15.75" customHeight="1">
      <c r="A769" s="4"/>
      <c r="B769" s="4"/>
      <c r="C769" s="4"/>
    </row>
    <row r="770" spans="1:3" ht="15.75" customHeight="1">
      <c r="A770" s="4"/>
      <c r="B770" s="4"/>
      <c r="C770" s="4"/>
    </row>
    <row r="771" spans="1:3" ht="15.75" customHeight="1">
      <c r="A771" s="4"/>
      <c r="B771" s="4"/>
      <c r="C771" s="4"/>
    </row>
    <row r="772" spans="1:3" ht="15.75" customHeight="1">
      <c r="A772" s="4"/>
      <c r="B772" s="4"/>
      <c r="C772" s="4"/>
    </row>
    <row r="773" spans="1:3" ht="15.75" customHeight="1">
      <c r="A773" s="4"/>
      <c r="B773" s="4"/>
      <c r="C773" s="4"/>
    </row>
    <row r="774" spans="1:3" ht="15.75" customHeight="1">
      <c r="A774" s="4"/>
      <c r="B774" s="4"/>
      <c r="C774" s="4"/>
    </row>
    <row r="775" spans="1:3" ht="15.75" customHeight="1">
      <c r="A775" s="4"/>
      <c r="B775" s="4"/>
      <c r="C775" s="4"/>
    </row>
    <row r="776" spans="1:3" ht="15.75" customHeight="1">
      <c r="A776" s="4"/>
      <c r="B776" s="4"/>
      <c r="C776" s="4"/>
    </row>
    <row r="777" spans="1:3" ht="15.75" customHeight="1">
      <c r="A777" s="4"/>
      <c r="B777" s="4"/>
      <c r="C777" s="4"/>
    </row>
    <row r="778" spans="1:3" ht="15.75" customHeight="1">
      <c r="A778" s="4"/>
      <c r="B778" s="4"/>
      <c r="C778" s="4"/>
    </row>
    <row r="779" spans="1:3" ht="15.75" customHeight="1">
      <c r="A779" s="4"/>
      <c r="B779" s="4"/>
      <c r="C779" s="4"/>
    </row>
    <row r="780" spans="1:3" ht="15.75" customHeight="1">
      <c r="A780" s="4"/>
      <c r="B780" s="4"/>
      <c r="C780" s="4"/>
    </row>
    <row r="781" spans="1:3" ht="15.75" customHeight="1">
      <c r="A781" s="4"/>
      <c r="B781" s="4"/>
      <c r="C781" s="4"/>
    </row>
    <row r="782" spans="1:3" ht="15.75" customHeight="1">
      <c r="A782" s="4"/>
      <c r="B782" s="4"/>
      <c r="C782" s="4"/>
    </row>
    <row r="783" spans="1:3" ht="15.75" customHeight="1">
      <c r="A783" s="4"/>
      <c r="B783" s="4"/>
      <c r="C783" s="4"/>
    </row>
    <row r="784" spans="1:3" ht="15.75" customHeight="1">
      <c r="A784" s="4"/>
      <c r="B784" s="4"/>
      <c r="C784" s="4"/>
    </row>
    <row r="785" spans="1:3" ht="15.75" customHeight="1">
      <c r="A785" s="4"/>
      <c r="B785" s="4"/>
      <c r="C785" s="4"/>
    </row>
    <row r="786" spans="1:3" ht="15.75" customHeight="1">
      <c r="A786" s="4"/>
      <c r="B786" s="4"/>
      <c r="C786" s="4"/>
    </row>
    <row r="787" spans="1:3" ht="15.75" customHeight="1">
      <c r="A787" s="4"/>
      <c r="B787" s="4"/>
      <c r="C787" s="4"/>
    </row>
    <row r="788" spans="1:3" ht="15.75" customHeight="1">
      <c r="A788" s="4"/>
      <c r="B788" s="4"/>
      <c r="C788" s="4"/>
    </row>
    <row r="789" spans="1:3" ht="15.75" customHeight="1">
      <c r="A789" s="4"/>
      <c r="B789" s="4"/>
      <c r="C789" s="4"/>
    </row>
    <row r="790" spans="1:3" ht="15.75" customHeight="1">
      <c r="A790" s="4"/>
      <c r="B790" s="4"/>
      <c r="C790" s="4"/>
    </row>
    <row r="791" spans="1:3" ht="15.75" customHeight="1">
      <c r="A791" s="4"/>
      <c r="B791" s="4"/>
      <c r="C791" s="4"/>
    </row>
    <row r="792" spans="1:3" ht="15.75" customHeight="1">
      <c r="A792" s="4"/>
      <c r="B792" s="4"/>
      <c r="C792" s="4"/>
    </row>
    <row r="793" spans="1:3" ht="15.75" customHeight="1">
      <c r="A793" s="4"/>
      <c r="B793" s="4"/>
      <c r="C793" s="4"/>
    </row>
    <row r="794" spans="1:3" ht="15.75" customHeight="1">
      <c r="A794" s="4"/>
      <c r="B794" s="4"/>
      <c r="C794" s="4"/>
    </row>
    <row r="795" spans="1:3" ht="15.75" customHeight="1">
      <c r="A795" s="4"/>
      <c r="B795" s="4"/>
      <c r="C795" s="4"/>
    </row>
    <row r="796" spans="1:3" ht="15.75" customHeight="1">
      <c r="A796" s="4"/>
      <c r="B796" s="4"/>
      <c r="C796" s="4"/>
    </row>
    <row r="797" spans="1:3" ht="15.75" customHeight="1">
      <c r="A797" s="4"/>
      <c r="B797" s="4"/>
      <c r="C797" s="4"/>
    </row>
    <row r="798" spans="1:3" ht="15.75" customHeight="1">
      <c r="A798" s="4"/>
      <c r="B798" s="4"/>
      <c r="C798" s="4"/>
    </row>
    <row r="799" spans="1:3" ht="15.75" customHeight="1">
      <c r="A799" s="4"/>
      <c r="B799" s="4"/>
      <c r="C799" s="4"/>
    </row>
    <row r="800" spans="1:3" ht="15.75" customHeight="1">
      <c r="A800" s="4"/>
      <c r="B800" s="4"/>
      <c r="C800" s="4"/>
    </row>
    <row r="801" spans="1:3" ht="15.75" customHeight="1">
      <c r="A801" s="4"/>
      <c r="B801" s="4"/>
      <c r="C801" s="4"/>
    </row>
    <row r="802" spans="1:3" ht="15.75" customHeight="1">
      <c r="A802" s="4"/>
      <c r="B802" s="4"/>
      <c r="C802" s="4"/>
    </row>
    <row r="803" spans="1:3" ht="15.75" customHeight="1">
      <c r="A803" s="4"/>
      <c r="B803" s="4"/>
      <c r="C803" s="4"/>
    </row>
    <row r="804" spans="1:3" ht="15.75" customHeight="1">
      <c r="A804" s="4"/>
      <c r="B804" s="4"/>
      <c r="C804" s="4"/>
    </row>
    <row r="805" spans="1:3" ht="15.75" customHeight="1">
      <c r="A805" s="4"/>
      <c r="B805" s="4"/>
      <c r="C805" s="4"/>
    </row>
    <row r="806" spans="1:3" ht="15.75" customHeight="1">
      <c r="A806" s="4"/>
      <c r="B806" s="4"/>
      <c r="C806" s="4"/>
    </row>
    <row r="807" spans="1:3" ht="15.75" customHeight="1">
      <c r="A807" s="4"/>
      <c r="B807" s="4"/>
      <c r="C807" s="4"/>
    </row>
    <row r="808" spans="1:3" ht="15.75" customHeight="1">
      <c r="A808" s="4"/>
      <c r="B808" s="4"/>
      <c r="C808" s="4"/>
    </row>
    <row r="809" spans="1:3" ht="15.75" customHeight="1">
      <c r="A809" s="4"/>
      <c r="B809" s="4"/>
      <c r="C809" s="4"/>
    </row>
    <row r="810" spans="1:3" ht="15.75" customHeight="1">
      <c r="A810" s="4"/>
      <c r="B810" s="4"/>
      <c r="C810" s="4"/>
    </row>
    <row r="811" spans="1:3" ht="15.75" customHeight="1">
      <c r="A811" s="4"/>
      <c r="B811" s="4"/>
      <c r="C811" s="4"/>
    </row>
    <row r="812" spans="1:3" ht="15.75" customHeight="1">
      <c r="A812" s="4"/>
      <c r="B812" s="4"/>
      <c r="C812" s="4"/>
    </row>
    <row r="813" spans="1:3" ht="15.75" customHeight="1">
      <c r="A813" s="4"/>
      <c r="B813" s="4"/>
      <c r="C813" s="4"/>
    </row>
    <row r="814" spans="1:3" ht="15.75" customHeight="1">
      <c r="A814" s="4"/>
      <c r="B814" s="4"/>
      <c r="C814" s="4"/>
    </row>
    <row r="815" spans="1:3" ht="15.75" customHeight="1">
      <c r="A815" s="4"/>
      <c r="B815" s="4"/>
      <c r="C815" s="4"/>
    </row>
    <row r="816" spans="1:3" ht="15.75" customHeight="1">
      <c r="A816" s="4"/>
      <c r="B816" s="4"/>
      <c r="C816" s="4"/>
    </row>
    <row r="817" spans="1:3" ht="15.75" customHeight="1">
      <c r="A817" s="4"/>
      <c r="B817" s="4"/>
      <c r="C817" s="4"/>
    </row>
    <row r="818" spans="1:3" ht="15.75" customHeight="1">
      <c r="A818" s="4"/>
      <c r="B818" s="4"/>
      <c r="C818" s="4"/>
    </row>
    <row r="819" spans="1:3" ht="15.75" customHeight="1">
      <c r="A819" s="4"/>
      <c r="B819" s="4"/>
      <c r="C819" s="4"/>
    </row>
    <row r="820" spans="1:3" ht="15.75" customHeight="1">
      <c r="A820" s="4"/>
      <c r="B820" s="4"/>
      <c r="C820" s="4"/>
    </row>
    <row r="821" spans="1:3" ht="15.75" customHeight="1">
      <c r="A821" s="4"/>
      <c r="B821" s="4"/>
      <c r="C821" s="4"/>
    </row>
    <row r="822" spans="1:3" ht="15.75" customHeight="1">
      <c r="A822" s="4"/>
      <c r="B822" s="4"/>
      <c r="C822" s="4"/>
    </row>
    <row r="823" spans="1:3" ht="15.75" customHeight="1">
      <c r="A823" s="4"/>
      <c r="B823" s="4"/>
      <c r="C823" s="4"/>
    </row>
    <row r="824" spans="1:3" ht="15.75" customHeight="1">
      <c r="A824" s="4"/>
      <c r="B824" s="4"/>
      <c r="C824" s="4"/>
    </row>
    <row r="825" spans="1:3" ht="15.75" customHeight="1">
      <c r="A825" s="4"/>
      <c r="B825" s="4"/>
      <c r="C825" s="4"/>
    </row>
    <row r="826" spans="1:3" ht="15.75" customHeight="1">
      <c r="A826" s="4"/>
      <c r="B826" s="4"/>
      <c r="C826" s="4"/>
    </row>
    <row r="827" spans="1:3" ht="15.75" customHeight="1">
      <c r="A827" s="4"/>
      <c r="B827" s="4"/>
      <c r="C827" s="4"/>
    </row>
    <row r="828" spans="1:3" ht="15.75" customHeight="1">
      <c r="A828" s="4"/>
      <c r="B828" s="4"/>
      <c r="C828" s="4"/>
    </row>
    <row r="829" spans="1:3" ht="15.75" customHeight="1">
      <c r="A829" s="4"/>
      <c r="B829" s="4"/>
      <c r="C829" s="4"/>
    </row>
    <row r="830" spans="1:3" ht="15.75" customHeight="1">
      <c r="A830" s="4"/>
      <c r="B830" s="4"/>
      <c r="C830" s="4"/>
    </row>
    <row r="831" spans="1:3" ht="15.75" customHeight="1">
      <c r="A831" s="4"/>
      <c r="B831" s="4"/>
      <c r="C831" s="4"/>
    </row>
    <row r="832" spans="1:3" ht="15.75" customHeight="1">
      <c r="A832" s="4"/>
      <c r="B832" s="4"/>
      <c r="C832" s="4"/>
    </row>
    <row r="833" spans="1:3" ht="15.75" customHeight="1">
      <c r="A833" s="4"/>
      <c r="B833" s="4"/>
      <c r="C833" s="4"/>
    </row>
    <row r="834" spans="1:3" ht="15.75" customHeight="1">
      <c r="A834" s="4"/>
      <c r="B834" s="4"/>
      <c r="C834" s="4"/>
    </row>
    <row r="835" spans="1:3" ht="15.75" customHeight="1">
      <c r="A835" s="4"/>
      <c r="B835" s="4"/>
      <c r="C835" s="4"/>
    </row>
    <row r="836" spans="1:3" ht="15.75" customHeight="1">
      <c r="A836" s="4"/>
      <c r="B836" s="4"/>
      <c r="C836" s="4"/>
    </row>
    <row r="837" spans="1:3" ht="15.75" customHeight="1">
      <c r="A837" s="4"/>
      <c r="B837" s="4"/>
      <c r="C837" s="4"/>
    </row>
    <row r="838" spans="1:3" ht="15.75" customHeight="1">
      <c r="A838" s="4"/>
      <c r="B838" s="4"/>
      <c r="C838" s="4"/>
    </row>
    <row r="839" spans="1:3" ht="15.75" customHeight="1">
      <c r="A839" s="4"/>
      <c r="B839" s="4"/>
      <c r="C839" s="4"/>
    </row>
    <row r="840" spans="1:3" ht="15.75" customHeight="1">
      <c r="A840" s="4"/>
      <c r="B840" s="4"/>
      <c r="C840" s="4"/>
    </row>
    <row r="841" spans="1:3" ht="15.75" customHeight="1">
      <c r="A841" s="4"/>
      <c r="B841" s="4"/>
      <c r="C841" s="4"/>
    </row>
    <row r="842" spans="1:3" ht="15.75" customHeight="1">
      <c r="A842" s="4"/>
      <c r="B842" s="4"/>
      <c r="C842" s="4"/>
    </row>
    <row r="843" spans="1:3" ht="15.75" customHeight="1">
      <c r="A843" s="4"/>
      <c r="B843" s="4"/>
      <c r="C843" s="4"/>
    </row>
    <row r="844" spans="1:3" ht="15.75" customHeight="1">
      <c r="A844" s="4"/>
      <c r="B844" s="4"/>
      <c r="C844" s="4"/>
    </row>
    <row r="845" spans="1:3" ht="15.75" customHeight="1">
      <c r="A845" s="4"/>
      <c r="B845" s="4"/>
      <c r="C845" s="4"/>
    </row>
    <row r="846" spans="1:3" ht="15.75" customHeight="1">
      <c r="A846" s="4"/>
      <c r="B846" s="4"/>
      <c r="C846" s="4"/>
    </row>
    <row r="847" spans="1:3" ht="15.75" customHeight="1">
      <c r="A847" s="4"/>
      <c r="B847" s="4"/>
      <c r="C847" s="4"/>
    </row>
    <row r="848" spans="1:3" ht="15.75" customHeight="1">
      <c r="A848" s="4"/>
      <c r="B848" s="4"/>
      <c r="C848" s="4"/>
    </row>
    <row r="849" spans="1:3" ht="15.75" customHeight="1">
      <c r="A849" s="4"/>
      <c r="B849" s="4"/>
      <c r="C849" s="4"/>
    </row>
    <row r="850" spans="1:3" ht="15.75" customHeight="1">
      <c r="A850" s="4"/>
      <c r="B850" s="4"/>
      <c r="C850" s="4"/>
    </row>
    <row r="851" spans="1:3" ht="15.75" customHeight="1">
      <c r="A851" s="4"/>
      <c r="B851" s="4"/>
      <c r="C851" s="4"/>
    </row>
    <row r="852" spans="1:3" ht="15.75" customHeight="1">
      <c r="A852" s="4"/>
      <c r="B852" s="4"/>
      <c r="C852" s="4"/>
    </row>
    <row r="853" spans="1:3" ht="15.75" customHeight="1">
      <c r="A853" s="4"/>
      <c r="B853" s="4"/>
      <c r="C853" s="4"/>
    </row>
    <row r="854" spans="1:3" ht="15.75" customHeight="1">
      <c r="A854" s="4"/>
      <c r="B854" s="4"/>
      <c r="C854" s="4"/>
    </row>
    <row r="855" spans="1:3" ht="15.75" customHeight="1">
      <c r="A855" s="4"/>
      <c r="B855" s="4"/>
      <c r="C855" s="4"/>
    </row>
    <row r="856" spans="1:3" ht="15.75" customHeight="1">
      <c r="A856" s="4"/>
      <c r="B856" s="4"/>
      <c r="C856" s="4"/>
    </row>
    <row r="857" spans="1:3" ht="15.75" customHeight="1">
      <c r="A857" s="4"/>
      <c r="B857" s="4"/>
      <c r="C857" s="4"/>
    </row>
    <row r="858" spans="1:3" ht="15.75" customHeight="1">
      <c r="A858" s="4"/>
      <c r="B858" s="4"/>
      <c r="C858" s="4"/>
    </row>
    <row r="859" spans="1:3" ht="15.75" customHeight="1">
      <c r="A859" s="4"/>
      <c r="B859" s="4"/>
      <c r="C859" s="4"/>
    </row>
    <row r="860" spans="1:3" ht="15.75" customHeight="1">
      <c r="A860" s="4"/>
      <c r="B860" s="4"/>
      <c r="C860" s="4"/>
    </row>
    <row r="861" spans="1:3" ht="15.75" customHeight="1">
      <c r="A861" s="4"/>
      <c r="B861" s="4"/>
      <c r="C861" s="4"/>
    </row>
    <row r="862" spans="1:3" ht="15.75" customHeight="1">
      <c r="A862" s="4"/>
      <c r="B862" s="4"/>
      <c r="C862" s="4"/>
    </row>
    <row r="863" spans="1:3" ht="15.75" customHeight="1">
      <c r="A863" s="4"/>
      <c r="B863" s="4"/>
      <c r="C863" s="4"/>
    </row>
    <row r="864" spans="1:3" ht="15.75" customHeight="1">
      <c r="A864" s="4"/>
      <c r="B864" s="4"/>
      <c r="C864" s="4"/>
    </row>
    <row r="865" spans="1:3" ht="15.75" customHeight="1">
      <c r="A865" s="4"/>
      <c r="B865" s="4"/>
      <c r="C865" s="4"/>
    </row>
    <row r="866" spans="1:3" ht="15.75" customHeight="1">
      <c r="A866" s="4"/>
      <c r="B866" s="4"/>
      <c r="C866" s="4"/>
    </row>
    <row r="867" spans="1:3" ht="15.75" customHeight="1">
      <c r="A867" s="4"/>
      <c r="B867" s="4"/>
      <c r="C867" s="4"/>
    </row>
    <row r="868" spans="1:3" ht="15.75" customHeight="1">
      <c r="A868" s="4"/>
      <c r="B868" s="4"/>
      <c r="C868" s="4"/>
    </row>
    <row r="869" spans="1:3" ht="15.75" customHeight="1">
      <c r="A869" s="4"/>
      <c r="B869" s="4"/>
      <c r="C869" s="4"/>
    </row>
    <row r="870" spans="1:3" ht="15.75" customHeight="1">
      <c r="A870" s="4"/>
      <c r="B870" s="4"/>
      <c r="C870" s="4"/>
    </row>
    <row r="871" spans="1:3" ht="15.75" customHeight="1">
      <c r="A871" s="4"/>
      <c r="B871" s="4"/>
      <c r="C871" s="4"/>
    </row>
    <row r="872" spans="1:3" ht="15.75" customHeight="1">
      <c r="A872" s="4"/>
      <c r="B872" s="4"/>
      <c r="C872" s="4"/>
    </row>
    <row r="873" spans="1:3" ht="15.75" customHeight="1">
      <c r="A873" s="4"/>
      <c r="B873" s="4"/>
      <c r="C873" s="4"/>
    </row>
    <row r="874" spans="1:3" ht="15.75" customHeight="1">
      <c r="A874" s="4"/>
      <c r="B874" s="4"/>
      <c r="C874" s="4"/>
    </row>
    <row r="875" spans="1:3" ht="15.75" customHeight="1">
      <c r="A875" s="4"/>
      <c r="B875" s="4"/>
      <c r="C875" s="4"/>
    </row>
    <row r="876" spans="1:3" ht="15.75" customHeight="1">
      <c r="A876" s="4"/>
      <c r="B876" s="4"/>
      <c r="C876" s="4"/>
    </row>
    <row r="877" spans="1:3" ht="15.75" customHeight="1">
      <c r="A877" s="4"/>
      <c r="B877" s="4"/>
      <c r="C877" s="4"/>
    </row>
    <row r="878" spans="1:3" ht="15.75" customHeight="1">
      <c r="A878" s="4"/>
      <c r="B878" s="4"/>
      <c r="C878" s="4"/>
    </row>
    <row r="879" spans="1:3" ht="15.75" customHeight="1">
      <c r="A879" s="4"/>
      <c r="B879" s="4"/>
      <c r="C879" s="4"/>
    </row>
    <row r="880" spans="1:3" ht="15.75" customHeight="1">
      <c r="A880" s="4"/>
      <c r="B880" s="4"/>
      <c r="C880" s="4"/>
    </row>
    <row r="881" spans="1:3" ht="15.75" customHeight="1">
      <c r="A881" s="4"/>
      <c r="B881" s="4"/>
      <c r="C881" s="4"/>
    </row>
    <row r="882" spans="1:3" ht="15.75" customHeight="1">
      <c r="A882" s="4"/>
      <c r="B882" s="4"/>
      <c r="C882" s="4"/>
    </row>
    <row r="883" spans="1:3" ht="15.75" customHeight="1">
      <c r="A883" s="4"/>
      <c r="B883" s="4"/>
      <c r="C883" s="4"/>
    </row>
    <row r="884" spans="1:3" ht="15.75" customHeight="1">
      <c r="A884" s="4"/>
      <c r="B884" s="4"/>
      <c r="C884" s="4"/>
    </row>
    <row r="885" spans="1:3" ht="15.75" customHeight="1">
      <c r="A885" s="4"/>
      <c r="B885" s="4"/>
      <c r="C885" s="4"/>
    </row>
    <row r="886" spans="1:3" ht="15.75" customHeight="1">
      <c r="A886" s="4"/>
      <c r="B886" s="4"/>
      <c r="C886" s="4"/>
    </row>
    <row r="887" spans="1:3" ht="15.75" customHeight="1">
      <c r="A887" s="4"/>
      <c r="B887" s="4"/>
      <c r="C887" s="4"/>
    </row>
    <row r="888" spans="1:3" ht="15.75" customHeight="1">
      <c r="A888" s="4"/>
      <c r="B888" s="4"/>
      <c r="C888" s="4"/>
    </row>
    <row r="889" spans="1:3" ht="15.75" customHeight="1">
      <c r="A889" s="4"/>
      <c r="B889" s="4"/>
      <c r="C889" s="4"/>
    </row>
    <row r="890" spans="1:3" ht="15.75" customHeight="1">
      <c r="A890" s="4"/>
      <c r="B890" s="4"/>
      <c r="C890" s="4"/>
    </row>
    <row r="891" spans="1:3" ht="15.75" customHeight="1">
      <c r="A891" s="4"/>
      <c r="B891" s="4"/>
      <c r="C891" s="4"/>
    </row>
    <row r="892" spans="1:3" ht="15.75" customHeight="1">
      <c r="A892" s="4"/>
      <c r="B892" s="4"/>
      <c r="C892" s="4"/>
    </row>
    <row r="893" spans="1:3" ht="15.75" customHeight="1">
      <c r="A893" s="4"/>
      <c r="B893" s="4"/>
      <c r="C893" s="4"/>
    </row>
    <row r="894" spans="1:3" ht="15.75" customHeight="1">
      <c r="A894" s="4"/>
      <c r="B894" s="4"/>
      <c r="C894" s="4"/>
    </row>
    <row r="895" spans="1:3" ht="15.75" customHeight="1">
      <c r="A895" s="4"/>
      <c r="B895" s="4"/>
      <c r="C895" s="4"/>
    </row>
    <row r="896" spans="1:3" ht="15.75" customHeight="1">
      <c r="A896" s="4"/>
      <c r="B896" s="4"/>
      <c r="C896" s="4"/>
    </row>
    <row r="897" spans="1:3" ht="15.75" customHeight="1">
      <c r="A897" s="4"/>
      <c r="B897" s="4"/>
      <c r="C897" s="4"/>
    </row>
    <row r="898" spans="1:3" ht="15.75" customHeight="1">
      <c r="A898" s="4"/>
      <c r="B898" s="4"/>
      <c r="C898" s="4"/>
    </row>
    <row r="899" spans="1:3" ht="15.75" customHeight="1">
      <c r="A899" s="4"/>
      <c r="B899" s="4"/>
      <c r="C899" s="4"/>
    </row>
    <row r="900" spans="1:3" ht="15.75" customHeight="1">
      <c r="A900" s="4"/>
      <c r="B900" s="4"/>
      <c r="C900" s="4"/>
    </row>
    <row r="901" spans="1:3" ht="15.75" customHeight="1">
      <c r="A901" s="4"/>
      <c r="B901" s="4"/>
      <c r="C901" s="4"/>
    </row>
    <row r="902" spans="1:3" ht="15.75" customHeight="1">
      <c r="A902" s="4"/>
      <c r="B902" s="4"/>
      <c r="C902" s="4"/>
    </row>
    <row r="903" spans="1:3" ht="15.75" customHeight="1">
      <c r="A903" s="4"/>
      <c r="B903" s="4"/>
      <c r="C903" s="4"/>
    </row>
    <row r="904" spans="1:3" ht="15.75" customHeight="1">
      <c r="A904" s="4"/>
      <c r="B904" s="4"/>
      <c r="C904" s="4"/>
    </row>
    <row r="905" spans="1:3" ht="15.75" customHeight="1">
      <c r="A905" s="4"/>
      <c r="B905" s="4"/>
      <c r="C905" s="4"/>
    </row>
    <row r="906" spans="1:3" ht="15.75" customHeight="1">
      <c r="A906" s="4"/>
      <c r="B906" s="4"/>
      <c r="C906" s="4"/>
    </row>
    <row r="907" spans="1:3" ht="15.75" customHeight="1">
      <c r="A907" s="4"/>
      <c r="B907" s="4"/>
      <c r="C907" s="4"/>
    </row>
    <row r="908" spans="1:3" ht="15.75" customHeight="1">
      <c r="A908" s="4"/>
      <c r="B908" s="4"/>
      <c r="C908" s="4"/>
    </row>
    <row r="909" spans="1:3" ht="15.75" customHeight="1">
      <c r="A909" s="4"/>
      <c r="B909" s="4"/>
      <c r="C909" s="4"/>
    </row>
    <row r="910" spans="1:3" ht="15.75" customHeight="1">
      <c r="A910" s="4"/>
      <c r="B910" s="4"/>
      <c r="C910" s="4"/>
    </row>
    <row r="911" spans="1:3" ht="15.75" customHeight="1">
      <c r="A911" s="4"/>
      <c r="B911" s="4"/>
      <c r="C911" s="4"/>
    </row>
    <row r="912" spans="1:3" ht="15.75" customHeight="1">
      <c r="A912" s="4"/>
      <c r="B912" s="4"/>
      <c r="C912" s="4"/>
    </row>
    <row r="913" spans="1:3" ht="15.75" customHeight="1">
      <c r="A913" s="4"/>
      <c r="B913" s="4"/>
      <c r="C913" s="4"/>
    </row>
    <row r="914" spans="1:3" ht="15.75" customHeight="1">
      <c r="A914" s="4"/>
      <c r="B914" s="4"/>
      <c r="C914" s="4"/>
    </row>
    <row r="915" spans="1:3" ht="15.75" customHeight="1">
      <c r="A915" s="4"/>
      <c r="B915" s="4"/>
      <c r="C915" s="4"/>
    </row>
    <row r="916" spans="1:3" ht="15.75" customHeight="1">
      <c r="A916" s="4"/>
      <c r="B916" s="4"/>
      <c r="C916" s="4"/>
    </row>
    <row r="917" spans="1:3" ht="15.75" customHeight="1">
      <c r="A917" s="4"/>
      <c r="B917" s="4"/>
      <c r="C917" s="4"/>
    </row>
    <row r="918" spans="1:3" ht="15.75" customHeight="1">
      <c r="A918" s="4"/>
      <c r="B918" s="4"/>
      <c r="C918" s="4"/>
    </row>
    <row r="919" spans="1:3" ht="15.75" customHeight="1">
      <c r="A919" s="4"/>
      <c r="B919" s="4"/>
      <c r="C919" s="4"/>
    </row>
    <row r="920" spans="1:3" ht="15.75" customHeight="1">
      <c r="A920" s="4"/>
      <c r="B920" s="4"/>
      <c r="C920" s="4"/>
    </row>
    <row r="921" spans="1:3" ht="15.75" customHeight="1">
      <c r="A921" s="4"/>
      <c r="B921" s="4"/>
      <c r="C921" s="4"/>
    </row>
    <row r="922" spans="1:3" ht="15.75" customHeight="1">
      <c r="A922" s="4"/>
      <c r="B922" s="4"/>
      <c r="C922" s="4"/>
    </row>
    <row r="923" spans="1:3" ht="15.75" customHeight="1">
      <c r="A923" s="4"/>
      <c r="B923" s="4"/>
      <c r="C923" s="4"/>
    </row>
    <row r="924" spans="1:3" ht="15.75" customHeight="1">
      <c r="A924" s="4"/>
      <c r="B924" s="4"/>
      <c r="C924" s="4"/>
    </row>
    <row r="925" spans="1:3" ht="15.75" customHeight="1">
      <c r="A925" s="4"/>
      <c r="B925" s="4"/>
      <c r="C925" s="4"/>
    </row>
    <row r="926" spans="1:3" ht="15.75" customHeight="1">
      <c r="A926" s="4"/>
      <c r="B926" s="4"/>
      <c r="C926" s="4"/>
    </row>
    <row r="927" spans="1:3" ht="15.75" customHeight="1">
      <c r="A927" s="4"/>
      <c r="B927" s="4"/>
      <c r="C927" s="4"/>
    </row>
    <row r="928" spans="1:3" ht="15.75" customHeight="1">
      <c r="A928" s="4"/>
      <c r="B928" s="4"/>
      <c r="C928" s="4"/>
    </row>
    <row r="929" spans="1:3" ht="15.75" customHeight="1">
      <c r="A929" s="4"/>
      <c r="B929" s="4"/>
      <c r="C929" s="4"/>
    </row>
    <row r="930" spans="1:3" ht="15.75" customHeight="1">
      <c r="A930" s="4"/>
      <c r="B930" s="4"/>
      <c r="C930" s="4"/>
    </row>
    <row r="931" spans="1:3" ht="15.75" customHeight="1">
      <c r="A931" s="4"/>
      <c r="B931" s="4"/>
      <c r="C931" s="4"/>
    </row>
    <row r="932" spans="1:3" ht="15.75" customHeight="1">
      <c r="A932" s="4"/>
      <c r="B932" s="4"/>
      <c r="C932" s="4"/>
    </row>
    <row r="933" spans="1:3" ht="15.75" customHeight="1">
      <c r="A933" s="4"/>
      <c r="B933" s="4"/>
      <c r="C933" s="4"/>
    </row>
    <row r="934" spans="1:3" ht="15.75" customHeight="1">
      <c r="A934" s="4"/>
      <c r="B934" s="4"/>
      <c r="C934" s="4"/>
    </row>
    <row r="935" spans="1:3" ht="15.75" customHeight="1">
      <c r="A935" s="4"/>
      <c r="B935" s="4"/>
      <c r="C935" s="4"/>
    </row>
    <row r="936" spans="1:3" ht="15.75" customHeight="1">
      <c r="A936" s="4"/>
      <c r="B936" s="4"/>
      <c r="C936" s="4"/>
    </row>
    <row r="937" spans="1:3" ht="15.75" customHeight="1">
      <c r="A937" s="4"/>
      <c r="B937" s="4"/>
      <c r="C937" s="4"/>
    </row>
    <row r="938" spans="1:3" ht="15.75" customHeight="1">
      <c r="A938" s="4"/>
      <c r="B938" s="4"/>
      <c r="C938" s="4"/>
    </row>
    <row r="939" spans="1:3" ht="15.75" customHeight="1">
      <c r="A939" s="4"/>
      <c r="B939" s="4"/>
      <c r="C939" s="4"/>
    </row>
    <row r="940" spans="1:3" ht="15.75" customHeight="1">
      <c r="A940" s="4"/>
      <c r="B940" s="4"/>
      <c r="C940" s="4"/>
    </row>
    <row r="941" spans="1:3" ht="15.75" customHeight="1">
      <c r="A941" s="4"/>
      <c r="B941" s="4"/>
      <c r="C941" s="4"/>
    </row>
    <row r="942" spans="1:3" ht="15.75" customHeight="1">
      <c r="A942" s="4"/>
      <c r="B942" s="4"/>
      <c r="C942" s="4"/>
    </row>
    <row r="943" spans="1:3" ht="15.75" customHeight="1">
      <c r="A943" s="4"/>
      <c r="B943" s="4"/>
      <c r="C943" s="4"/>
    </row>
    <row r="944" spans="1:3" ht="15.75" customHeight="1">
      <c r="A944" s="4"/>
      <c r="B944" s="4"/>
      <c r="C944" s="4"/>
    </row>
    <row r="945" spans="1:3" ht="15.75" customHeight="1">
      <c r="A945" s="4"/>
      <c r="B945" s="4"/>
      <c r="C945" s="4"/>
    </row>
    <row r="946" spans="1:3" ht="15.75" customHeight="1">
      <c r="A946" s="4"/>
      <c r="B946" s="4"/>
      <c r="C946" s="4"/>
    </row>
    <row r="947" spans="1:3" ht="15.75" customHeight="1">
      <c r="A947" s="4"/>
      <c r="B947" s="4"/>
      <c r="C947" s="4"/>
    </row>
    <row r="948" spans="1:3" ht="15.75" customHeight="1">
      <c r="A948" s="4"/>
      <c r="B948" s="4"/>
      <c r="C948" s="4"/>
    </row>
    <row r="949" spans="1:3" ht="15.75" customHeight="1">
      <c r="A949" s="4"/>
      <c r="B949" s="4"/>
      <c r="C949" s="4"/>
    </row>
    <row r="950" spans="1:3" ht="15.75" customHeight="1">
      <c r="A950" s="4"/>
      <c r="B950" s="4"/>
      <c r="C950" s="4"/>
    </row>
    <row r="951" spans="1:3" ht="15.75" customHeight="1">
      <c r="A951" s="4"/>
      <c r="B951" s="4"/>
      <c r="C951" s="4"/>
    </row>
    <row r="952" spans="1:3" ht="15.75" customHeight="1">
      <c r="A952" s="4"/>
      <c r="B952" s="4"/>
      <c r="C952" s="4"/>
    </row>
    <row r="953" spans="1:3" ht="15.75" customHeight="1">
      <c r="A953" s="4"/>
      <c r="B953" s="4"/>
      <c r="C953" s="4"/>
    </row>
    <row r="954" spans="1:3" ht="15.75" customHeight="1">
      <c r="A954" s="4"/>
      <c r="B954" s="4"/>
      <c r="C954" s="4"/>
    </row>
    <row r="955" spans="1:3" ht="15.75" customHeight="1">
      <c r="A955" s="4"/>
      <c r="B955" s="4"/>
      <c r="C955" s="4"/>
    </row>
    <row r="956" spans="1:3" ht="15.75" customHeight="1">
      <c r="A956" s="4"/>
      <c r="B956" s="4"/>
      <c r="C956" s="4"/>
    </row>
    <row r="957" spans="1:3" ht="15.75" customHeight="1">
      <c r="A957" s="4"/>
      <c r="B957" s="4"/>
      <c r="C957" s="4"/>
    </row>
    <row r="958" spans="1:3" ht="15.75" customHeight="1">
      <c r="A958" s="4"/>
      <c r="B958" s="4"/>
      <c r="C958" s="4"/>
    </row>
    <row r="959" spans="1:3" ht="15.75" customHeight="1">
      <c r="A959" s="4"/>
      <c r="B959" s="4"/>
      <c r="C959" s="4"/>
    </row>
    <row r="960" spans="1:3" ht="15.75" customHeight="1">
      <c r="A960" s="4"/>
      <c r="B960" s="4"/>
      <c r="C960" s="4"/>
    </row>
    <row r="961" spans="1:3" ht="15.75" customHeight="1">
      <c r="A961" s="4"/>
      <c r="B961" s="4"/>
      <c r="C961" s="4"/>
    </row>
    <row r="962" spans="1:3" ht="15.75" customHeight="1">
      <c r="A962" s="4"/>
      <c r="B962" s="4"/>
      <c r="C962" s="4"/>
    </row>
    <row r="963" spans="1:3" ht="15.75" customHeight="1">
      <c r="A963" s="4"/>
      <c r="B963" s="4"/>
      <c r="C963" s="4"/>
    </row>
    <row r="964" spans="1:3" ht="15.75" customHeight="1">
      <c r="A964" s="4"/>
      <c r="B964" s="4"/>
      <c r="C964" s="4"/>
    </row>
    <row r="965" spans="1:3" ht="15.75" customHeight="1">
      <c r="A965" s="4"/>
      <c r="B965" s="4"/>
      <c r="C965" s="4"/>
    </row>
    <row r="966" spans="1:3" ht="15.75" customHeight="1">
      <c r="A966" s="4"/>
      <c r="B966" s="4"/>
      <c r="C966" s="4"/>
    </row>
    <row r="967" spans="1:3" ht="15.75" customHeight="1">
      <c r="A967" s="4"/>
      <c r="B967" s="4"/>
      <c r="C967" s="4"/>
    </row>
    <row r="968" spans="1:3" ht="15.75" customHeight="1">
      <c r="A968" s="4"/>
      <c r="B968" s="4"/>
      <c r="C968" s="4"/>
    </row>
    <row r="969" spans="1:3" ht="15.75" customHeight="1">
      <c r="A969" s="4"/>
      <c r="B969" s="4"/>
      <c r="C969" s="4"/>
    </row>
    <row r="970" spans="1:3" ht="15.75" customHeight="1">
      <c r="A970" s="4"/>
      <c r="B970" s="4"/>
      <c r="C970" s="4"/>
    </row>
    <row r="971" spans="1:3" ht="15.75" customHeight="1">
      <c r="A971" s="4"/>
      <c r="B971" s="4"/>
      <c r="C971" s="4"/>
    </row>
    <row r="972" spans="1:3" ht="15.75" customHeight="1">
      <c r="A972" s="4"/>
      <c r="B972" s="4"/>
      <c r="C972" s="4"/>
    </row>
    <row r="973" spans="1:3" ht="15.75" customHeight="1">
      <c r="A973" s="4"/>
      <c r="B973" s="4"/>
      <c r="C973" s="4"/>
    </row>
    <row r="974" spans="1:3" ht="15.75" customHeight="1">
      <c r="A974" s="4"/>
      <c r="B974" s="4"/>
      <c r="C974" s="4"/>
    </row>
    <row r="975" spans="1:3" ht="15.75" customHeight="1">
      <c r="A975" s="4"/>
      <c r="B975" s="4"/>
      <c r="C975" s="4"/>
    </row>
    <row r="976" spans="1:3" ht="15.75" customHeight="1">
      <c r="A976" s="4"/>
      <c r="B976" s="4"/>
      <c r="C976" s="4"/>
    </row>
    <row r="977" spans="1:3" ht="15.75" customHeight="1">
      <c r="A977" s="4"/>
      <c r="B977" s="4"/>
      <c r="C977" s="4"/>
    </row>
    <row r="978" spans="1:3" ht="15.75" customHeight="1">
      <c r="A978" s="4"/>
      <c r="B978" s="4"/>
      <c r="C978" s="4"/>
    </row>
    <row r="979" spans="1:3" ht="15.75" customHeight="1">
      <c r="A979" s="4"/>
      <c r="B979" s="4"/>
      <c r="C979" s="4"/>
    </row>
    <row r="980" spans="1:3" ht="15.75" customHeight="1">
      <c r="A980" s="4"/>
      <c r="B980" s="4"/>
      <c r="C980" s="4"/>
    </row>
    <row r="981" spans="1:3" ht="15.75" customHeight="1">
      <c r="A981" s="4"/>
      <c r="B981" s="4"/>
      <c r="C981" s="4"/>
    </row>
    <row r="982" spans="1:3" ht="15.75" customHeight="1">
      <c r="A982" s="4"/>
      <c r="B982" s="4"/>
      <c r="C982" s="4"/>
    </row>
    <row r="983" spans="1:3" ht="15.75" customHeight="1">
      <c r="A983" s="4"/>
      <c r="B983" s="4"/>
      <c r="C983" s="4"/>
    </row>
    <row r="984" spans="1:3" ht="15.75" customHeight="1">
      <c r="A984" s="4"/>
      <c r="B984" s="4"/>
      <c r="C984" s="4"/>
    </row>
    <row r="985" spans="1:3" ht="15.75" customHeight="1">
      <c r="A985" s="4"/>
      <c r="B985" s="4"/>
      <c r="C985" s="4"/>
    </row>
    <row r="986" spans="1:3" ht="15.75" customHeight="1">
      <c r="A986" s="4"/>
      <c r="B986" s="4"/>
      <c r="C986" s="4"/>
    </row>
    <row r="987" spans="1:3" ht="15.75" customHeight="1">
      <c r="A987" s="4"/>
      <c r="B987" s="4"/>
      <c r="C987" s="4"/>
    </row>
    <row r="988" spans="1:3" ht="15.75" customHeight="1">
      <c r="A988" s="4"/>
      <c r="B988" s="4"/>
      <c r="C988" s="4"/>
    </row>
    <row r="989" spans="1:3" ht="15.75" customHeight="1">
      <c r="A989" s="4"/>
      <c r="B989" s="4"/>
      <c r="C989" s="4"/>
    </row>
    <row r="990" spans="1:3" ht="15.75" customHeight="1">
      <c r="A990" s="4"/>
      <c r="B990" s="4"/>
      <c r="C990" s="4"/>
    </row>
    <row r="991" spans="1:3" ht="15.75" customHeight="1">
      <c r="A991" s="4"/>
      <c r="B991" s="4"/>
      <c r="C991" s="4"/>
    </row>
    <row r="992" spans="1:3" ht="15.75" customHeight="1">
      <c r="A992" s="4"/>
      <c r="B992" s="4"/>
      <c r="C992" s="4"/>
    </row>
    <row r="993" spans="1:3" ht="15.75" customHeight="1">
      <c r="A993" s="4"/>
      <c r="B993" s="4"/>
      <c r="C993" s="4"/>
    </row>
    <row r="994" spans="1:3" ht="15.75" customHeight="1">
      <c r="A994" s="4"/>
      <c r="B994" s="4"/>
      <c r="C994" s="4"/>
    </row>
    <row r="995" spans="1:3" ht="15.75" customHeight="1">
      <c r="A995" s="4"/>
      <c r="B995" s="4"/>
      <c r="C995" s="4"/>
    </row>
    <row r="996" spans="1:3" ht="15.75" customHeight="1">
      <c r="A996" s="4"/>
      <c r="B996" s="4"/>
      <c r="C996" s="4"/>
    </row>
    <row r="997" spans="1:3" ht="15.75" customHeight="1">
      <c r="A997" s="4"/>
      <c r="B997" s="4"/>
      <c r="C997" s="4"/>
    </row>
    <row r="998" spans="1:3" ht="15.75" customHeight="1">
      <c r="A998" s="4"/>
      <c r="B998" s="4"/>
      <c r="C998" s="4"/>
    </row>
    <row r="999" spans="1:3" ht="15.75" customHeight="1">
      <c r="A999" s="4"/>
      <c r="B999" s="4"/>
      <c r="C999" s="4"/>
    </row>
    <row r="1000" spans="1:3" ht="15.75" customHeight="1">
      <c r="A1000" s="4"/>
      <c r="B1000" s="4"/>
      <c r="C1000" s="4"/>
    </row>
  </sheetData>
  <mergeCells count="2">
    <mergeCell ref="B10:B11"/>
    <mergeCell ref="B34:B37"/>
  </mergeCells>
  <pageMargins left="0.75" right="0.75" top="1" bottom="1" header="0.511811023622047" footer="0.511811023622047"/>
  <pageSetup paperSize="9" orientation="portrait" horizontalDpi="300" verticalDpi="300"/>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2:F58"/>
  <sheetViews>
    <sheetView topLeftCell="A4" zoomScaleNormal="100" workbookViewId="0">
      <selection activeCell="B9" sqref="B9"/>
    </sheetView>
  </sheetViews>
  <sheetFormatPr defaultColWidth="8.7109375" defaultRowHeight="15"/>
  <cols>
    <col min="1" max="1" width="33" customWidth="1"/>
    <col min="2" max="2" width="14.7109375" customWidth="1"/>
    <col min="3" max="3" width="29.140625" customWidth="1"/>
    <col min="4" max="4" width="35.28515625" customWidth="1"/>
    <col min="5" max="5" width="30.85546875" customWidth="1"/>
    <col min="6" max="6" width="40.7109375" customWidth="1"/>
  </cols>
  <sheetData>
    <row r="2" spans="1:6" ht="15" customHeight="1">
      <c r="A2" s="4" t="s">
        <v>445</v>
      </c>
      <c r="B2">
        <v>0</v>
      </c>
    </row>
    <row r="3" spans="1:6" ht="15" customHeight="1">
      <c r="A3" s="4" t="s">
        <v>446</v>
      </c>
      <c r="B3">
        <v>0</v>
      </c>
    </row>
    <row r="4" spans="1:6" ht="15" customHeight="1">
      <c r="A4" s="4" t="s">
        <v>447</v>
      </c>
      <c r="B4" s="96">
        <v>0.2</v>
      </c>
    </row>
    <row r="5" spans="1:6" ht="15" customHeight="1">
      <c r="A5" s="4" t="s">
        <v>448</v>
      </c>
      <c r="B5" s="96">
        <v>0.05</v>
      </c>
    </row>
    <row r="6" spans="1:6" ht="15" customHeight="1">
      <c r="A6" s="4" t="s">
        <v>449</v>
      </c>
      <c r="B6" s="96">
        <v>0.37</v>
      </c>
    </row>
    <row r="7" spans="1:6" ht="15" customHeight="1">
      <c r="A7" s="4" t="s">
        <v>450</v>
      </c>
      <c r="B7" s="96">
        <v>0.25</v>
      </c>
    </row>
    <row r="8" spans="1:6" ht="15" customHeight="1">
      <c r="A8" s="4" t="s">
        <v>451</v>
      </c>
      <c r="B8">
        <v>0</v>
      </c>
    </row>
    <row r="9" spans="1:6" ht="15" customHeight="1">
      <c r="A9" s="4" t="s">
        <v>452</v>
      </c>
      <c r="B9" s="347">
        <f>IF(B3=1,0,MIN(1,B4+B5))</f>
        <v>0.25</v>
      </c>
      <c r="C9" s="4" t="s">
        <v>453</v>
      </c>
    </row>
    <row r="10" spans="1:6" ht="15" customHeight="1">
      <c r="A10" s="4" t="s">
        <v>454</v>
      </c>
      <c r="B10" s="96">
        <f>MIN(1,B6+B5)</f>
        <v>0.42</v>
      </c>
    </row>
    <row r="13" spans="1:6" ht="15" customHeight="1">
      <c r="A13" s="83" t="s">
        <v>245</v>
      </c>
      <c r="B13" s="83" t="s">
        <v>149</v>
      </c>
      <c r="C13" s="83" t="s">
        <v>439</v>
      </c>
      <c r="D13" s="83" t="s">
        <v>455</v>
      </c>
      <c r="E13" s="83" t="s">
        <v>440</v>
      </c>
      <c r="F13" s="83" t="s">
        <v>456</v>
      </c>
    </row>
    <row r="14" spans="1:6" ht="15" customHeight="1">
      <c r="A14">
        <v>0</v>
      </c>
      <c r="B14" s="124">
        <v>46108</v>
      </c>
      <c r="C14" s="49">
        <f>'IRR setup'!C15</f>
        <v>-57000000</v>
      </c>
      <c r="D14" s="49">
        <f>IF($B$2=0,C14,IF(C14&lt;0,C14,IF($A14=Exit!$B$15,C14*(1-$B$9),C14*(1-$B$10))))</f>
        <v>-57000000</v>
      </c>
      <c r="E14" s="4" t="s">
        <v>457</v>
      </c>
      <c r="F14" s="4" t="s">
        <v>458</v>
      </c>
    </row>
    <row r="15" spans="1:6" ht="15" customHeight="1">
      <c r="A15">
        <v>1</v>
      </c>
      <c r="B15" s="82">
        <f t="shared" ref="B15:B54" si="0">EDATE(B14,3)</f>
        <v>46200</v>
      </c>
      <c r="C15" s="49">
        <f>'IRR setup'!C16</f>
        <v>-8266705.2976648565</v>
      </c>
      <c r="D15" s="49">
        <f>IF($B$2=0,C15,IF(C15&lt;0,C15,IF($A15=Exit!$B$15,C15*(1-$B$9),C15*(1-$B$10))))</f>
        <v>-8266705.2976648565</v>
      </c>
      <c r="F15" s="4" t="s">
        <v>443</v>
      </c>
    </row>
    <row r="16" spans="1:6" ht="15" customHeight="1">
      <c r="A16">
        <v>2</v>
      </c>
      <c r="B16" s="82">
        <f t="shared" si="0"/>
        <v>46292</v>
      </c>
      <c r="C16" s="49">
        <f>'IRR setup'!C17</f>
        <v>-46172978.271848395</v>
      </c>
      <c r="D16" s="49">
        <f>IF($B$2=0,C16,IF(C16&lt;0,C16,IF($A16=Exit!$B$15,C16*(1-$B$9),C16*(1-$B$10))))</f>
        <v>-46172978.271848395</v>
      </c>
      <c r="F16" s="4" t="s">
        <v>443</v>
      </c>
    </row>
    <row r="17" spans="1:6" ht="15" customHeight="1">
      <c r="A17">
        <v>3</v>
      </c>
      <c r="B17" s="82">
        <f t="shared" si="0"/>
        <v>46383</v>
      </c>
      <c r="C17" s="49">
        <f>'IRR setup'!C18</f>
        <v>-8079251.2460319381</v>
      </c>
      <c r="D17" s="49">
        <f>IF($B$2=0,C17,IF(C17&lt;0,C17,IF($A17=Exit!$B$15,C17*(1-$B$9),C17*(1-$B$10))))</f>
        <v>-8079251.2460319381</v>
      </c>
      <c r="F17" s="4" t="s">
        <v>443</v>
      </c>
    </row>
    <row r="18" spans="1:6" ht="15" customHeight="1">
      <c r="A18">
        <v>4</v>
      </c>
      <c r="B18" s="82">
        <f t="shared" si="0"/>
        <v>46473</v>
      </c>
      <c r="C18" s="49">
        <f>'IRR setup'!C19</f>
        <v>-7937449.220215478</v>
      </c>
      <c r="D18" s="49">
        <f>IF($B$2=0,C18,IF(C18&lt;0,C18,IF($A18=Exit!$B$15,C18*(1-$B$9),C18*(1-$B$10))))</f>
        <v>-7937449.220215478</v>
      </c>
      <c r="F18" s="4" t="s">
        <v>443</v>
      </c>
    </row>
    <row r="19" spans="1:6" ht="15" customHeight="1">
      <c r="A19">
        <v>5</v>
      </c>
      <c r="B19" s="82">
        <f t="shared" si="0"/>
        <v>46565</v>
      </c>
      <c r="C19" s="49">
        <f>'IRR setup'!C20</f>
        <v>-7843722.1943990206</v>
      </c>
      <c r="D19" s="49">
        <f>IF($B$2=0,C19,IF(C19&lt;0,C19,IF($A19=Exit!$B$15,C19*(1-$B$9),C19*(1-$B$10))))</f>
        <v>-7843722.1943990206</v>
      </c>
      <c r="F19" s="4" t="s">
        <v>443</v>
      </c>
    </row>
    <row r="20" spans="1:6" ht="15" customHeight="1">
      <c r="A20">
        <v>6</v>
      </c>
      <c r="B20" s="82">
        <f t="shared" si="0"/>
        <v>46657</v>
      </c>
      <c r="C20" s="49">
        <f>'IRR setup'!C21</f>
        <v>-7652648.2693016417</v>
      </c>
      <c r="D20" s="49">
        <f>IF($B$2=0,C20,IF(C20&lt;0,C20,IF($A20=Exit!$B$15,C20*(1-$B$9),C20*(1-$B$10))))</f>
        <v>-7652648.2693016417</v>
      </c>
      <c r="F20" s="4" t="s">
        <v>443</v>
      </c>
    </row>
    <row r="21" spans="1:6" ht="15" customHeight="1">
      <c r="A21">
        <v>7</v>
      </c>
      <c r="B21" s="82">
        <f t="shared" si="0"/>
        <v>46748</v>
      </c>
      <c r="C21" s="49">
        <f>'IRR setup'!C22</f>
        <v>-7558199.2145458777</v>
      </c>
      <c r="D21" s="49">
        <f>IF($B$2=0,C21,IF(C21&lt;0,C21,IF($A21=Exit!$B$15,C21*(1-$B$9),C21*(1-$B$10))))</f>
        <v>-7558199.2145458777</v>
      </c>
      <c r="F21" s="4" t="s">
        <v>443</v>
      </c>
    </row>
    <row r="22" spans="1:6" ht="15" customHeight="1">
      <c r="A22">
        <v>8</v>
      </c>
      <c r="B22" s="82">
        <f t="shared" si="0"/>
        <v>46839</v>
      </c>
      <c r="C22" s="49">
        <f>'IRR setup'!C23</f>
        <v>18749961.133050352</v>
      </c>
      <c r="D22" s="49">
        <f>IF($B$2=0,C22,IF(C22&lt;0,C22,IF($A22=Exit!$B$15,C22*(1-$B$9),C22*(1-$B$10))))</f>
        <v>18749961.133050352</v>
      </c>
      <c r="F22" s="4" t="s">
        <v>443</v>
      </c>
    </row>
    <row r="23" spans="1:6" ht="15" customHeight="1">
      <c r="A23">
        <v>9</v>
      </c>
      <c r="B23" s="82">
        <f t="shared" si="0"/>
        <v>46931</v>
      </c>
      <c r="C23" s="49">
        <f>'IRR setup'!C24</f>
        <v>19780817.934977978</v>
      </c>
      <c r="D23" s="49">
        <f>IF($B$2=0,C23,IF(C23&lt;0,C23,IF($A23=Exit!$B$15,C23*(1-$B$9),C23*(1-$B$10))))</f>
        <v>19780817.934977978</v>
      </c>
      <c r="F23" s="4" t="s">
        <v>443</v>
      </c>
    </row>
    <row r="24" spans="1:6" ht="15" customHeight="1">
      <c r="A24">
        <v>10</v>
      </c>
      <c r="B24" s="82">
        <f t="shared" si="0"/>
        <v>47023</v>
      </c>
      <c r="C24" s="49">
        <f>'IRR setup'!C25</f>
        <v>20971310.028508097</v>
      </c>
      <c r="D24" s="49">
        <f>IF($B$2=0,C24,IF(C24&lt;0,C24,IF($A24=Exit!$B$15,C24*(1-$B$9),C24*(1-$B$10))))</f>
        <v>20971310.028508097</v>
      </c>
      <c r="F24" s="4" t="s">
        <v>443</v>
      </c>
    </row>
    <row r="25" spans="1:6" ht="15" customHeight="1">
      <c r="A25">
        <v>11</v>
      </c>
      <c r="B25" s="82">
        <f t="shared" si="0"/>
        <v>47114</v>
      </c>
      <c r="C25" s="49">
        <f>'IRR setup'!C26</f>
        <v>21264463.02898128</v>
      </c>
      <c r="D25" s="49">
        <f>IF($B$2=0,C25,IF(C25&lt;0,C25,IF($A25=Exit!$B$15,C25*(1-$B$9),C25*(1-$B$10))))</f>
        <v>21264463.02898128</v>
      </c>
      <c r="F25" s="4" t="s">
        <v>443</v>
      </c>
    </row>
    <row r="26" spans="1:6" ht="15" customHeight="1">
      <c r="A26">
        <v>12</v>
      </c>
      <c r="B26" s="82">
        <f t="shared" si="0"/>
        <v>47204</v>
      </c>
      <c r="C26" s="49">
        <f>'IRR setup'!C27</f>
        <v>22290069.420448687</v>
      </c>
      <c r="D26" s="49">
        <f>IF($B$2=0,C26,IF(C26&lt;0,C26,IF($A26=Exit!$B$15,C26*(1-$B$9),C26*(1-$B$10))))</f>
        <v>22290069.420448687</v>
      </c>
      <c r="F26" s="4" t="s">
        <v>443</v>
      </c>
    </row>
    <row r="27" spans="1:6" ht="15" customHeight="1">
      <c r="A27">
        <v>13</v>
      </c>
      <c r="B27" s="82">
        <f t="shared" si="0"/>
        <v>47296</v>
      </c>
      <c r="C27" s="49">
        <f>'IRR setup'!C28</f>
        <v>23276867.038024083</v>
      </c>
      <c r="D27" s="49">
        <f>IF($B$2=0,C27,IF(C27&lt;0,C27,IF($A27=Exit!$B$15,C27*(1-$B$9),C27*(1-$B$10))))</f>
        <v>23276867.038024083</v>
      </c>
      <c r="F27" s="4" t="s">
        <v>443</v>
      </c>
    </row>
    <row r="28" spans="1:6" ht="15" customHeight="1">
      <c r="A28">
        <v>14</v>
      </c>
      <c r="B28" s="82">
        <f t="shared" si="0"/>
        <v>47388</v>
      </c>
      <c r="C28" s="49">
        <f>'IRR setup'!C29</f>
        <v>23566023.160392705</v>
      </c>
      <c r="D28" s="49">
        <f>IF($B$2=0,C28,IF(C28&lt;0,C28,IF($A28=Exit!$B$15,C28*(1-$B$9),C28*(1-$B$10))))</f>
        <v>23566023.160392705</v>
      </c>
      <c r="F28" s="4" t="s">
        <v>443</v>
      </c>
    </row>
    <row r="29" spans="1:6" ht="15" customHeight="1">
      <c r="A29">
        <v>15</v>
      </c>
      <c r="B29" s="82">
        <f t="shared" si="0"/>
        <v>47479</v>
      </c>
      <c r="C29" s="49">
        <f>'IRR setup'!C30</f>
        <v>23857207.844371166</v>
      </c>
      <c r="D29" s="49">
        <f>IF($B$2=0,C29,IF(C29&lt;0,C29,IF($A29=Exit!$B$15,C29*(1-$B$9),C29*(1-$B$10))))</f>
        <v>23857207.844371166</v>
      </c>
      <c r="F29" s="4" t="s">
        <v>443</v>
      </c>
    </row>
    <row r="30" spans="1:6" ht="15" customHeight="1">
      <c r="A30">
        <v>16</v>
      </c>
      <c r="B30" s="82">
        <f t="shared" si="0"/>
        <v>47569</v>
      </c>
      <c r="C30" s="49">
        <f>'IRR setup'!C31</f>
        <v>24150447.044218648</v>
      </c>
      <c r="D30" s="49">
        <f>IF($B$2=0,C30,IF(C30&lt;0,C30,IF($A30=Exit!$B$15,C30*(1-$B$9),C30*(1-$B$10))))</f>
        <v>24150447.044218648</v>
      </c>
      <c r="F30" s="4" t="s">
        <v>443</v>
      </c>
    </row>
    <row r="31" spans="1:6" ht="15" customHeight="1">
      <c r="A31">
        <v>17</v>
      </c>
      <c r="B31" s="82">
        <f t="shared" si="0"/>
        <v>47661</v>
      </c>
      <c r="C31" s="49">
        <f>'IRR setup'!C32</f>
        <v>192570.4492148906</v>
      </c>
      <c r="D31" s="49">
        <f>IF($B$2=0,C31,IF(C31&lt;0,C31,IF($A31=Exit!$B$15,C31*(1-$B$9),C31*(1-$B$10))))</f>
        <v>192570.4492148906</v>
      </c>
      <c r="F31" s="4" t="s">
        <v>443</v>
      </c>
    </row>
    <row r="32" spans="1:6" ht="15" customHeight="1">
      <c r="A32">
        <v>18</v>
      </c>
      <c r="B32" s="82">
        <f t="shared" si="0"/>
        <v>47753</v>
      </c>
      <c r="C32" s="49">
        <f>'IRR setup'!C33</f>
        <v>310110.71370444633</v>
      </c>
      <c r="D32" s="49">
        <f>IF($B$2=0,C32,IF(C32&lt;0,C32,IF($A32=Exit!$B$15,C32*(1-$B$9),C32*(1-$B$10))))</f>
        <v>310110.71370444633</v>
      </c>
      <c r="F32" s="4" t="s">
        <v>443</v>
      </c>
    </row>
    <row r="33" spans="1:6" ht="15" customHeight="1">
      <c r="A33">
        <v>19</v>
      </c>
      <c r="B33" s="82">
        <f t="shared" si="0"/>
        <v>47844</v>
      </c>
      <c r="C33" s="49">
        <f>'IRR setup'!C34</f>
        <v>428451.94943814166</v>
      </c>
      <c r="D33" s="49">
        <f>IF($B$2=0,C33,IF(C33&lt;0,C33,IF($A33=Exit!$B$15,C33*(1-$B$9),C33*(1-$B$10))))</f>
        <v>428451.94943814166</v>
      </c>
      <c r="F33" s="4" t="s">
        <v>443</v>
      </c>
    </row>
    <row r="34" spans="1:6" ht="15" customHeight="1">
      <c r="A34">
        <v>20</v>
      </c>
      <c r="B34" s="82">
        <f t="shared" si="0"/>
        <v>47934</v>
      </c>
      <c r="C34" s="49">
        <f>'IRR setup'!C35</f>
        <v>547612.13796855602</v>
      </c>
      <c r="D34" s="49">
        <f>IF($B$2=0,C34,IF(C34&lt;0,C34,IF($A34=Exit!$B$15,C34*(1-$B$9),C34*(1-$B$10))))</f>
        <v>547612.13796855602</v>
      </c>
      <c r="F34" s="4" t="s">
        <v>443</v>
      </c>
    </row>
    <row r="35" spans="1:6" ht="15" customHeight="1">
      <c r="A35">
        <v>21</v>
      </c>
      <c r="B35" s="82">
        <f t="shared" si="0"/>
        <v>48026</v>
      </c>
      <c r="C35" s="49">
        <f>'IRR setup'!C36</f>
        <v>667609.69523601886</v>
      </c>
      <c r="D35" s="49">
        <f>IF($B$2=0,C35,IF(C35&lt;0,C35,IF($A35=Exit!$B$15,C35*(1-$B$9),C35*(1-$B$10))))</f>
        <v>667609.69523601886</v>
      </c>
      <c r="F35" s="4" t="s">
        <v>443</v>
      </c>
    </row>
    <row r="36" spans="1:6" ht="15" customHeight="1">
      <c r="A36">
        <v>22</v>
      </c>
      <c r="B36" s="82">
        <f t="shared" si="0"/>
        <v>48118</v>
      </c>
      <c r="C36" s="49">
        <f>'IRR setup'!C37</f>
        <v>788463.48231592588</v>
      </c>
      <c r="D36" s="49">
        <f>IF($B$2=0,C36,IF(C36&lt;0,C36,IF($A36=Exit!$B$15,C36*(1-$B$9),C36*(1-$B$10))))</f>
        <v>788463.48231592588</v>
      </c>
      <c r="F36" s="4" t="s">
        <v>443</v>
      </c>
    </row>
    <row r="37" spans="1:6" ht="15" customHeight="1">
      <c r="A37">
        <v>23</v>
      </c>
      <c r="B37" s="82">
        <f t="shared" si="0"/>
        <v>48209</v>
      </c>
      <c r="C37" s="49">
        <f>'IRR setup'!C38</f>
        <v>910192.81643390935</v>
      </c>
      <c r="D37" s="49">
        <f>IF($B$2=0,C37,IF(C37&lt;0,C37,IF($A37=Exit!$B$15,C37*(1-$B$9),C37*(1-$B$10))))</f>
        <v>910192.81643390935</v>
      </c>
      <c r="F37" s="4" t="s">
        <v>443</v>
      </c>
    </row>
    <row r="38" spans="1:6" ht="15" customHeight="1">
      <c r="A38">
        <v>24</v>
      </c>
      <c r="B38" s="82">
        <f t="shared" si="0"/>
        <v>48300</v>
      </c>
      <c r="C38" s="49">
        <f>'IRR setup'!C39</f>
        <v>1032817.4822555408</v>
      </c>
      <c r="D38" s="49">
        <f>IF($B$2=0,C38,IF(C38&lt;0,C38,IF($A38=Exit!$B$15,C38*(1-$B$9),C38*(1-$B$10))))</f>
        <v>1032817.4822555408</v>
      </c>
      <c r="F38" s="4" t="s">
        <v>443</v>
      </c>
    </row>
    <row r="39" spans="1:6" ht="15" customHeight="1">
      <c r="A39">
        <v>25</v>
      </c>
      <c r="B39" s="82">
        <f t="shared" si="0"/>
        <v>48392</v>
      </c>
      <c r="C39" s="49">
        <f>'IRR setup'!C40</f>
        <v>5997886.2293407544</v>
      </c>
      <c r="D39" s="49">
        <f>IF($B$2=0,C39,IF(C39&lt;0,C39,IF($A39=Exit!$B$15,C39*(1-$B$9),C39*(1-$B$10))))</f>
        <v>5997886.2293407544</v>
      </c>
      <c r="F39" s="4" t="s">
        <v>443</v>
      </c>
    </row>
    <row r="40" spans="1:6" ht="15" customHeight="1">
      <c r="A40">
        <v>26</v>
      </c>
      <c r="B40" s="82">
        <f t="shared" si="0"/>
        <v>48484</v>
      </c>
      <c r="C40" s="49">
        <f>'IRR setup'!C41</f>
        <v>6047877.786841128</v>
      </c>
      <c r="D40" s="49">
        <f>IF($B$2=0,C40,IF(C40&lt;0,C40,IF($A40=Exit!$B$15,C40*(1-$B$9),C40*(1-$B$10))))</f>
        <v>6047877.786841128</v>
      </c>
      <c r="F40" s="4" t="s">
        <v>443</v>
      </c>
    </row>
    <row r="41" spans="1:6" ht="15" customHeight="1">
      <c r="A41">
        <v>27</v>
      </c>
      <c r="B41" s="82">
        <f t="shared" si="0"/>
        <v>48575</v>
      </c>
      <c r="C41" s="49">
        <f>'IRR setup'!C42</f>
        <v>6098826.9518418675</v>
      </c>
      <c r="D41" s="49">
        <f>IF($B$2=0,C41,IF(C41&lt;0,C41,IF($A41=Exit!$B$15,C41*(1-$B$9),C41*(1-$B$10))))</f>
        <v>6098826.9518418675</v>
      </c>
      <c r="F41" s="4" t="s">
        <v>443</v>
      </c>
    </row>
    <row r="42" spans="1:6" ht="15" customHeight="1">
      <c r="A42">
        <v>28</v>
      </c>
      <c r="B42" s="82">
        <f t="shared" si="0"/>
        <v>48665</v>
      </c>
      <c r="C42" s="49">
        <f>'IRR setup'!C43</f>
        <v>47351981.077071473</v>
      </c>
      <c r="D42" s="49">
        <f>IF($B$2=0,C42,IF(C42&lt;0,C42,IF($A42=Exit!$B$15,C42*(1-$B$9),C42*(1-$B$10))))</f>
        <v>47351981.077071473</v>
      </c>
      <c r="F42" s="4" t="s">
        <v>443</v>
      </c>
    </row>
    <row r="43" spans="1:6" ht="15" customHeight="1">
      <c r="A43">
        <v>29</v>
      </c>
      <c r="B43" s="82">
        <f t="shared" si="0"/>
        <v>48757</v>
      </c>
      <c r="C43" s="49">
        <f>'IRR setup'!C44</f>
        <v>3896055.808622119</v>
      </c>
      <c r="D43" s="49">
        <f>IF($B$2=0,C43,IF(C43&lt;0,C43,IF($A43=Exit!$B$15,C43*(1-$B$9),C43*(1-$B$10))))</f>
        <v>3896055.808622119</v>
      </c>
      <c r="F43" s="4" t="s">
        <v>443</v>
      </c>
    </row>
    <row r="44" spans="1:6" ht="15" customHeight="1">
      <c r="A44">
        <v>30</v>
      </c>
      <c r="B44" s="82">
        <f t="shared" si="0"/>
        <v>48849</v>
      </c>
      <c r="C44" s="49">
        <f>'IRR setup'!C45</f>
        <v>3932894.7038376722</v>
      </c>
      <c r="D44" s="49">
        <f>IF($B$2=0,C44,IF(C44&lt;0,C44,IF($A44=Exit!$B$15,C44*(1-$B$9),C44*(1-$B$10))))</f>
        <v>3932894.7038376722</v>
      </c>
      <c r="F44" s="4" t="s">
        <v>443</v>
      </c>
    </row>
    <row r="45" spans="1:6" ht="15" customHeight="1">
      <c r="A45">
        <v>31</v>
      </c>
      <c r="B45" s="82">
        <f t="shared" si="0"/>
        <v>48940</v>
      </c>
      <c r="C45" s="49">
        <f>'IRR setup'!C46</f>
        <v>3970654.5714336135</v>
      </c>
      <c r="D45" s="49">
        <f>IF($B$2=0,C45,IF(C45&lt;0,C45,IF($A45=Exit!$B$15,C45*(1-$B$9),C45*(1-$B$10))))</f>
        <v>3970654.5714336135</v>
      </c>
      <c r="F45" s="4" t="s">
        <v>443</v>
      </c>
    </row>
    <row r="46" spans="1:6" ht="15" customHeight="1">
      <c r="A46">
        <v>32</v>
      </c>
      <c r="B46" s="82">
        <f t="shared" si="0"/>
        <v>49030</v>
      </c>
      <c r="C46" s="49">
        <f>'IRR setup'!C47</f>
        <v>4009358.4357194537</v>
      </c>
      <c r="D46" s="49">
        <f>IF($B$2=0,C46,IF(C46&lt;0,C46,IF($A46=Exit!$B$15,C46*(1-$B$9),C46*(1-$B$10))))</f>
        <v>4009358.4357194537</v>
      </c>
      <c r="F46" s="4" t="s">
        <v>443</v>
      </c>
    </row>
    <row r="47" spans="1:6" ht="15" customHeight="1">
      <c r="A47">
        <v>33</v>
      </c>
      <c r="B47" s="82">
        <f t="shared" si="0"/>
        <v>49122</v>
      </c>
      <c r="C47" s="49">
        <f>'IRR setup'!C48</f>
        <v>4049029.8966124398</v>
      </c>
      <c r="D47" s="49">
        <f>IF($B$2=0,C47,IF(C47&lt;0,C47,IF($A47=Exit!$B$15,C47*(1-$B$9),C47*(1-$B$10))))</f>
        <v>4049029.8966124398</v>
      </c>
      <c r="F47" s="4" t="s">
        <v>443</v>
      </c>
    </row>
    <row r="48" spans="1:6" ht="15" customHeight="1">
      <c r="A48">
        <v>34</v>
      </c>
      <c r="B48" s="82">
        <f t="shared" si="0"/>
        <v>49214</v>
      </c>
      <c r="C48" s="49">
        <f>'IRR setup'!C49</f>
        <v>4089693.1440277509</v>
      </c>
      <c r="D48" s="49">
        <f>IF($B$2=0,C48,IF(C48&lt;0,C48,IF($A48=Exit!$B$15,C48*(1-$B$9),C48*(1-$B$10))))</f>
        <v>4089693.1440277509</v>
      </c>
      <c r="F48" s="4" t="s">
        <v>443</v>
      </c>
    </row>
    <row r="49" spans="1:6" ht="15" customHeight="1">
      <c r="A49">
        <v>35</v>
      </c>
      <c r="B49" s="82">
        <f t="shared" si="0"/>
        <v>49305</v>
      </c>
      <c r="C49" s="49">
        <f>'IRR setup'!C50</f>
        <v>4131372.9726284444</v>
      </c>
      <c r="D49" s="49">
        <f>IF($B$2=0,C49,IF(C49&lt;0,C49,IF($A49=Exit!$B$15,C49*(1-$B$9),C49*(1-$B$10))))</f>
        <v>4131372.9726284444</v>
      </c>
      <c r="F49" s="4" t="s">
        <v>443</v>
      </c>
    </row>
    <row r="50" spans="1:6" ht="15" customHeight="1">
      <c r="A50">
        <v>36</v>
      </c>
      <c r="B50" s="82">
        <f t="shared" si="0"/>
        <v>49395</v>
      </c>
      <c r="C50" s="49">
        <f>'IRR setup'!C51</f>
        <v>4174094.7969441554</v>
      </c>
      <c r="D50" s="49">
        <f>IF($B$2=0,C50,IF(C50&lt;0,C50,IF($A50=Exit!$B$15,C50*(1-$B$9),C50*(1-$B$10))))</f>
        <v>4174094.7969441554</v>
      </c>
      <c r="F50" s="4" t="s">
        <v>443</v>
      </c>
    </row>
    <row r="51" spans="1:6" ht="15" customHeight="1">
      <c r="A51">
        <v>37</v>
      </c>
      <c r="B51" s="82">
        <f t="shared" si="0"/>
        <v>49487</v>
      </c>
      <c r="C51" s="49">
        <f>'IRR setup'!C52</f>
        <v>4217884.6668677591</v>
      </c>
      <c r="D51" s="49">
        <f>IF($B$2=0,C51,IF(C51&lt;0,C51,IF($A51=Exit!$B$15,C51*(1-$B$9),C51*(1-$B$10))))</f>
        <v>4217884.6668677591</v>
      </c>
      <c r="F51" s="4" t="s">
        <v>443</v>
      </c>
    </row>
    <row r="52" spans="1:6" ht="15" customHeight="1">
      <c r="A52">
        <v>38</v>
      </c>
      <c r="B52" s="82">
        <f t="shared" si="0"/>
        <v>49579</v>
      </c>
      <c r="C52" s="49">
        <f>'IRR setup'!C53</f>
        <v>4262769.2835394535</v>
      </c>
      <c r="D52" s="49">
        <f>IF($B$2=0,C52,IF(C52&lt;0,C52,IF($A52=Exit!$B$15,C52*(1-$B$9),C52*(1-$B$10))))</f>
        <v>4262769.2835394535</v>
      </c>
      <c r="F52" s="4" t="s">
        <v>443</v>
      </c>
    </row>
    <row r="53" spans="1:6" ht="15" customHeight="1">
      <c r="A53">
        <v>39</v>
      </c>
      <c r="B53" s="82">
        <f t="shared" si="0"/>
        <v>49670</v>
      </c>
      <c r="C53" s="49">
        <f>'IRR setup'!C54</f>
        <v>4308776.0156279402</v>
      </c>
      <c r="D53" s="49">
        <f>IF($B$2=0,C53,IF(C53&lt;0,C53,IF($A53=Exit!$B$15,C53*(1-$B$9),C53*(1-$B$10))))</f>
        <v>4308776.0156279402</v>
      </c>
      <c r="F53" s="4" t="s">
        <v>443</v>
      </c>
    </row>
    <row r="54" spans="1:6" ht="15" customHeight="1">
      <c r="A54">
        <v>40</v>
      </c>
      <c r="B54" s="82">
        <f t="shared" si="0"/>
        <v>49761</v>
      </c>
      <c r="C54" s="49">
        <f>'IRR setup'!C55</f>
        <v>4355932.9160186378</v>
      </c>
      <c r="D54" s="49">
        <f>IF($B$2=0,C54,IF(C54&lt;0,C54,IF($A54=Exit!$B$15,C54*(1-$B$9),C54*(1-$B$10))))</f>
        <v>4355932.9160186378</v>
      </c>
      <c r="F54" s="4" t="s">
        <v>459</v>
      </c>
    </row>
    <row r="55" spans="1:6" ht="15" customHeight="1">
      <c r="D55" s="49"/>
    </row>
    <row r="56" spans="1:6" ht="15" customHeight="1">
      <c r="A56" s="4" t="s">
        <v>460</v>
      </c>
      <c r="B56" s="37">
        <f>'IRR setup'!B2</f>
        <v>0.21684587597846988</v>
      </c>
    </row>
    <row r="57" spans="1:6" ht="15" customHeight="1">
      <c r="A57" s="4" t="s">
        <v>461</v>
      </c>
      <c r="B57" t="str">
        <f>IF(B2=0,"", XIRR((D14:D54),B14:B54))</f>
        <v/>
      </c>
    </row>
    <row r="58" spans="1:6" ht="15" customHeight="1">
      <c r="A58" s="4" t="s">
        <v>462</v>
      </c>
      <c r="B58" s="4" t="str">
        <f>IF(B2=0,"",ROUND((B56-B57)*10000,0))</f>
        <v/>
      </c>
    </row>
  </sheetData>
  <pageMargins left="0.7" right="0.7" top="0.75" bottom="0.75" header="0.511811023622047" footer="0.511811023622047"/>
  <pageSetup paperSize="9" orientation="portrait"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M1041"/>
  <sheetViews>
    <sheetView topLeftCell="A6" zoomScaleNormal="100" workbookViewId="0">
      <selection activeCell="D146" sqref="D146"/>
    </sheetView>
  </sheetViews>
  <sheetFormatPr defaultColWidth="14.42578125" defaultRowHeight="15"/>
  <cols>
    <col min="1" max="1" width="37.7109375" customWidth="1"/>
    <col min="2" max="2" width="21.5703125" customWidth="1"/>
    <col min="3" max="3" width="48.140625" customWidth="1"/>
    <col min="4" max="4" width="18.42578125" customWidth="1"/>
    <col min="5" max="5" width="15.7109375" customWidth="1"/>
    <col min="6" max="6" width="22" customWidth="1"/>
    <col min="7" max="7" width="16" customWidth="1"/>
    <col min="8" max="8" width="14" customWidth="1"/>
    <col min="9" max="9" width="13" customWidth="1"/>
    <col min="10" max="10" width="16" customWidth="1"/>
    <col min="11" max="11" width="10" customWidth="1"/>
    <col min="12" max="26" width="8.7109375" customWidth="1"/>
  </cols>
  <sheetData>
    <row r="1" spans="1:11" ht="18" customHeight="1">
      <c r="A1" s="350" t="s">
        <v>463</v>
      </c>
      <c r="B1" s="350"/>
      <c r="C1" s="350"/>
      <c r="D1" s="350"/>
      <c r="F1" s="4"/>
      <c r="G1" s="4"/>
      <c r="H1" s="4"/>
      <c r="I1" s="4"/>
      <c r="J1" s="4"/>
      <c r="K1" s="4"/>
    </row>
    <row r="2" spans="1:11" ht="18" customHeight="1">
      <c r="A2" s="350" t="s">
        <v>11</v>
      </c>
      <c r="B2" s="350"/>
      <c r="C2" s="350"/>
      <c r="D2" s="350"/>
      <c r="F2" s="4"/>
      <c r="G2" s="4"/>
      <c r="H2" s="4"/>
      <c r="I2" s="4"/>
      <c r="J2" s="4"/>
      <c r="K2" s="4"/>
    </row>
    <row r="3" spans="1:11" ht="18" customHeight="1">
      <c r="A3" s="350" t="s">
        <v>464</v>
      </c>
      <c r="B3" s="350"/>
      <c r="C3" s="350"/>
      <c r="D3" s="350"/>
      <c r="F3" s="4"/>
      <c r="G3" s="4"/>
      <c r="H3" s="4"/>
      <c r="I3" s="4"/>
      <c r="J3" s="4"/>
      <c r="K3" s="4"/>
    </row>
    <row r="4" spans="1:11" ht="15" customHeight="1">
      <c r="A4" s="351" t="s">
        <v>465</v>
      </c>
      <c r="B4" s="351"/>
      <c r="C4" s="351"/>
      <c r="D4" s="351"/>
    </row>
    <row r="5" spans="1:11" ht="14.25" customHeight="1">
      <c r="A5" s="4"/>
      <c r="B5" s="4"/>
      <c r="C5" s="4"/>
      <c r="D5" s="4"/>
    </row>
    <row r="6" spans="1:11" ht="14.25" customHeight="1">
      <c r="A6" s="4"/>
      <c r="B6" s="4"/>
      <c r="C6" s="4"/>
      <c r="D6" s="4"/>
    </row>
    <row r="7" spans="1:11" ht="14.25" customHeight="1">
      <c r="A7" s="15" t="s">
        <v>466</v>
      </c>
      <c r="B7" s="15" t="s">
        <v>40</v>
      </c>
      <c r="C7" s="125"/>
      <c r="D7" s="4"/>
    </row>
    <row r="8" spans="1:11" ht="14.25" customHeight="1">
      <c r="A8" s="4"/>
      <c r="B8" s="4"/>
      <c r="C8" s="4"/>
      <c r="D8" s="4"/>
    </row>
    <row r="9" spans="1:11" ht="14.25" customHeight="1">
      <c r="A9" s="126" t="s">
        <v>467</v>
      </c>
      <c r="B9" s="127">
        <f>Assumptions!B18</f>
        <v>100000000</v>
      </c>
      <c r="C9" s="4"/>
      <c r="D9" s="4"/>
    </row>
    <row r="10" spans="1:11" ht="14.25" customHeight="1">
      <c r="A10" s="126" t="s">
        <v>43</v>
      </c>
      <c r="B10" s="127">
        <f>Assumptions!B24</f>
        <v>57000000</v>
      </c>
      <c r="C10" s="4"/>
      <c r="D10" s="4"/>
    </row>
    <row r="11" spans="1:11" ht="14.25" customHeight="1">
      <c r="A11" s="126" t="s">
        <v>468</v>
      </c>
      <c r="B11" s="127">
        <f>B24</f>
        <v>120000000</v>
      </c>
      <c r="C11" s="128"/>
      <c r="D11" s="4"/>
    </row>
    <row r="12" spans="1:11" ht="14.25" customHeight="1">
      <c r="A12" s="4"/>
      <c r="B12" s="57"/>
      <c r="C12" s="4"/>
      <c r="D12" s="4"/>
    </row>
    <row r="13" spans="1:11" ht="14.25" customHeight="1">
      <c r="A13" s="126" t="s">
        <v>469</v>
      </c>
      <c r="B13" s="127">
        <f>Revenue!B115</f>
        <v>614047198</v>
      </c>
      <c r="C13" s="4"/>
      <c r="D13" s="4"/>
    </row>
    <row r="14" spans="1:11" ht="14.25" customHeight="1">
      <c r="A14" s="126" t="s">
        <v>470</v>
      </c>
      <c r="B14" s="127">
        <f>Assumptions!B35</f>
        <v>133000000</v>
      </c>
      <c r="C14" s="4"/>
      <c r="D14" s="4"/>
    </row>
    <row r="15" spans="1:11" ht="15" customHeight="1">
      <c r="A15" s="129" t="s">
        <v>471</v>
      </c>
      <c r="B15" s="127">
        <f t="array" ref="B15:F15">'Executive Summary'!A5:E5</f>
        <v>120000000</v>
      </c>
      <c r="C15" s="130">
        <v>0</v>
      </c>
      <c r="D15" s="131">
        <v>0</v>
      </c>
      <c r="E15" s="131">
        <v>0</v>
      </c>
      <c r="F15" s="131">
        <v>0</v>
      </c>
    </row>
    <row r="16" spans="1:11" ht="14.25" customHeight="1">
      <c r="A16" s="4"/>
      <c r="B16" s="107"/>
      <c r="C16" s="4"/>
      <c r="D16" s="4"/>
    </row>
    <row r="17" spans="1:5" ht="14.25" customHeight="1">
      <c r="A17" s="73" t="s">
        <v>39</v>
      </c>
      <c r="B17" s="132" t="s">
        <v>472</v>
      </c>
      <c r="C17" s="73" t="s">
        <v>42</v>
      </c>
      <c r="D17" s="4"/>
    </row>
    <row r="18" spans="1:5" ht="14.25" customHeight="1">
      <c r="A18" s="133" t="s">
        <v>473</v>
      </c>
      <c r="B18" s="134">
        <f>Assumptions!B24</f>
        <v>57000000</v>
      </c>
      <c r="C18" s="135" t="s">
        <v>474</v>
      </c>
      <c r="D18" s="4"/>
    </row>
    <row r="19" spans="1:5" ht="14.25" customHeight="1">
      <c r="A19" s="133" t="s">
        <v>475</v>
      </c>
      <c r="B19" s="134">
        <f>'Executive Summary'!B10</f>
        <v>47600000</v>
      </c>
      <c r="C19" s="136" t="s">
        <v>476</v>
      </c>
      <c r="D19" s="4"/>
    </row>
    <row r="20" spans="1:5" ht="14.25" customHeight="1">
      <c r="A20" s="133" t="s">
        <v>477</v>
      </c>
      <c r="B20" s="134">
        <f>'Executive Summary'!E10</f>
        <v>129400000</v>
      </c>
      <c r="C20" s="135" t="s">
        <v>478</v>
      </c>
      <c r="D20" s="4"/>
    </row>
    <row r="21" spans="1:5" ht="14.25" customHeight="1">
      <c r="A21" s="133"/>
      <c r="B21" s="137"/>
      <c r="C21" s="135"/>
      <c r="D21" s="4"/>
    </row>
    <row r="22" spans="1:5" ht="14.25" customHeight="1">
      <c r="A22" s="138" t="s">
        <v>479</v>
      </c>
      <c r="B22" s="134">
        <f>SUM(B19:B20)</f>
        <v>177000000</v>
      </c>
      <c r="C22" s="139" t="s">
        <v>480</v>
      </c>
      <c r="D22" s="4"/>
    </row>
    <row r="23" spans="1:5" ht="14.25" customHeight="1">
      <c r="A23" s="133" t="s">
        <v>481</v>
      </c>
      <c r="B23" s="140">
        <f>-Assumptions!B24</f>
        <v>-57000000</v>
      </c>
      <c r="C23" s="135" t="s">
        <v>482</v>
      </c>
      <c r="D23" s="4"/>
    </row>
    <row r="24" spans="1:5" ht="14.25" customHeight="1">
      <c r="A24" s="141" t="s">
        <v>483</v>
      </c>
      <c r="B24" s="134">
        <f>SUM(B22:B23)</f>
        <v>120000000</v>
      </c>
      <c r="C24" s="142" t="s">
        <v>484</v>
      </c>
      <c r="D24" s="4"/>
    </row>
    <row r="25" spans="1:5" ht="14.25" customHeight="1">
      <c r="A25" s="133"/>
      <c r="B25" s="143"/>
      <c r="C25" s="135"/>
      <c r="D25" s="4"/>
    </row>
    <row r="26" spans="1:5" ht="14.25" customHeight="1">
      <c r="A26" s="133" t="s">
        <v>485</v>
      </c>
      <c r="B26" s="143"/>
      <c r="C26" s="135" t="s">
        <v>486</v>
      </c>
      <c r="D26" s="4"/>
    </row>
    <row r="27" spans="1:5" ht="15" customHeight="1">
      <c r="A27" s="14" t="s">
        <v>487</v>
      </c>
      <c r="B27" s="4"/>
      <c r="C27" s="4"/>
      <c r="D27" s="4"/>
    </row>
    <row r="28" spans="1:5" ht="14.25" customHeight="1">
      <c r="A28" s="4"/>
      <c r="B28" s="4"/>
      <c r="C28" s="4"/>
      <c r="D28" s="4"/>
    </row>
    <row r="29" spans="1:5" ht="14.25" customHeight="1">
      <c r="A29" s="31" t="s">
        <v>488</v>
      </c>
      <c r="B29" s="32" t="s">
        <v>489</v>
      </c>
      <c r="C29" s="32" t="s">
        <v>468</v>
      </c>
      <c r="D29" s="32" t="s">
        <v>490</v>
      </c>
      <c r="E29" s="32" t="s">
        <v>491</v>
      </c>
    </row>
    <row r="30" spans="1:5" ht="14.25" customHeight="1">
      <c r="A30" s="4" t="s">
        <v>492</v>
      </c>
      <c r="B30" s="49">
        <f>Assumptions!B24*1.523</f>
        <v>86811000</v>
      </c>
      <c r="C30" s="47">
        <f>SUM(B30+$B$23)</f>
        <v>29811000</v>
      </c>
      <c r="D30" s="4">
        <f>B30/(-$B$23)</f>
        <v>1.5229999999999999</v>
      </c>
      <c r="E30" s="68">
        <f>(C30/$B$23)*-1</f>
        <v>0.52300000000000002</v>
      </c>
    </row>
    <row r="31" spans="1:5" ht="14.25" customHeight="1">
      <c r="A31" s="144" t="s">
        <v>493</v>
      </c>
      <c r="B31" s="49">
        <f>Assumptions!J76+Assumptions!J77</f>
        <v>78000000</v>
      </c>
      <c r="C31" s="145">
        <f>SUM(B31+$B$23)</f>
        <v>21000000</v>
      </c>
      <c r="D31" s="48">
        <f>B31/(-$B$23)</f>
        <v>1.368421052631579</v>
      </c>
      <c r="E31" s="146">
        <f>(C31/$B$23)*-1</f>
        <v>0.36842105263157893</v>
      </c>
    </row>
    <row r="32" spans="1:5" ht="14.25" customHeight="1">
      <c r="A32" s="4" t="s">
        <v>494</v>
      </c>
      <c r="B32" s="49">
        <f>B31*1.18</f>
        <v>92040000</v>
      </c>
      <c r="C32" s="47">
        <f>SUM(B32+$B$23)</f>
        <v>35040000</v>
      </c>
      <c r="D32" s="147">
        <f>B32/(-$B$23)</f>
        <v>1.6147368421052632</v>
      </c>
      <c r="E32" s="68">
        <f>(C32/$B$23)*-1</f>
        <v>0.61473684210526314</v>
      </c>
    </row>
    <row r="33" spans="1:13" ht="14.25" customHeight="1">
      <c r="A33" s="4"/>
      <c r="B33" s="4"/>
      <c r="C33" s="4"/>
      <c r="D33" s="4"/>
    </row>
    <row r="34" spans="1:13" ht="15" customHeight="1">
      <c r="A34" s="14" t="s">
        <v>495</v>
      </c>
      <c r="B34" s="4"/>
      <c r="C34" s="4"/>
      <c r="D34" s="4"/>
      <c r="F34" s="4"/>
      <c r="G34" s="4"/>
      <c r="H34" s="4"/>
      <c r="I34" s="4"/>
      <c r="J34" s="4"/>
      <c r="K34" s="4"/>
    </row>
    <row r="35" spans="1:13" ht="14.25" customHeight="1">
      <c r="A35" s="4"/>
      <c r="B35" s="4"/>
      <c r="C35" s="4"/>
      <c r="D35" s="4"/>
      <c r="F35" s="4"/>
      <c r="G35" s="4"/>
      <c r="H35" s="4"/>
      <c r="I35" s="4"/>
      <c r="J35" s="4"/>
      <c r="K35" s="4"/>
    </row>
    <row r="36" spans="1:13" ht="14.25" customHeight="1">
      <c r="A36" s="31" t="s">
        <v>496</v>
      </c>
      <c r="B36" s="32" t="s">
        <v>497</v>
      </c>
      <c r="C36" s="32" t="s">
        <v>498</v>
      </c>
      <c r="D36" s="32" t="s">
        <v>499</v>
      </c>
      <c r="E36" s="32" t="s">
        <v>500</v>
      </c>
    </row>
    <row r="37" spans="1:13" ht="14.25" customHeight="1">
      <c r="A37" s="4">
        <f>Development!A7</f>
        <v>1</v>
      </c>
      <c r="B37" s="148">
        <f>Development!C7</f>
        <v>-2780568.4325549523</v>
      </c>
      <c r="C37" s="148">
        <f>Development!D7</f>
        <v>0</v>
      </c>
      <c r="D37" s="148">
        <f>Development!E7</f>
        <v>-2780568.4325549523</v>
      </c>
      <c r="E37" s="148">
        <f>Development!F7</f>
        <v>-2780568.4325549523</v>
      </c>
      <c r="M37" s="4"/>
    </row>
    <row r="38" spans="1:13" ht="14.25" customHeight="1">
      <c r="A38" s="4">
        <f>Development!A8</f>
        <v>2</v>
      </c>
      <c r="B38" s="148">
        <f>Development!C8</f>
        <v>-2780568.4325549523</v>
      </c>
      <c r="C38" s="148">
        <f>Development!D8</f>
        <v>0</v>
      </c>
      <c r="D38" s="148">
        <f>Development!E8</f>
        <v>-2780568.4325549523</v>
      </c>
      <c r="E38" s="148">
        <f>Development!F8</f>
        <v>-5561136.8651099047</v>
      </c>
    </row>
    <row r="39" spans="1:13" ht="14.25" customHeight="1">
      <c r="A39" s="4">
        <f>Development!A9</f>
        <v>3</v>
      </c>
      <c r="B39" s="148">
        <f>Development!C9</f>
        <v>-2780568.4325549523</v>
      </c>
      <c r="C39" s="148">
        <f>Development!D9</f>
        <v>0</v>
      </c>
      <c r="D39" s="148">
        <f>Development!E9</f>
        <v>-2780568.4325549523</v>
      </c>
      <c r="E39" s="148">
        <f>Development!F9</f>
        <v>-8341705.2976648565</v>
      </c>
    </row>
    <row r="40" spans="1:13" ht="14.25" customHeight="1">
      <c r="A40" s="4">
        <f>Development!A10</f>
        <v>4</v>
      </c>
      <c r="B40" s="148">
        <f>Development!C10</f>
        <v>-2749326.0906161321</v>
      </c>
      <c r="C40" s="148">
        <f>Development!D10</f>
        <v>0</v>
      </c>
      <c r="D40" s="148">
        <f>Development!E10</f>
        <v>-2749326.0906161321</v>
      </c>
      <c r="E40" s="148">
        <f>Development!F10</f>
        <v>-11091031.388280988</v>
      </c>
    </row>
    <row r="41" spans="1:13" ht="14.25" customHeight="1">
      <c r="A41" s="4">
        <f>Development!A11</f>
        <v>5</v>
      </c>
      <c r="B41" s="148">
        <f>Development!C11</f>
        <v>-2749326.0906161321</v>
      </c>
      <c r="C41" s="148">
        <f>Development!D11</f>
        <v>0</v>
      </c>
      <c r="D41" s="148">
        <f>Development!E11</f>
        <v>-2749326.0906161321</v>
      </c>
      <c r="E41" s="148">
        <f>Development!F11</f>
        <v>-13840357.478897121</v>
      </c>
    </row>
    <row r="42" spans="1:13" ht="14.25" customHeight="1">
      <c r="A42" s="4">
        <f>Development!A12</f>
        <v>6</v>
      </c>
      <c r="B42" s="148">
        <f>Development!C12</f>
        <v>-2749326.0906161321</v>
      </c>
      <c r="C42" s="148">
        <f>Development!D12</f>
        <v>0</v>
      </c>
      <c r="D42" s="148">
        <f>Development!E12</f>
        <v>-2749326.0906161321</v>
      </c>
      <c r="E42" s="148">
        <f>Development!F12</f>
        <v>-16589683.569513254</v>
      </c>
      <c r="M42" s="4" t="s">
        <v>501</v>
      </c>
    </row>
    <row r="43" spans="1:13" ht="14.25" customHeight="1">
      <c r="A43" s="4">
        <f>Development!A13</f>
        <v>7</v>
      </c>
      <c r="B43" s="148">
        <f>Development!C13</f>
        <v>-2718083.7486773129</v>
      </c>
      <c r="C43" s="148">
        <f>Development!D13</f>
        <v>0</v>
      </c>
      <c r="D43" s="148">
        <f>Development!E13</f>
        <v>-2718083.7486773129</v>
      </c>
      <c r="E43" s="148">
        <f>Development!F13</f>
        <v>-19307767.318190567</v>
      </c>
    </row>
    <row r="44" spans="1:13" ht="14.25" customHeight="1">
      <c r="A44" s="4">
        <f>Development!A14</f>
        <v>8</v>
      </c>
      <c r="B44" s="148">
        <f>Development!C14</f>
        <v>-2718083.7486773129</v>
      </c>
      <c r="C44" s="148">
        <f>Development!D14</f>
        <v>0</v>
      </c>
      <c r="D44" s="148">
        <f>Development!E14</f>
        <v>-2718083.7486773129</v>
      </c>
      <c r="E44" s="148">
        <f>Development!F14</f>
        <v>-22025851.066867881</v>
      </c>
    </row>
    <row r="45" spans="1:13" ht="14.25" customHeight="1">
      <c r="A45" s="4">
        <f>Development!A15</f>
        <v>9</v>
      </c>
      <c r="B45" s="148">
        <f>Development!C15</f>
        <v>-2718083.7486773129</v>
      </c>
      <c r="C45" s="148">
        <f>Development!D15</f>
        <v>0</v>
      </c>
      <c r="D45" s="148">
        <f>Development!E15</f>
        <v>-2718083.7486773129</v>
      </c>
      <c r="E45" s="148">
        <f>Development!F15</f>
        <v>-24743934.815545194</v>
      </c>
    </row>
    <row r="46" spans="1:13" ht="14.25" customHeight="1">
      <c r="A46" s="4">
        <f>Development!A16</f>
        <v>10</v>
      </c>
      <c r="B46" s="148">
        <f>Development!C16</f>
        <v>-2686841.4067384927</v>
      </c>
      <c r="C46" s="148">
        <f>Development!D16</f>
        <v>0</v>
      </c>
      <c r="D46" s="148">
        <f>Development!E16</f>
        <v>-2686841.4067384927</v>
      </c>
      <c r="E46" s="148">
        <f>Development!F16</f>
        <v>-27430776.222283687</v>
      </c>
    </row>
    <row r="47" spans="1:13" ht="14.25" customHeight="1">
      <c r="A47" s="4">
        <f>Development!A17</f>
        <v>11</v>
      </c>
      <c r="B47" s="148">
        <f>Development!C17</f>
        <v>-2686841.4067384927</v>
      </c>
      <c r="C47" s="148">
        <f>Development!D17</f>
        <v>0</v>
      </c>
      <c r="D47" s="148">
        <f>Development!E17</f>
        <v>-2686841.4067384927</v>
      </c>
      <c r="E47" s="148">
        <f>Development!F17</f>
        <v>-30117617.629022181</v>
      </c>
    </row>
    <row r="48" spans="1:13" ht="14.25" customHeight="1">
      <c r="A48" s="4">
        <f>Development!A18</f>
        <v>12</v>
      </c>
      <c r="B48" s="148">
        <f>Development!C18</f>
        <v>-2686841.4067384927</v>
      </c>
      <c r="C48" s="148">
        <f>Development!D18</f>
        <v>0</v>
      </c>
      <c r="D48" s="148">
        <f>Development!E18</f>
        <v>-2686841.4067384927</v>
      </c>
      <c r="E48" s="148">
        <f>Development!F18</f>
        <v>-32804459.035760675</v>
      </c>
    </row>
    <row r="49" spans="1:11" ht="14.25" customHeight="1">
      <c r="A49" s="4">
        <f>Development!A19</f>
        <v>13</v>
      </c>
      <c r="B49" s="148">
        <f>Development!C19</f>
        <v>-2655599.0647996734</v>
      </c>
      <c r="C49" s="148">
        <f>Development!D19</f>
        <v>0</v>
      </c>
      <c r="D49" s="148">
        <f>Development!E19</f>
        <v>-2655599.0647996734</v>
      </c>
      <c r="E49" s="148">
        <f>Development!F19</f>
        <v>-35460058.100560345</v>
      </c>
    </row>
    <row r="50" spans="1:11" ht="14.25" customHeight="1">
      <c r="A50" s="4">
        <f>Development!A20</f>
        <v>14</v>
      </c>
      <c r="B50" s="148">
        <f>Development!C20</f>
        <v>-2655599.0647996734</v>
      </c>
      <c r="C50" s="148">
        <f>Development!D20</f>
        <v>0</v>
      </c>
      <c r="D50" s="148">
        <f>Development!E20</f>
        <v>-2655599.0647996734</v>
      </c>
      <c r="E50" s="148">
        <f>Development!F20</f>
        <v>-38115657.165360019</v>
      </c>
    </row>
    <row r="51" spans="1:11" ht="14.25" customHeight="1">
      <c r="A51" s="4">
        <f>Development!A21</f>
        <v>15</v>
      </c>
      <c r="B51" s="148">
        <f>Development!C21</f>
        <v>-2655599.0647996734</v>
      </c>
      <c r="C51" s="148">
        <f>Development!D21</f>
        <v>0</v>
      </c>
      <c r="D51" s="148">
        <f>Development!E21</f>
        <v>-2655599.0647996734</v>
      </c>
      <c r="E51" s="148">
        <f>Development!F21</f>
        <v>-40771256.230159692</v>
      </c>
    </row>
    <row r="52" spans="1:11" ht="14.25" customHeight="1">
      <c r="A52" s="4">
        <f>Development!A22</f>
        <v>16</v>
      </c>
      <c r="B52" s="148">
        <f>Development!C22</f>
        <v>-2624356.7228608537</v>
      </c>
      <c r="C52" s="148">
        <f>Development!D22</f>
        <v>0</v>
      </c>
      <c r="D52" s="148">
        <f>Development!E22</f>
        <v>-2624356.7228608537</v>
      </c>
      <c r="E52" s="148">
        <f>Development!F22</f>
        <v>-43395612.953020543</v>
      </c>
    </row>
    <row r="53" spans="1:11" ht="14.25" customHeight="1">
      <c r="A53" s="4">
        <f>Development!A23</f>
        <v>17</v>
      </c>
      <c r="B53" s="148">
        <f>Development!C23</f>
        <v>-2624356.7228608537</v>
      </c>
      <c r="C53" s="148">
        <f>Development!D23</f>
        <v>0</v>
      </c>
      <c r="D53" s="148">
        <f>Development!E23</f>
        <v>-2624356.7228608537</v>
      </c>
      <c r="E53" s="148">
        <f>Development!F23</f>
        <v>-46019969.675881393</v>
      </c>
    </row>
    <row r="54" spans="1:11" ht="14.25" customHeight="1">
      <c r="A54" s="4">
        <f>Development!A24</f>
        <v>18</v>
      </c>
      <c r="B54" s="148">
        <f>Development!C24</f>
        <v>-2624356.7228608537</v>
      </c>
      <c r="C54" s="148">
        <f>Development!D24</f>
        <v>0</v>
      </c>
      <c r="D54" s="148">
        <f>Development!E24</f>
        <v>-2624356.7228608537</v>
      </c>
      <c r="E54" s="148">
        <f>Development!F24</f>
        <v>-48644326.398742244</v>
      </c>
    </row>
    <row r="55" spans="1:11" ht="14.25" customHeight="1">
      <c r="A55" s="4">
        <f>Development!A25</f>
        <v>19</v>
      </c>
      <c r="B55" s="148">
        <f>Development!C25</f>
        <v>-2593114.3809220344</v>
      </c>
      <c r="C55" s="148">
        <f>Development!D25</f>
        <v>73473.966426972926</v>
      </c>
      <c r="D55" s="148">
        <f>Development!E25</f>
        <v>-2519640.4144950616</v>
      </c>
      <c r="E55" s="148">
        <f>Development!F25</f>
        <v>-51163966.813237302</v>
      </c>
      <c r="F55" s="4"/>
      <c r="G55" s="4"/>
      <c r="H55" s="4"/>
      <c r="I55" s="4"/>
      <c r="J55" s="4"/>
      <c r="K55" s="4"/>
    </row>
    <row r="56" spans="1:11" ht="14.25" customHeight="1">
      <c r="A56" s="4">
        <f>Development!A26</f>
        <v>20</v>
      </c>
      <c r="B56" s="148">
        <f>Development!C26</f>
        <v>-2593114.3809220344</v>
      </c>
      <c r="C56" s="148">
        <f>Development!D26</f>
        <v>73473.966426972926</v>
      </c>
      <c r="D56" s="148">
        <f>Development!E26</f>
        <v>-2519640.4144950616</v>
      </c>
      <c r="E56" s="148">
        <f>Development!F26</f>
        <v>-53683607.22773236</v>
      </c>
      <c r="F56" s="4"/>
      <c r="G56" s="4"/>
      <c r="H56" s="4"/>
      <c r="I56" s="4"/>
      <c r="J56" s="4"/>
      <c r="K56" s="4"/>
    </row>
    <row r="57" spans="1:11" ht="14.25" customHeight="1">
      <c r="A57" s="4">
        <f>Development!A27</f>
        <v>21</v>
      </c>
      <c r="B57" s="148">
        <f>Development!C27</f>
        <v>-2593114.3809220344</v>
      </c>
      <c r="C57" s="148">
        <f>Development!D27</f>
        <v>73473.966426972926</v>
      </c>
      <c r="D57" s="148">
        <f>Development!E27</f>
        <v>-2519640.4144950616</v>
      </c>
      <c r="E57" s="148">
        <f>Development!F27</f>
        <v>-56203247.642227419</v>
      </c>
      <c r="F57" s="4"/>
      <c r="G57" s="4"/>
      <c r="H57" s="4"/>
      <c r="I57" s="4"/>
      <c r="J57" s="4"/>
      <c r="K57" s="4"/>
    </row>
    <row r="58" spans="1:11" ht="14.25" customHeight="1">
      <c r="A58" s="4">
        <f>Development!A28</f>
        <v>22</v>
      </c>
      <c r="B58" s="148">
        <f>Development!C28</f>
        <v>-2561872.0389832142</v>
      </c>
      <c r="C58" s="148">
        <f>Development!D28</f>
        <v>73714.642740075171</v>
      </c>
      <c r="D58" s="148">
        <f>Development!E28</f>
        <v>-2488157.3962431392</v>
      </c>
      <c r="E58" s="148">
        <f>Development!F28</f>
        <v>-58691405.038470559</v>
      </c>
      <c r="F58" s="4"/>
      <c r="G58" s="4"/>
      <c r="H58" s="4"/>
      <c r="I58" s="4"/>
      <c r="J58" s="4"/>
      <c r="K58" s="4"/>
    </row>
    <row r="59" spans="1:11" ht="14.25" customHeight="1">
      <c r="A59" s="4">
        <f>Development!A29</f>
        <v>23</v>
      </c>
      <c r="B59" s="148">
        <f>Development!C29</f>
        <v>-2561872.0389832142</v>
      </c>
      <c r="C59" s="148">
        <f>Development!D29</f>
        <v>73714.642740075171</v>
      </c>
      <c r="D59" s="148">
        <f>Development!E29</f>
        <v>-2488157.3962431392</v>
      </c>
      <c r="E59" s="148">
        <f>Development!F29</f>
        <v>-61179562.434713699</v>
      </c>
      <c r="F59" s="4"/>
      <c r="G59" s="4"/>
      <c r="H59" s="4"/>
      <c r="I59" s="4"/>
      <c r="J59" s="4"/>
      <c r="K59" s="4"/>
    </row>
    <row r="60" spans="1:11" ht="14.25" customHeight="1">
      <c r="A60" s="4">
        <f>Development!A30</f>
        <v>24</v>
      </c>
      <c r="B60" s="148">
        <f>Development!C30</f>
        <v>-2561872.0389832142</v>
      </c>
      <c r="C60" s="148">
        <f>Development!D30</f>
        <v>73714.642740075171</v>
      </c>
      <c r="D60" s="148">
        <f>Development!E30</f>
        <v>-2488157.3962431392</v>
      </c>
      <c r="E60" s="148">
        <f>Development!F30</f>
        <v>-63667719.830956839</v>
      </c>
      <c r="F60" s="4"/>
      <c r="G60" s="4"/>
      <c r="H60" s="4"/>
      <c r="I60" s="4"/>
      <c r="J60" s="4"/>
      <c r="K60" s="4"/>
    </row>
    <row r="61" spans="1:11" ht="14.25" customHeight="1">
      <c r="A61" s="4">
        <f>Development!A31</f>
        <v>25</v>
      </c>
      <c r="B61" s="148">
        <f>Development!C31</f>
        <v>-2279242.6410466074</v>
      </c>
      <c r="C61" s="148">
        <f>Development!D31</f>
        <v>8811859.0833333321</v>
      </c>
      <c r="D61" s="148">
        <f>Development!E31</f>
        <v>6532616.4422867242</v>
      </c>
      <c r="E61" s="148">
        <f>Development!F31</f>
        <v>-57135103.388670117</v>
      </c>
      <c r="F61" s="4"/>
      <c r="G61" s="4"/>
      <c r="H61" s="4"/>
      <c r="I61" s="4"/>
      <c r="J61" s="4"/>
      <c r="K61" s="4"/>
    </row>
    <row r="62" spans="1:11" ht="14.25" customHeight="1">
      <c r="A62" s="4">
        <f>Development!A32</f>
        <v>26</v>
      </c>
      <c r="B62" s="148">
        <f>Development!C32</f>
        <v>-2279242.6410466074</v>
      </c>
      <c r="C62" s="148">
        <f>Development!D32</f>
        <v>8811859.0833333321</v>
      </c>
      <c r="D62" s="148">
        <f>Development!E32</f>
        <v>6532616.4422867242</v>
      </c>
      <c r="E62" s="148">
        <f>Development!F32</f>
        <v>-50602486.946383394</v>
      </c>
      <c r="F62" s="4"/>
      <c r="G62" s="4"/>
      <c r="H62" s="4"/>
      <c r="I62" s="4"/>
      <c r="J62" s="4"/>
      <c r="K62" s="4"/>
    </row>
    <row r="63" spans="1:11" ht="14.25" customHeight="1">
      <c r="A63" s="4">
        <f>Development!A33</f>
        <v>27</v>
      </c>
      <c r="B63" s="148">
        <f>Development!C33</f>
        <v>-2279242.6410466074</v>
      </c>
      <c r="C63" s="148">
        <f>Development!D33</f>
        <v>8811859.0833333321</v>
      </c>
      <c r="D63" s="148">
        <f>Development!E33</f>
        <v>6532616.4422867242</v>
      </c>
      <c r="E63" s="148">
        <f>Development!F33</f>
        <v>-44069870.504096672</v>
      </c>
      <c r="F63" s="4"/>
      <c r="G63" s="4"/>
      <c r="H63" s="4"/>
      <c r="I63" s="4"/>
      <c r="J63" s="4"/>
      <c r="K63" s="4"/>
    </row>
    <row r="64" spans="1:11" ht="14.25" customHeight="1">
      <c r="A64" s="4">
        <f>Development!A34</f>
        <v>28</v>
      </c>
      <c r="B64" s="148">
        <f>Development!C34</f>
        <v>-2251103.8430089946</v>
      </c>
      <c r="C64" s="148">
        <f>Development!D34</f>
        <v>8872848.6193726007</v>
      </c>
      <c r="D64" s="148">
        <f>Development!E34</f>
        <v>6621744.7763636056</v>
      </c>
      <c r="E64" s="148">
        <f>Development!F34</f>
        <v>-37448125.727733068</v>
      </c>
      <c r="F64" s="4"/>
      <c r="G64" s="4"/>
      <c r="H64" s="4"/>
      <c r="I64" s="4"/>
      <c r="J64" s="4"/>
      <c r="K64" s="4"/>
    </row>
    <row r="65" spans="1:11" ht="14.25" customHeight="1">
      <c r="A65" s="4">
        <f>Development!A35</f>
        <v>29</v>
      </c>
      <c r="B65" s="148">
        <f>Development!C35</f>
        <v>-2251103.8430089946</v>
      </c>
      <c r="C65" s="148">
        <f>Development!D35</f>
        <v>8872848.6193726007</v>
      </c>
      <c r="D65" s="148">
        <f>Development!E35</f>
        <v>6621744.7763636056</v>
      </c>
      <c r="E65" s="148">
        <f>Development!F35</f>
        <v>-30826380.951369464</v>
      </c>
      <c r="F65" s="4"/>
      <c r="G65" s="4"/>
      <c r="H65" s="4"/>
      <c r="I65" s="4"/>
      <c r="J65" s="4"/>
      <c r="K65" s="4"/>
    </row>
    <row r="66" spans="1:11" ht="14.25" customHeight="1">
      <c r="A66" s="4">
        <f>Development!A36</f>
        <v>30</v>
      </c>
      <c r="B66" s="148">
        <f>Development!C36</f>
        <v>-2251103.8430089946</v>
      </c>
      <c r="C66" s="148">
        <f>Development!D36</f>
        <v>8872848.6193726007</v>
      </c>
      <c r="D66" s="148">
        <f>Development!E36</f>
        <v>6621744.7763636056</v>
      </c>
      <c r="E66" s="148">
        <f>Development!F36</f>
        <v>-24204636.175005861</v>
      </c>
      <c r="F66" s="4"/>
      <c r="G66" s="4"/>
      <c r="H66" s="4"/>
      <c r="I66" s="4"/>
      <c r="J66" s="4"/>
      <c r="K66" s="4"/>
    </row>
    <row r="67" spans="1:11" ht="14.25" customHeight="1">
      <c r="A67" s="4">
        <f>Development!A37</f>
        <v>31</v>
      </c>
      <c r="B67" s="148">
        <f>Development!C37</f>
        <v>-2222965.0449713818</v>
      </c>
      <c r="C67" s="148">
        <f>Development!D37</f>
        <v>9241540.5191783607</v>
      </c>
      <c r="D67" s="148">
        <f>Development!E37</f>
        <v>7018575.4742069785</v>
      </c>
      <c r="E67" s="148">
        <f>Development!F37</f>
        <v>-17186060.700798884</v>
      </c>
      <c r="F67" s="4"/>
      <c r="G67" s="4"/>
      <c r="H67" s="4"/>
      <c r="I67" s="4"/>
      <c r="J67" s="4"/>
      <c r="K67" s="4"/>
    </row>
    <row r="68" spans="1:11" ht="14.25" customHeight="1">
      <c r="A68" s="4">
        <f>Development!A38</f>
        <v>32</v>
      </c>
      <c r="B68" s="148">
        <f>Development!C38</f>
        <v>-2222965.0449713818</v>
      </c>
      <c r="C68" s="148">
        <f>Development!D38</f>
        <v>9241540.5191783607</v>
      </c>
      <c r="D68" s="148">
        <f>Development!E38</f>
        <v>7018575.4742069785</v>
      </c>
      <c r="E68" s="148">
        <f>Development!F38</f>
        <v>-10167485.226591906</v>
      </c>
      <c r="F68" s="4"/>
      <c r="G68" s="4"/>
      <c r="H68" s="4"/>
      <c r="I68" s="4"/>
      <c r="J68" s="4"/>
      <c r="K68" s="4"/>
    </row>
    <row r="69" spans="1:11" ht="14.25" customHeight="1">
      <c r="A69" s="4">
        <f>Development!A39</f>
        <v>33</v>
      </c>
      <c r="B69" s="148">
        <f>Development!C39</f>
        <v>-2222965.0449713818</v>
      </c>
      <c r="C69" s="148">
        <f>Development!D39</f>
        <v>9241540.5191783607</v>
      </c>
      <c r="D69" s="148">
        <f>Development!E39</f>
        <v>7018575.4742069785</v>
      </c>
      <c r="E69" s="148">
        <f>Development!F39</f>
        <v>-3148909.7523849271</v>
      </c>
      <c r="F69" s="4"/>
      <c r="G69" s="4"/>
      <c r="H69" s="4"/>
      <c r="I69" s="4"/>
      <c r="J69" s="4"/>
      <c r="K69" s="4"/>
    </row>
    <row r="70" spans="1:11" ht="14.25" customHeight="1">
      <c r="A70" s="4">
        <f>Development!A40</f>
        <v>34</v>
      </c>
      <c r="B70" s="148">
        <f>Development!C40</f>
        <v>0</v>
      </c>
      <c r="C70" s="148">
        <f>Development!D40</f>
        <v>9311119.3879651409</v>
      </c>
      <c r="D70" s="148">
        <f>Development!E40</f>
        <v>9311119.3879651409</v>
      </c>
      <c r="E70" s="148">
        <f>Development!F40</f>
        <v>6162209.6355802137</v>
      </c>
      <c r="F70" s="4"/>
      <c r="G70" s="4"/>
      <c r="H70" s="4"/>
      <c r="I70" s="4"/>
      <c r="J70" s="4"/>
      <c r="K70" s="4"/>
    </row>
    <row r="71" spans="1:11" ht="14.25" customHeight="1">
      <c r="A71" s="4">
        <f>Development!A41</f>
        <v>35</v>
      </c>
      <c r="B71" s="148">
        <f>Development!C41</f>
        <v>0</v>
      </c>
      <c r="C71" s="148">
        <f>Development!D41</f>
        <v>9311119.3879651409</v>
      </c>
      <c r="D71" s="148">
        <f>Development!E41</f>
        <v>9311119.3879651409</v>
      </c>
      <c r="E71" s="148">
        <f>Development!F41</f>
        <v>15473329.023545355</v>
      </c>
      <c r="F71" s="4"/>
      <c r="G71" s="4"/>
      <c r="H71" s="4"/>
      <c r="I71" s="4"/>
      <c r="J71" s="4"/>
      <c r="K71" s="4"/>
    </row>
    <row r="72" spans="1:11" ht="14.25" customHeight="1">
      <c r="A72" s="4">
        <f>Development!A42</f>
        <v>36</v>
      </c>
      <c r="B72" s="148">
        <f>Development!C42</f>
        <v>0</v>
      </c>
      <c r="C72" s="148">
        <f>Development!D42</f>
        <v>9311119.3879651409</v>
      </c>
      <c r="D72" s="148">
        <f>Development!E42</f>
        <v>9311119.3879651409</v>
      </c>
      <c r="E72" s="148">
        <f>Development!F42</f>
        <v>24784448.411510497</v>
      </c>
      <c r="F72" s="4"/>
      <c r="G72" s="4"/>
      <c r="H72" s="4"/>
      <c r="I72" s="4"/>
      <c r="J72" s="4"/>
      <c r="K72" s="4"/>
    </row>
    <row r="73" spans="1:11" ht="14.25" customHeight="1">
      <c r="A73" s="4">
        <f>Development!A43</f>
        <v>37</v>
      </c>
      <c r="B73" s="148">
        <f>Development!C43</f>
        <v>0</v>
      </c>
      <c r="C73" s="148">
        <f>Development!D43</f>
        <v>9624849.3870833311</v>
      </c>
      <c r="D73" s="148">
        <f>Development!E43</f>
        <v>9624849.3870833311</v>
      </c>
      <c r="E73" s="148">
        <f>Development!F43</f>
        <v>34409297.798593827</v>
      </c>
      <c r="F73" s="4"/>
      <c r="G73" s="4"/>
      <c r="H73" s="4"/>
      <c r="I73" s="4"/>
      <c r="J73" s="4"/>
      <c r="K73" s="4"/>
    </row>
    <row r="74" spans="1:11" ht="14.25" customHeight="1">
      <c r="A74" s="4">
        <f>Development!A44</f>
        <v>38</v>
      </c>
      <c r="B74" s="148">
        <f>Development!C44</f>
        <v>0</v>
      </c>
      <c r="C74" s="148">
        <f>Development!D44</f>
        <v>9624849.3870833311</v>
      </c>
      <c r="D74" s="148">
        <f>Development!E44</f>
        <v>0</v>
      </c>
      <c r="E74" s="148">
        <f>Development!F44</f>
        <v>0</v>
      </c>
      <c r="F74" s="4"/>
      <c r="G74" s="4"/>
      <c r="H74" s="4"/>
      <c r="I74" s="4"/>
      <c r="J74" s="4"/>
      <c r="K74" s="4"/>
    </row>
    <row r="75" spans="1:11" ht="14.25" customHeight="1">
      <c r="A75" s="4">
        <f>Development!A45</f>
        <v>39</v>
      </c>
      <c r="B75" s="148">
        <f>Development!C45</f>
        <v>0</v>
      </c>
      <c r="C75" s="148">
        <f>Development!D45</f>
        <v>9624849.3870833311</v>
      </c>
      <c r="D75" s="148">
        <f>Development!E45</f>
        <v>0</v>
      </c>
      <c r="E75" s="148">
        <f>Development!F45</f>
        <v>0</v>
      </c>
      <c r="F75" s="4"/>
      <c r="G75" s="4"/>
      <c r="H75" s="4"/>
      <c r="I75" s="4"/>
      <c r="J75" s="4"/>
      <c r="K75" s="4"/>
    </row>
    <row r="76" spans="1:11" ht="14.25" customHeight="1">
      <c r="A76" s="4">
        <f>Development!A46</f>
        <v>40</v>
      </c>
      <c r="B76" s="148">
        <f>Development!C46</f>
        <v>0</v>
      </c>
      <c r="C76" s="148">
        <f>Development!D46</f>
        <v>9670738.7224850282</v>
      </c>
      <c r="D76" s="148">
        <f>Development!E46</f>
        <v>0</v>
      </c>
      <c r="E76" s="148">
        <f>Development!F46</f>
        <v>0</v>
      </c>
      <c r="F76" s="4"/>
      <c r="G76" s="4"/>
      <c r="H76" s="4"/>
      <c r="I76" s="4"/>
      <c r="J76" s="4"/>
      <c r="K76" s="4"/>
    </row>
    <row r="77" spans="1:11" ht="14.25" customHeight="1">
      <c r="A77" s="4">
        <f>Development!A47</f>
        <v>41</v>
      </c>
      <c r="B77" s="148">
        <f>Development!C47</f>
        <v>0</v>
      </c>
      <c r="C77" s="148">
        <f>Development!D47</f>
        <v>9670738.7224850282</v>
      </c>
      <c r="D77" s="148">
        <f>Development!E47</f>
        <v>0</v>
      </c>
      <c r="E77" s="148">
        <f>Development!F47</f>
        <v>0</v>
      </c>
      <c r="F77" s="4"/>
      <c r="G77" s="4"/>
      <c r="H77" s="4"/>
      <c r="I77" s="4"/>
      <c r="J77" s="4"/>
      <c r="K77" s="4"/>
    </row>
    <row r="78" spans="1:11" ht="14.25" customHeight="1">
      <c r="A78" s="4">
        <f>Development!A48</f>
        <v>42</v>
      </c>
      <c r="B78" s="148">
        <f>Development!C48</f>
        <v>0</v>
      </c>
      <c r="C78" s="148">
        <f>Development!D48</f>
        <v>9670738.7224850282</v>
      </c>
      <c r="D78" s="148">
        <f>Development!E48</f>
        <v>0</v>
      </c>
      <c r="E78" s="148">
        <f>Development!F48</f>
        <v>0</v>
      </c>
      <c r="F78" s="4"/>
      <c r="G78" s="4"/>
      <c r="H78" s="4"/>
      <c r="I78" s="4"/>
      <c r="J78" s="4"/>
      <c r="K78" s="4"/>
    </row>
    <row r="79" spans="1:11" ht="14.25" customHeight="1">
      <c r="A79" s="4">
        <f>Development!A49</f>
        <v>43</v>
      </c>
      <c r="B79" s="148">
        <f>Development!C49</f>
        <v>0</v>
      </c>
      <c r="C79" s="148">
        <f>Development!D49</f>
        <v>9742295.7453982439</v>
      </c>
      <c r="D79" s="148">
        <f>Development!E49</f>
        <v>0</v>
      </c>
      <c r="E79" s="148">
        <f>Development!F49</f>
        <v>0</v>
      </c>
      <c r="F79" s="4"/>
      <c r="G79" s="4"/>
      <c r="H79" s="4"/>
      <c r="I79" s="4"/>
      <c r="J79" s="4"/>
      <c r="K79" s="4"/>
    </row>
    <row r="80" spans="1:11" ht="14.25" customHeight="1">
      <c r="A80" s="4">
        <f>Development!A50</f>
        <v>44</v>
      </c>
      <c r="B80" s="148">
        <f>Development!C50</f>
        <v>0</v>
      </c>
      <c r="C80" s="148">
        <f>Development!D50</f>
        <v>9742295.7453982439</v>
      </c>
      <c r="D80" s="148">
        <f>Development!E50</f>
        <v>0</v>
      </c>
      <c r="E80" s="148">
        <f>Development!F50</f>
        <v>0</v>
      </c>
      <c r="F80" s="4"/>
      <c r="G80" s="4"/>
      <c r="H80" s="4"/>
      <c r="I80" s="4"/>
      <c r="J80" s="4"/>
      <c r="K80" s="4"/>
    </row>
    <row r="81" spans="1:11" ht="14.25" customHeight="1">
      <c r="A81" s="4">
        <f>Development!A51</f>
        <v>45</v>
      </c>
      <c r="B81" s="148">
        <f>Development!C51</f>
        <v>0</v>
      </c>
      <c r="C81" s="148">
        <f>Development!D51</f>
        <v>9742295.7453982439</v>
      </c>
      <c r="D81" s="148">
        <f>Development!E51</f>
        <v>0</v>
      </c>
      <c r="E81" s="148">
        <f>Development!F51</f>
        <v>0</v>
      </c>
      <c r="F81" s="4"/>
      <c r="G81" s="4"/>
      <c r="H81" s="4"/>
      <c r="I81" s="4"/>
      <c r="J81" s="4"/>
      <c r="K81" s="4"/>
    </row>
    <row r="82" spans="1:11" ht="14.25" customHeight="1">
      <c r="A82" s="4">
        <f>Development!A52</f>
        <v>46</v>
      </c>
      <c r="B82" s="148">
        <f>Development!C52</f>
        <v>0</v>
      </c>
      <c r="C82" s="148">
        <f>Development!D52</f>
        <v>9814528.9555147402</v>
      </c>
      <c r="D82" s="148">
        <f>Development!E52</f>
        <v>0</v>
      </c>
      <c r="E82" s="148">
        <f>Development!F52</f>
        <v>0</v>
      </c>
      <c r="F82" s="4"/>
      <c r="G82" s="4"/>
      <c r="H82" s="4"/>
      <c r="I82" s="4"/>
      <c r="J82" s="4"/>
      <c r="K82" s="4"/>
    </row>
    <row r="83" spans="1:11" ht="14.25" customHeight="1">
      <c r="A83" s="4">
        <f>Development!A53</f>
        <v>47</v>
      </c>
      <c r="B83" s="148">
        <f>Development!C53</f>
        <v>0</v>
      </c>
      <c r="C83" s="148">
        <f>Development!D53</f>
        <v>9814528.9555147402</v>
      </c>
      <c r="D83" s="148">
        <f>Development!E53</f>
        <v>0</v>
      </c>
      <c r="E83" s="148">
        <f>Development!F53</f>
        <v>0</v>
      </c>
      <c r="F83" s="4"/>
      <c r="G83" s="4"/>
      <c r="H83" s="4"/>
      <c r="I83" s="4"/>
      <c r="J83" s="4"/>
      <c r="K83" s="4"/>
    </row>
    <row r="84" spans="1:11" ht="14.25" customHeight="1">
      <c r="A84" s="4">
        <f>Development!A54</f>
        <v>48</v>
      </c>
      <c r="B84" s="148">
        <f>Development!C54</f>
        <v>0</v>
      </c>
      <c r="C84" s="148">
        <f>Development!D54</f>
        <v>9814528.9555147402</v>
      </c>
      <c r="D84" s="148">
        <f>Development!E54</f>
        <v>0</v>
      </c>
      <c r="E84" s="148">
        <f>Development!F54</f>
        <v>0</v>
      </c>
      <c r="F84" s="4"/>
      <c r="G84" s="4"/>
      <c r="H84" s="4"/>
      <c r="I84" s="4"/>
      <c r="J84" s="4"/>
      <c r="K84" s="4"/>
    </row>
    <row r="85" spans="1:11" ht="14.25" customHeight="1">
      <c r="A85" s="4">
        <f>Development!A55</f>
        <v>49</v>
      </c>
      <c r="B85" s="148">
        <f>Development!C55</f>
        <v>0</v>
      </c>
      <c r="C85" s="148">
        <f>Development!D55</f>
        <v>9887447.0042542424</v>
      </c>
      <c r="D85" s="148">
        <f>Development!E55</f>
        <v>0</v>
      </c>
      <c r="E85" s="148">
        <f>Development!F55</f>
        <v>0</v>
      </c>
      <c r="F85" s="4"/>
      <c r="G85" s="4"/>
      <c r="H85" s="4"/>
      <c r="I85" s="4"/>
      <c r="J85" s="4"/>
      <c r="K85" s="4"/>
    </row>
    <row r="86" spans="1:11" ht="14.25" customHeight="1">
      <c r="A86" s="4">
        <f>Development!A56</f>
        <v>50</v>
      </c>
      <c r="B86" s="148">
        <f>Development!C56</f>
        <v>0</v>
      </c>
      <c r="C86" s="148">
        <f>Development!D56</f>
        <v>9887447.0042542424</v>
      </c>
      <c r="D86" s="148">
        <f>Development!E56</f>
        <v>0</v>
      </c>
      <c r="E86" s="148">
        <f>Development!F56</f>
        <v>0</v>
      </c>
      <c r="F86" s="4"/>
      <c r="G86" s="4"/>
      <c r="H86" s="4"/>
      <c r="I86" s="4"/>
      <c r="J86" s="4"/>
      <c r="K86" s="4"/>
    </row>
    <row r="87" spans="1:11" ht="14.25" customHeight="1">
      <c r="A87" s="4">
        <f>Development!A57</f>
        <v>51</v>
      </c>
      <c r="B87" s="148">
        <f>Development!C57</f>
        <v>0</v>
      </c>
      <c r="C87" s="148">
        <f>Development!D57</f>
        <v>9887447.0042542424</v>
      </c>
      <c r="D87" s="148">
        <f>Development!E57</f>
        <v>0</v>
      </c>
      <c r="E87" s="148">
        <f>Development!F57</f>
        <v>0</v>
      </c>
      <c r="F87" s="4"/>
      <c r="G87" s="4"/>
      <c r="H87" s="4"/>
      <c r="I87" s="4"/>
      <c r="J87" s="4"/>
      <c r="K87" s="4"/>
    </row>
    <row r="88" spans="1:11" ht="14.25" customHeight="1">
      <c r="A88" s="4">
        <f>Development!A58</f>
        <v>52</v>
      </c>
      <c r="B88" s="148">
        <f>Development!C58</f>
        <v>0</v>
      </c>
      <c r="C88" s="148">
        <f>Development!D58</f>
        <v>1876659.7880433325</v>
      </c>
      <c r="D88" s="148">
        <f>Development!E58</f>
        <v>0</v>
      </c>
      <c r="E88" s="148">
        <f>Development!F58</f>
        <v>0</v>
      </c>
      <c r="F88" s="4"/>
      <c r="G88" s="4"/>
      <c r="H88" s="4"/>
      <c r="I88" s="4"/>
      <c r="J88" s="4"/>
      <c r="K88" s="4"/>
    </row>
    <row r="89" spans="1:11" ht="14.25" customHeight="1">
      <c r="A89" s="4">
        <f>Development!A59</f>
        <v>53</v>
      </c>
      <c r="B89" s="148">
        <f>Development!C59</f>
        <v>0</v>
      </c>
      <c r="C89" s="148">
        <f>Development!D59</f>
        <v>1876659.7880433325</v>
      </c>
      <c r="D89" s="148">
        <f>Development!E59</f>
        <v>0</v>
      </c>
      <c r="E89" s="148">
        <f>Development!F59</f>
        <v>0</v>
      </c>
      <c r="F89" s="4"/>
      <c r="G89" s="4"/>
      <c r="H89" s="4"/>
      <c r="I89" s="4"/>
      <c r="J89" s="4"/>
      <c r="K89" s="4"/>
    </row>
    <row r="90" spans="1:11" ht="14.25" customHeight="1">
      <c r="A90" s="4">
        <f>Development!A60</f>
        <v>54</v>
      </c>
      <c r="B90" s="148">
        <f>Development!C60</f>
        <v>0</v>
      </c>
      <c r="C90" s="148">
        <f>Development!D60</f>
        <v>1876659.7880433325</v>
      </c>
      <c r="D90" s="148">
        <f>Development!E60</f>
        <v>0</v>
      </c>
      <c r="E90" s="148">
        <f>Development!F60</f>
        <v>0</v>
      </c>
      <c r="F90" s="4"/>
      <c r="G90" s="4"/>
      <c r="H90" s="4"/>
      <c r="I90" s="4"/>
      <c r="J90" s="4"/>
      <c r="K90" s="4"/>
    </row>
    <row r="91" spans="1:11" ht="14.25" customHeight="1">
      <c r="A91" s="4">
        <f>Development!A61</f>
        <v>55</v>
      </c>
      <c r="B91" s="148">
        <f>Development!C61</f>
        <v>0</v>
      </c>
      <c r="C91" s="148">
        <f>Development!D61</f>
        <v>1891011.5249968602</v>
      </c>
      <c r="D91" s="148">
        <f>Development!E61</f>
        <v>0</v>
      </c>
      <c r="E91" s="148">
        <f>Development!F61</f>
        <v>0</v>
      </c>
      <c r="F91" s="4"/>
      <c r="G91" s="4"/>
      <c r="H91" s="4"/>
      <c r="I91" s="4"/>
      <c r="J91" s="4"/>
      <c r="K91" s="4"/>
    </row>
    <row r="92" spans="1:11" ht="14.25" customHeight="1">
      <c r="A92" s="4">
        <f>Development!A62</f>
        <v>56</v>
      </c>
      <c r="B92" s="148">
        <f>Development!C62</f>
        <v>0</v>
      </c>
      <c r="C92" s="148">
        <f>Development!D62</f>
        <v>1891011.5249968602</v>
      </c>
      <c r="D92" s="148">
        <f>Development!E62</f>
        <v>0</v>
      </c>
      <c r="E92" s="148">
        <f>Development!F62</f>
        <v>0</v>
      </c>
      <c r="F92" s="4"/>
      <c r="G92" s="4"/>
      <c r="H92" s="4"/>
      <c r="I92" s="4"/>
      <c r="J92" s="4"/>
      <c r="K92" s="4"/>
    </row>
    <row r="93" spans="1:11" ht="14.25" customHeight="1">
      <c r="A93" s="4">
        <f>Development!A63</f>
        <v>57</v>
      </c>
      <c r="B93" s="148">
        <f>Development!C63</f>
        <v>0</v>
      </c>
      <c r="C93" s="148">
        <f>Development!D63</f>
        <v>1891011.5249968602</v>
      </c>
      <c r="D93" s="148">
        <f>Development!E63</f>
        <v>0</v>
      </c>
      <c r="E93" s="148">
        <f>Development!F63</f>
        <v>0</v>
      </c>
      <c r="F93" s="4"/>
      <c r="G93" s="4"/>
      <c r="H93" s="4"/>
      <c r="I93" s="4"/>
      <c r="J93" s="4"/>
      <c r="K93" s="4"/>
    </row>
    <row r="94" spans="1:11" ht="14.25" customHeight="1">
      <c r="A94" s="4">
        <f>Development!A64</f>
        <v>58</v>
      </c>
      <c r="B94" s="148">
        <f>Development!C64</f>
        <v>0</v>
      </c>
      <c r="C94" s="148">
        <f>Development!D64</f>
        <v>1905630.2523651004</v>
      </c>
      <c r="D94" s="148">
        <f>Development!E64</f>
        <v>0</v>
      </c>
      <c r="E94" s="148">
        <f>Development!F64</f>
        <v>0</v>
      </c>
      <c r="F94" s="4"/>
      <c r="G94" s="4"/>
      <c r="H94" s="4"/>
      <c r="I94" s="4"/>
      <c r="J94" s="4"/>
      <c r="K94" s="4"/>
    </row>
    <row r="95" spans="1:11" ht="14.25" customHeight="1">
      <c r="A95" s="4">
        <f>Development!A65</f>
        <v>59</v>
      </c>
      <c r="B95" s="148">
        <f>Development!C65</f>
        <v>0</v>
      </c>
      <c r="C95" s="148">
        <f>Development!D65</f>
        <v>1905630.2523651004</v>
      </c>
      <c r="D95" s="148">
        <f>Development!E65</f>
        <v>0</v>
      </c>
      <c r="E95" s="148">
        <f>Development!F65</f>
        <v>0</v>
      </c>
      <c r="F95" s="4"/>
      <c r="G95" s="4"/>
      <c r="H95" s="4"/>
      <c r="I95" s="4"/>
      <c r="J95" s="4"/>
      <c r="K95" s="4"/>
    </row>
    <row r="96" spans="1:11" ht="14.25" customHeight="1">
      <c r="A96" s="4">
        <f>Development!A66</f>
        <v>60</v>
      </c>
      <c r="B96" s="148">
        <f>Development!C66</f>
        <v>0</v>
      </c>
      <c r="C96" s="148">
        <f>Development!D66</f>
        <v>1905630.2523651004</v>
      </c>
      <c r="D96" s="148">
        <f>Development!E66</f>
        <v>0</v>
      </c>
      <c r="E96" s="148">
        <f>Development!F66</f>
        <v>0</v>
      </c>
      <c r="F96" s="4"/>
      <c r="G96" s="4"/>
      <c r="H96" s="4"/>
      <c r="I96" s="4"/>
      <c r="J96" s="4"/>
      <c r="K96" s="4"/>
    </row>
    <row r="97" spans="1:11" ht="14.25" customHeight="1">
      <c r="A97" s="4">
        <f>Development!A67</f>
        <v>61</v>
      </c>
      <c r="B97" s="148">
        <f>Development!C67</f>
        <v>0</v>
      </c>
      <c r="C97" s="148">
        <f>Development!D67</f>
        <v>1920521.9639989138</v>
      </c>
      <c r="D97" s="148">
        <f>Development!E67</f>
        <v>0</v>
      </c>
      <c r="E97" s="148">
        <f>Development!F67</f>
        <v>0</v>
      </c>
      <c r="F97" s="4"/>
      <c r="G97" s="4"/>
      <c r="H97" s="4"/>
      <c r="I97" s="4"/>
      <c r="J97" s="4"/>
      <c r="K97" s="4"/>
    </row>
    <row r="98" spans="1:11" ht="14.25" customHeight="1">
      <c r="A98" s="4">
        <f>Development!A68</f>
        <v>62</v>
      </c>
      <c r="B98" s="148">
        <f>Development!C68</f>
        <v>0</v>
      </c>
      <c r="C98" s="148">
        <f>Development!D68</f>
        <v>1920521.9639989138</v>
      </c>
      <c r="D98" s="148">
        <f>Development!E68</f>
        <v>0</v>
      </c>
      <c r="E98" s="148">
        <f>Development!F68</f>
        <v>0</v>
      </c>
      <c r="F98" s="4"/>
      <c r="G98" s="4"/>
      <c r="H98" s="4"/>
      <c r="I98" s="4"/>
      <c r="J98" s="4"/>
      <c r="K98" s="4"/>
    </row>
    <row r="99" spans="1:11" ht="14.25" customHeight="1">
      <c r="A99" s="4">
        <f>Development!A69</f>
        <v>63</v>
      </c>
      <c r="B99" s="148">
        <f>Development!C69</f>
        <v>0</v>
      </c>
      <c r="C99" s="148">
        <f>Development!D69</f>
        <v>1920521.9639989138</v>
      </c>
      <c r="D99" s="148">
        <f>Development!E69</f>
        <v>0</v>
      </c>
      <c r="E99" s="148">
        <f>Development!F69</f>
        <v>0</v>
      </c>
      <c r="F99" s="4"/>
      <c r="G99" s="4"/>
      <c r="H99" s="4"/>
      <c r="I99" s="4"/>
      <c r="J99" s="4"/>
      <c r="K99" s="4"/>
    </row>
    <row r="100" spans="1:11" ht="14.25" customHeight="1">
      <c r="A100" s="4">
        <f>Development!A70</f>
        <v>64</v>
      </c>
      <c r="B100" s="148">
        <f>Development!C70</f>
        <v>0</v>
      </c>
      <c r="C100" s="148">
        <f>Development!D70</f>
        <v>1935692.7985450767</v>
      </c>
      <c r="D100" s="148">
        <f>Development!E70</f>
        <v>0</v>
      </c>
      <c r="E100" s="148">
        <f>Development!F70</f>
        <v>0</v>
      </c>
      <c r="F100" s="4"/>
      <c r="G100" s="4"/>
      <c r="H100" s="4"/>
      <c r="I100" s="4"/>
      <c r="J100" s="4"/>
      <c r="K100" s="4"/>
    </row>
    <row r="101" spans="1:11" ht="14.25" customHeight="1">
      <c r="A101" s="4">
        <f>Development!A71</f>
        <v>65</v>
      </c>
      <c r="B101" s="148">
        <f>Development!C71</f>
        <v>0</v>
      </c>
      <c r="C101" s="148">
        <f>Development!D71</f>
        <v>1935692.7985450767</v>
      </c>
      <c r="D101" s="148">
        <f>Development!E71</f>
        <v>0</v>
      </c>
      <c r="E101" s="148">
        <f>Development!F71</f>
        <v>0</v>
      </c>
      <c r="F101" s="4"/>
      <c r="G101" s="4"/>
      <c r="H101" s="4"/>
      <c r="I101" s="4"/>
      <c r="J101" s="4"/>
      <c r="K101" s="4"/>
    </row>
    <row r="102" spans="1:11" ht="14.25" customHeight="1">
      <c r="A102" s="4">
        <f>Development!A72</f>
        <v>66</v>
      </c>
      <c r="B102" s="148">
        <f>Development!C72</f>
        <v>0</v>
      </c>
      <c r="C102" s="148">
        <f>Development!D72</f>
        <v>1935692.7985450767</v>
      </c>
      <c r="D102" s="148">
        <f>Development!E72</f>
        <v>0</v>
      </c>
      <c r="E102" s="148">
        <f>Development!F72</f>
        <v>0</v>
      </c>
      <c r="F102" s="4"/>
      <c r="G102" s="4"/>
      <c r="H102" s="4"/>
      <c r="I102" s="4"/>
      <c r="J102" s="4"/>
      <c r="K102" s="4"/>
    </row>
    <row r="103" spans="1:11" ht="14.25" customHeight="1">
      <c r="A103" s="4">
        <f>Development!A73</f>
        <v>67</v>
      </c>
      <c r="B103" s="148">
        <f>Development!C73</f>
        <v>0</v>
      </c>
      <c r="C103" s="148">
        <f>Development!D73</f>
        <v>1951149.0430287209</v>
      </c>
      <c r="D103" s="148">
        <f>Development!E73</f>
        <v>0</v>
      </c>
      <c r="E103" s="148">
        <f>Development!F73</f>
        <v>0</v>
      </c>
      <c r="F103" s="4"/>
      <c r="G103" s="4"/>
      <c r="H103" s="4"/>
      <c r="I103" s="4"/>
      <c r="J103" s="4"/>
      <c r="K103" s="4"/>
    </row>
    <row r="104" spans="1:11" ht="14.25" customHeight="1">
      <c r="A104" s="4">
        <f>Development!A74</f>
        <v>68</v>
      </c>
      <c r="B104" s="148">
        <f>Development!C74</f>
        <v>0</v>
      </c>
      <c r="C104" s="148">
        <f>Development!D74</f>
        <v>1951149.0430287209</v>
      </c>
      <c r="D104" s="148">
        <f>Development!E74</f>
        <v>0</v>
      </c>
      <c r="E104" s="148">
        <f>Development!F74</f>
        <v>0</v>
      </c>
      <c r="F104" s="4"/>
      <c r="G104" s="4"/>
      <c r="H104" s="4"/>
      <c r="I104" s="4"/>
      <c r="J104" s="4"/>
      <c r="K104" s="4"/>
    </row>
    <row r="105" spans="1:11" ht="14.25" customHeight="1">
      <c r="A105" s="4">
        <f>Development!A75</f>
        <v>69</v>
      </c>
      <c r="B105" s="148">
        <f>Development!C75</f>
        <v>0</v>
      </c>
      <c r="C105" s="148">
        <f>Development!D75</f>
        <v>1951149.0430287209</v>
      </c>
      <c r="D105" s="148">
        <f>Development!E75</f>
        <v>0</v>
      </c>
      <c r="E105" s="148">
        <f>Development!F75</f>
        <v>0</v>
      </c>
      <c r="F105" s="4"/>
      <c r="G105" s="4"/>
      <c r="H105" s="4"/>
      <c r="I105" s="4"/>
      <c r="J105" s="4"/>
      <c r="K105" s="4"/>
    </row>
    <row r="106" spans="1:11" ht="14.25" customHeight="1">
      <c r="A106" s="4">
        <f>Development!A76</f>
        <v>70</v>
      </c>
      <c r="B106" s="148">
        <f>Development!C76</f>
        <v>0</v>
      </c>
      <c r="C106" s="148">
        <f>Development!D76</f>
        <v>1966897.136525058</v>
      </c>
      <c r="D106" s="148">
        <f>Development!E76</f>
        <v>0</v>
      </c>
      <c r="E106" s="148">
        <f>Development!F76</f>
        <v>0</v>
      </c>
      <c r="F106" s="4"/>
      <c r="G106" s="4"/>
      <c r="H106" s="4"/>
      <c r="I106" s="4"/>
      <c r="J106" s="4"/>
      <c r="K106" s="4"/>
    </row>
    <row r="107" spans="1:11" ht="14.25" customHeight="1">
      <c r="A107" s="4">
        <f>Development!A77</f>
        <v>71</v>
      </c>
      <c r="B107" s="148">
        <f>Development!C77</f>
        <v>0</v>
      </c>
      <c r="C107" s="148">
        <f>Development!D77</f>
        <v>1966897.136525058</v>
      </c>
      <c r="D107" s="148">
        <f>Development!E77</f>
        <v>0</v>
      </c>
      <c r="E107" s="148">
        <f>Development!F77</f>
        <v>0</v>
      </c>
      <c r="F107" s="4"/>
      <c r="G107" s="4"/>
      <c r="H107" s="4"/>
      <c r="I107" s="4"/>
      <c r="J107" s="4"/>
      <c r="K107" s="4"/>
    </row>
    <row r="108" spans="1:11" ht="14.25" customHeight="1">
      <c r="A108" s="4">
        <f>Development!A78</f>
        <v>72</v>
      </c>
      <c r="B108" s="148">
        <f>Development!C78</f>
        <v>0</v>
      </c>
      <c r="C108" s="148">
        <f>Development!D78</f>
        <v>1966897.136525058</v>
      </c>
      <c r="D108" s="148">
        <f>Development!E78</f>
        <v>0</v>
      </c>
      <c r="E108" s="148">
        <f>Development!F78</f>
        <v>0</v>
      </c>
      <c r="F108" s="4"/>
      <c r="G108" s="4"/>
      <c r="H108" s="4"/>
      <c r="I108" s="4"/>
      <c r="J108" s="4"/>
      <c r="K108" s="4"/>
    </row>
    <row r="109" spans="1:11" ht="14.25" customHeight="1">
      <c r="A109" s="4">
        <f>Development!A79</f>
        <v>73</v>
      </c>
      <c r="B109" s="148">
        <f>Development!C79</f>
        <v>0</v>
      </c>
      <c r="C109" s="148">
        <f>Development!D79</f>
        <v>1951149.0430287209</v>
      </c>
      <c r="D109" s="148">
        <f>Development!E79</f>
        <v>0</v>
      </c>
      <c r="E109" s="148">
        <f>Development!F79</f>
        <v>0</v>
      </c>
      <c r="F109" s="4"/>
      <c r="G109" s="4"/>
      <c r="H109" s="4"/>
      <c r="I109" s="4"/>
      <c r="J109" s="4"/>
      <c r="K109" s="4"/>
    </row>
    <row r="110" spans="1:11" ht="14.25" customHeight="1">
      <c r="A110" s="4">
        <f>Development!A80</f>
        <v>74</v>
      </c>
      <c r="B110" s="148">
        <f>Development!C80</f>
        <v>0</v>
      </c>
      <c r="C110" s="148">
        <f>Development!D80</f>
        <v>1951149.0430287209</v>
      </c>
      <c r="D110" s="148">
        <f>Development!E80</f>
        <v>0</v>
      </c>
      <c r="E110" s="148">
        <f>Development!F80</f>
        <v>0</v>
      </c>
      <c r="F110" s="4"/>
      <c r="G110" s="4"/>
      <c r="H110" s="4"/>
      <c r="I110" s="4"/>
      <c r="J110" s="4"/>
      <c r="K110" s="4"/>
    </row>
    <row r="111" spans="1:11" ht="14.25" customHeight="1">
      <c r="A111" s="4">
        <f>Development!A81</f>
        <v>75</v>
      </c>
      <c r="B111" s="148">
        <f>Development!C81</f>
        <v>0</v>
      </c>
      <c r="C111" s="148">
        <f>Development!D81</f>
        <v>1951149.0430287209</v>
      </c>
      <c r="D111" s="148">
        <f>Development!E81</f>
        <v>0</v>
      </c>
      <c r="E111" s="148">
        <f>Development!F81</f>
        <v>0</v>
      </c>
      <c r="F111" s="4"/>
      <c r="G111" s="4"/>
      <c r="H111" s="4"/>
      <c r="I111" s="4"/>
      <c r="J111" s="4"/>
      <c r="K111" s="4"/>
    </row>
    <row r="112" spans="1:11" ht="14.25" customHeight="1">
      <c r="A112" s="4">
        <f>Development!A82</f>
        <v>76</v>
      </c>
      <c r="B112" s="148">
        <f>Development!C82</f>
        <v>0</v>
      </c>
      <c r="C112" s="148">
        <f>Development!D82</f>
        <v>1966897.136525058</v>
      </c>
      <c r="D112" s="148">
        <f>Development!E82</f>
        <v>0</v>
      </c>
      <c r="E112" s="148">
        <f>Development!F82</f>
        <v>0</v>
      </c>
      <c r="F112" s="4"/>
      <c r="G112" s="4"/>
      <c r="H112" s="4"/>
      <c r="I112" s="4"/>
      <c r="J112" s="4"/>
      <c r="K112" s="4"/>
    </row>
    <row r="113" spans="1:11" ht="14.25" customHeight="1">
      <c r="A113" s="4">
        <f>Development!A83</f>
        <v>77</v>
      </c>
      <c r="B113" s="148">
        <f>Development!C83</f>
        <v>0</v>
      </c>
      <c r="C113" s="148">
        <f>Development!D83</f>
        <v>1966897.136525058</v>
      </c>
      <c r="D113" s="148">
        <f>Development!E83</f>
        <v>0</v>
      </c>
      <c r="E113" s="148">
        <f>Development!F83</f>
        <v>0</v>
      </c>
      <c r="F113" s="4"/>
      <c r="G113" s="4"/>
      <c r="H113" s="4"/>
      <c r="I113" s="4"/>
      <c r="J113" s="4"/>
      <c r="K113" s="4"/>
    </row>
    <row r="114" spans="1:11" ht="14.25" customHeight="1">
      <c r="A114" s="4">
        <f>Development!A84</f>
        <v>78</v>
      </c>
      <c r="B114" s="148">
        <f>Development!C84</f>
        <v>0</v>
      </c>
      <c r="C114" s="148">
        <f>Development!D84</f>
        <v>1966897.136525058</v>
      </c>
      <c r="D114" s="148">
        <f>Development!E84</f>
        <v>0</v>
      </c>
      <c r="E114" s="148">
        <f>Development!F84</f>
        <v>0</v>
      </c>
      <c r="F114" s="4"/>
      <c r="G114" s="4"/>
      <c r="H114" s="4"/>
      <c r="I114" s="4"/>
      <c r="J114" s="4"/>
      <c r="K114" s="4"/>
    </row>
    <row r="115" spans="1:11" ht="14.25" customHeight="1">
      <c r="A115" s="4">
        <f>Development!A85</f>
        <v>79</v>
      </c>
      <c r="B115" s="148">
        <f>Development!C85</f>
        <v>0</v>
      </c>
      <c r="C115" s="148">
        <f>Development!D85</f>
        <v>1966897.136525058</v>
      </c>
      <c r="D115" s="148">
        <f>Development!E85</f>
        <v>0</v>
      </c>
      <c r="E115" s="148">
        <f>Development!F85</f>
        <v>0</v>
      </c>
      <c r="F115" s="4"/>
      <c r="G115" s="4"/>
      <c r="H115" s="4"/>
      <c r="I115" s="4"/>
      <c r="J115" s="4"/>
      <c r="K115" s="4"/>
    </row>
    <row r="116" spans="1:11" ht="14.25" customHeight="1">
      <c r="A116" s="4">
        <f>Development!A86</f>
        <v>80</v>
      </c>
      <c r="B116" s="148">
        <f>Development!C86</f>
        <v>0</v>
      </c>
      <c r="C116" s="148">
        <f>Development!D86</f>
        <v>1966897.136525058</v>
      </c>
      <c r="D116" s="148">
        <f>Development!E86</f>
        <v>0</v>
      </c>
      <c r="E116" s="148">
        <f>Development!F86</f>
        <v>0</v>
      </c>
      <c r="F116" s="4"/>
      <c r="G116" s="4"/>
      <c r="H116" s="4"/>
      <c r="I116" s="4"/>
      <c r="J116" s="4"/>
      <c r="K116" s="4"/>
    </row>
    <row r="117" spans="1:11" ht="14.25" customHeight="1">
      <c r="A117" s="4"/>
      <c r="B117" s="4"/>
      <c r="C117" s="4"/>
      <c r="D117" s="4"/>
      <c r="F117" s="4"/>
      <c r="G117" s="4"/>
      <c r="H117" s="4"/>
      <c r="I117" s="4"/>
      <c r="J117" s="4"/>
      <c r="K117" s="4"/>
    </row>
    <row r="118" spans="1:11" ht="14.25" customHeight="1">
      <c r="A118" s="14" t="s">
        <v>502</v>
      </c>
      <c r="B118" s="149">
        <f t="array" ref="B118:F118">'Executive Summary'!A5:E5</f>
        <v>120000000</v>
      </c>
      <c r="C118" s="150">
        <v>0</v>
      </c>
      <c r="D118" s="150">
        <v>0</v>
      </c>
      <c r="E118" s="150">
        <v>0</v>
      </c>
      <c r="F118" s="150">
        <v>0</v>
      </c>
      <c r="G118" s="4"/>
      <c r="H118" s="4"/>
      <c r="I118" s="4"/>
      <c r="J118" s="4"/>
      <c r="K118" s="4"/>
    </row>
    <row r="119" spans="1:11" ht="14.25" customHeight="1">
      <c r="A119" s="4"/>
      <c r="B119" s="4"/>
      <c r="C119" s="4"/>
      <c r="D119" s="4"/>
      <c r="E119" s="4"/>
      <c r="F119" s="4"/>
      <c r="G119" s="4"/>
      <c r="H119" s="4"/>
      <c r="I119" s="4"/>
      <c r="J119" s="4"/>
      <c r="K119" s="4"/>
    </row>
    <row r="120" spans="1:11" ht="14.25" customHeight="1">
      <c r="A120" s="4"/>
      <c r="B120" s="4"/>
      <c r="C120" s="4"/>
      <c r="D120" s="4"/>
      <c r="E120" s="4"/>
      <c r="F120" s="4"/>
      <c r="G120" s="4"/>
      <c r="H120" s="4"/>
      <c r="I120" s="4"/>
      <c r="J120" s="4"/>
      <c r="K120" s="4"/>
    </row>
    <row r="121" spans="1:11" ht="14.25" customHeight="1">
      <c r="A121" s="15" t="s">
        <v>503</v>
      </c>
      <c r="B121" s="15" t="s">
        <v>40</v>
      </c>
      <c r="C121" s="15" t="s">
        <v>41</v>
      </c>
      <c r="D121" s="15" t="s">
        <v>504</v>
      </c>
      <c r="E121" s="15" t="s">
        <v>505</v>
      </c>
      <c r="F121" s="4"/>
      <c r="G121" s="4"/>
      <c r="H121" s="4"/>
      <c r="I121" s="4"/>
      <c r="J121" s="4"/>
      <c r="K121" s="4"/>
    </row>
    <row r="122" spans="1:11" ht="14.25" customHeight="1">
      <c r="A122" s="4"/>
      <c r="B122" s="3"/>
      <c r="C122" s="3"/>
      <c r="D122" s="3"/>
      <c r="E122" s="3"/>
      <c r="F122" s="4"/>
      <c r="G122" s="4"/>
      <c r="H122" s="4"/>
      <c r="I122" s="4"/>
      <c r="J122" s="4"/>
      <c r="K122" s="4"/>
    </row>
    <row r="123" spans="1:11" ht="14.25" customHeight="1">
      <c r="A123" s="126" t="s">
        <v>169</v>
      </c>
      <c r="B123" s="151">
        <f>Revenue!D11</f>
        <v>74500000</v>
      </c>
      <c r="C123" s="152">
        <f t="shared" ref="C123:C129" si="0">B123/$B$131</f>
        <v>0.12446822853970914</v>
      </c>
      <c r="D123" s="153">
        <f>Revenue!D107</f>
        <v>0.96166107382550337</v>
      </c>
      <c r="E123" s="154">
        <f t="shared" ref="E123:E129" si="1">B123*D123</f>
        <v>71643750</v>
      </c>
      <c r="F123" s="4"/>
      <c r="G123" s="4"/>
      <c r="H123" s="4"/>
      <c r="I123" s="4"/>
      <c r="J123" s="4"/>
      <c r="K123" s="4"/>
    </row>
    <row r="124" spans="1:11" ht="14.25" customHeight="1">
      <c r="A124" s="126" t="s">
        <v>506</v>
      </c>
      <c r="B124" s="151">
        <f>Revenue!F20</f>
        <v>320850000</v>
      </c>
      <c r="C124" s="152">
        <f t="shared" si="0"/>
        <v>0.53604873995927083</v>
      </c>
      <c r="D124" s="153">
        <f>Revenue!D108</f>
        <v>0.85008576593423724</v>
      </c>
      <c r="E124" s="154">
        <f t="shared" si="1"/>
        <v>272750018</v>
      </c>
      <c r="F124" s="4"/>
      <c r="G124" s="4"/>
      <c r="H124" s="4"/>
      <c r="I124" s="4"/>
      <c r="J124" s="4"/>
      <c r="K124" s="4"/>
    </row>
    <row r="125" spans="1:11" ht="14.25" customHeight="1">
      <c r="A125" s="126" t="s">
        <v>173</v>
      </c>
      <c r="B125" s="151">
        <f>Revenue!E56</f>
        <v>38400000</v>
      </c>
      <c r="C125" s="152">
        <f t="shared" si="0"/>
        <v>6.4155435918454101E-2</v>
      </c>
      <c r="D125" s="153">
        <f>Revenue!D109</f>
        <v>0.66666666666666663</v>
      </c>
      <c r="E125" s="154">
        <f t="shared" si="1"/>
        <v>25600000</v>
      </c>
      <c r="F125" s="4"/>
      <c r="G125" s="4"/>
      <c r="H125" s="4"/>
      <c r="I125" s="4"/>
      <c r="J125" s="4"/>
      <c r="K125" s="4"/>
    </row>
    <row r="126" spans="1:11" ht="14.25" customHeight="1">
      <c r="A126" s="126" t="s">
        <v>114</v>
      </c>
      <c r="B126" s="151">
        <f>Revenue!I68</f>
        <v>16700000</v>
      </c>
      <c r="C126" s="152">
        <f t="shared" si="0"/>
        <v>2.7900931766619366E-2</v>
      </c>
      <c r="D126" s="153">
        <f>Revenue!D110</f>
        <v>0.85</v>
      </c>
      <c r="E126" s="154">
        <f t="shared" si="1"/>
        <v>14195000</v>
      </c>
      <c r="F126" s="4"/>
      <c r="G126" s="4"/>
      <c r="H126" s="4"/>
      <c r="I126" s="4"/>
      <c r="J126" s="4"/>
      <c r="K126" s="4"/>
    </row>
    <row r="127" spans="1:11" ht="14.25" customHeight="1">
      <c r="A127" s="126" t="s">
        <v>115</v>
      </c>
      <c r="B127" s="151">
        <f>Revenue!I80</f>
        <v>36720000</v>
      </c>
      <c r="C127" s="152">
        <f t="shared" si="0"/>
        <v>6.1348635597021743E-2</v>
      </c>
      <c r="D127" s="153">
        <f>Revenue!D111</f>
        <v>0.75</v>
      </c>
      <c r="E127" s="154">
        <f t="shared" si="1"/>
        <v>27540000</v>
      </c>
      <c r="F127" s="4"/>
      <c r="G127" s="4"/>
      <c r="H127" s="4"/>
      <c r="I127" s="4"/>
      <c r="J127" s="4"/>
      <c r="K127" s="4"/>
    </row>
    <row r="128" spans="1:11" ht="14.25" customHeight="1">
      <c r="A128" s="126" t="s">
        <v>118</v>
      </c>
      <c r="B128" s="151">
        <f>Revenue!F91</f>
        <v>88125000</v>
      </c>
      <c r="C128" s="152">
        <f t="shared" si="0"/>
        <v>0.14723171328942106</v>
      </c>
      <c r="D128" s="153">
        <f>Revenue!D112</f>
        <v>0.98</v>
      </c>
      <c r="E128" s="154">
        <f t="shared" si="1"/>
        <v>86362500</v>
      </c>
      <c r="F128" s="4"/>
      <c r="G128" s="4"/>
      <c r="H128" s="4"/>
      <c r="I128" s="4"/>
      <c r="J128" s="4"/>
      <c r="K128" s="4"/>
    </row>
    <row r="129" spans="1:11" ht="14.25" customHeight="1">
      <c r="A129" s="126" t="s">
        <v>120</v>
      </c>
      <c r="B129" s="151">
        <f>Revenue!D102</f>
        <v>23251318.799999997</v>
      </c>
      <c r="C129" s="152">
        <f t="shared" si="0"/>
        <v>3.8846314929503828E-2</v>
      </c>
      <c r="D129" s="153">
        <f>Revenue!D113</f>
        <v>0.99</v>
      </c>
      <c r="E129" s="154">
        <f t="shared" si="1"/>
        <v>23018805.611999996</v>
      </c>
      <c r="F129" s="4"/>
      <c r="G129" s="4"/>
      <c r="H129" s="4"/>
      <c r="I129" s="4"/>
      <c r="J129" s="4"/>
      <c r="K129" s="4"/>
    </row>
    <row r="130" spans="1:11" ht="14.25" customHeight="1">
      <c r="A130" s="4"/>
      <c r="B130" s="47"/>
      <c r="C130" s="68"/>
      <c r="D130" s="68"/>
      <c r="E130" s="47"/>
      <c r="F130" s="4"/>
      <c r="G130" s="4"/>
      <c r="H130" s="4"/>
      <c r="I130" s="4"/>
      <c r="J130" s="4"/>
      <c r="K130" s="4"/>
    </row>
    <row r="131" spans="1:11" ht="14.25" customHeight="1">
      <c r="A131" s="28" t="s">
        <v>507</v>
      </c>
      <c r="B131" s="78">
        <f>SUM(B123:B129)</f>
        <v>598546318.79999995</v>
      </c>
      <c r="C131" s="155">
        <f>SUM(C123:C129)</f>
        <v>1</v>
      </c>
      <c r="D131" s="155">
        <f>E131/B131</f>
        <v>0.87062614411655126</v>
      </c>
      <c r="E131" s="78">
        <f>SUM(E123:E129)</f>
        <v>521110073.61199999</v>
      </c>
      <c r="F131" s="4"/>
      <c r="G131" s="4"/>
      <c r="H131" s="4"/>
      <c r="I131" s="4"/>
      <c r="J131" s="4"/>
      <c r="K131" s="4"/>
    </row>
    <row r="132" spans="1:11" ht="14.25" customHeight="1">
      <c r="A132" s="4"/>
      <c r="B132" s="4"/>
      <c r="C132" s="4"/>
      <c r="D132" s="4"/>
      <c r="E132" s="4"/>
      <c r="F132" s="4"/>
      <c r="G132" s="4"/>
      <c r="H132" s="4"/>
      <c r="I132" s="4"/>
      <c r="J132" s="4"/>
      <c r="K132" s="4"/>
    </row>
    <row r="133" spans="1:11" ht="14.25" customHeight="1">
      <c r="A133" s="4"/>
      <c r="B133" s="4"/>
      <c r="C133" s="4"/>
      <c r="D133" s="4"/>
      <c r="E133" s="4"/>
      <c r="F133" s="4"/>
      <c r="G133" s="4"/>
      <c r="H133" s="4"/>
      <c r="I133" s="4"/>
      <c r="J133" s="4"/>
      <c r="K133" s="4"/>
    </row>
    <row r="134" spans="1:11" ht="14.25" customHeight="1">
      <c r="A134" s="156" t="s">
        <v>19</v>
      </c>
      <c r="B134" s="156" t="s">
        <v>508</v>
      </c>
      <c r="C134" s="156" t="s">
        <v>509</v>
      </c>
      <c r="D134" s="156" t="s">
        <v>510</v>
      </c>
      <c r="E134" s="156" t="s">
        <v>511</v>
      </c>
      <c r="F134" s="156" t="s">
        <v>512</v>
      </c>
      <c r="G134" s="4"/>
      <c r="H134" s="4"/>
      <c r="I134" s="4"/>
      <c r="J134" s="4"/>
      <c r="K134" s="4"/>
    </row>
    <row r="135" spans="1:11" ht="14.25" customHeight="1">
      <c r="A135" s="133" t="s">
        <v>26</v>
      </c>
      <c r="B135" s="157">
        <f>Assumptions!B8</f>
        <v>25000000</v>
      </c>
      <c r="C135" s="157">
        <f>Assumptions!C8</f>
        <v>100000</v>
      </c>
      <c r="D135" s="158">
        <f>Assumptions!E8</f>
        <v>0.08</v>
      </c>
      <c r="E135" s="157">
        <f>Returns!C32</f>
        <v>68750000</v>
      </c>
      <c r="F135" s="158">
        <f>Returns!E32</f>
        <v>0.54700000000000004</v>
      </c>
      <c r="G135" s="4"/>
      <c r="H135" s="4"/>
      <c r="I135" s="4"/>
      <c r="J135" s="4"/>
      <c r="K135" s="4"/>
    </row>
    <row r="136" spans="1:11" ht="14.25" customHeight="1">
      <c r="A136" s="133" t="s">
        <v>27</v>
      </c>
      <c r="B136" s="157">
        <f>Assumptions!B9</f>
        <v>22000000</v>
      </c>
      <c r="C136" s="157">
        <f>Assumptions!C9</f>
        <v>150000</v>
      </c>
      <c r="D136" s="158">
        <f>Assumptions!E9</f>
        <v>0.08</v>
      </c>
      <c r="E136" s="157">
        <f>Returns!C33</f>
        <v>60500000</v>
      </c>
      <c r="F136" s="158">
        <f>Returns!E33</f>
        <v>0.55100000000000005</v>
      </c>
      <c r="G136" s="4"/>
      <c r="H136" s="4"/>
      <c r="I136" s="4"/>
      <c r="J136" s="4"/>
      <c r="K136" s="4"/>
    </row>
    <row r="137" spans="1:11" ht="14.25" customHeight="1">
      <c r="A137" s="133" t="s">
        <v>28</v>
      </c>
      <c r="B137" s="157">
        <f>Assumptions!B10</f>
        <v>25000000</v>
      </c>
      <c r="C137" s="157">
        <f>Assumptions!C10</f>
        <v>250000</v>
      </c>
      <c r="D137" s="158">
        <f>Assumptions!E10</f>
        <v>0.08</v>
      </c>
      <c r="E137" s="157">
        <f>Returns!C34</f>
        <v>68750000</v>
      </c>
      <c r="F137" s="158">
        <f>Returns!E34</f>
        <v>0.54400000000000004</v>
      </c>
      <c r="G137" s="4"/>
      <c r="H137" s="4"/>
      <c r="I137" s="4"/>
      <c r="J137" s="4"/>
      <c r="K137" s="4"/>
    </row>
    <row r="138" spans="1:11" ht="14.25" customHeight="1">
      <c r="A138" s="133" t="s">
        <v>513</v>
      </c>
      <c r="B138" s="157">
        <f>Assumptions!B11</f>
        <v>10000000</v>
      </c>
      <c r="C138" s="157">
        <f>Assumptions!C11</f>
        <v>500000</v>
      </c>
      <c r="D138" s="158">
        <f>Assumptions!E11</f>
        <v>0.08</v>
      </c>
      <c r="E138" s="157">
        <f>Returns!C35</f>
        <v>27500000</v>
      </c>
      <c r="F138" s="158">
        <f>Returns!E35</f>
        <v>0.53700000000000003</v>
      </c>
      <c r="G138" s="4"/>
      <c r="H138" s="4"/>
      <c r="I138" s="4"/>
      <c r="J138" s="4"/>
      <c r="K138" s="4"/>
    </row>
    <row r="139" spans="1:11" ht="14.25" customHeight="1">
      <c r="A139" s="133"/>
      <c r="B139" s="143"/>
      <c r="C139" s="159"/>
      <c r="D139" s="143"/>
      <c r="E139" s="143"/>
      <c r="F139" s="143"/>
      <c r="G139" s="4"/>
      <c r="H139" s="4"/>
      <c r="I139" s="4"/>
      <c r="J139" s="4"/>
      <c r="K139" s="4"/>
    </row>
    <row r="140" spans="1:11" ht="14.25" customHeight="1">
      <c r="A140" s="133" t="s">
        <v>31</v>
      </c>
      <c r="B140" s="157">
        <f>Returns!B37</f>
        <v>6000000</v>
      </c>
      <c r="C140" s="157">
        <f>Assumptions!C13</f>
        <v>500000</v>
      </c>
      <c r="D140" s="158">
        <f>Returns!F37</f>
        <v>7.0000000000000007E-2</v>
      </c>
      <c r="E140" s="157">
        <f>Returns!C37</f>
        <v>16500000</v>
      </c>
      <c r="F140" s="158">
        <f>Returns!E37</f>
        <v>0.53700000000000003</v>
      </c>
      <c r="G140" s="4"/>
      <c r="H140" s="4"/>
      <c r="I140" s="4"/>
      <c r="J140" s="4"/>
      <c r="K140" s="4"/>
    </row>
    <row r="141" spans="1:11" ht="14.25" customHeight="1">
      <c r="A141" s="133" t="s">
        <v>32</v>
      </c>
      <c r="B141" s="157">
        <f>Returns!B38</f>
        <v>7000000</v>
      </c>
      <c r="C141" s="157">
        <f>Assumptions!C14</f>
        <v>1000000</v>
      </c>
      <c r="D141" s="158">
        <f>Returns!F38</f>
        <v>7.0000000000000007E-2</v>
      </c>
      <c r="E141" s="157">
        <f>Returns!C38</f>
        <v>19250000</v>
      </c>
      <c r="F141" s="158">
        <f>Returns!E38</f>
        <v>0.53500000000000003</v>
      </c>
      <c r="G141" s="4"/>
      <c r="H141" s="4"/>
      <c r="I141" s="4"/>
      <c r="J141" s="4"/>
      <c r="K141" s="4"/>
    </row>
    <row r="142" spans="1:11" ht="14.25" customHeight="1">
      <c r="A142" s="133" t="s">
        <v>33</v>
      </c>
      <c r="B142" s="157">
        <f>Returns!B39</f>
        <v>5000000</v>
      </c>
      <c r="C142" s="157">
        <f>Assumptions!C15</f>
        <v>2500000</v>
      </c>
      <c r="D142" s="158">
        <f>Returns!F39</f>
        <v>7.0000000000000007E-2</v>
      </c>
      <c r="E142" s="157">
        <f>Returns!C39</f>
        <v>13750000</v>
      </c>
      <c r="F142" s="158">
        <f>Returns!E39</f>
        <v>0.53400000000000003</v>
      </c>
      <c r="G142" s="4"/>
      <c r="H142" s="4"/>
      <c r="I142" s="4"/>
      <c r="J142" s="4"/>
      <c r="K142" s="4"/>
    </row>
    <row r="143" spans="1:11" ht="14.25" customHeight="1">
      <c r="A143" s="133"/>
      <c r="B143" s="143"/>
      <c r="C143" s="159"/>
      <c r="D143" s="143"/>
      <c r="E143" s="143"/>
      <c r="F143" s="143"/>
      <c r="G143" s="4"/>
      <c r="H143" s="4"/>
      <c r="I143" s="4"/>
      <c r="J143" s="4"/>
      <c r="K143" s="4"/>
    </row>
    <row r="144" spans="1:11" ht="14.25" customHeight="1">
      <c r="A144" s="160" t="s">
        <v>34</v>
      </c>
      <c r="B144" s="161">
        <f>SUM(B140:B142)</f>
        <v>18000000</v>
      </c>
      <c r="C144" s="162" t="s">
        <v>35</v>
      </c>
      <c r="D144" s="163">
        <f>AVERAGE(D140:D142)</f>
        <v>7.0000000000000007E-2</v>
      </c>
      <c r="E144" s="161">
        <f>SUM(E140:E142)</f>
        <v>49500000</v>
      </c>
      <c r="F144" s="163">
        <f>AVERAGE(F140:F142)</f>
        <v>0.53533333333333333</v>
      </c>
      <c r="G144" s="4"/>
      <c r="H144" s="4"/>
      <c r="I144" s="4"/>
      <c r="J144" s="4"/>
      <c r="K144" s="4"/>
    </row>
    <row r="145" spans="1:11" ht="14.25" customHeight="1">
      <c r="A145" s="133"/>
      <c r="B145" s="143"/>
      <c r="C145" s="159"/>
      <c r="D145" s="143"/>
      <c r="E145" s="143"/>
      <c r="F145" s="143"/>
      <c r="G145" s="4"/>
      <c r="H145" s="4"/>
      <c r="I145" s="4"/>
      <c r="J145" s="4"/>
      <c r="K145" s="4"/>
    </row>
    <row r="146" spans="1:11" ht="14.25" customHeight="1">
      <c r="A146" s="160" t="s">
        <v>514</v>
      </c>
      <c r="B146" s="161">
        <f>SUM(B135:B142)</f>
        <v>100000000</v>
      </c>
      <c r="C146" s="162" t="s">
        <v>35</v>
      </c>
      <c r="D146" s="41">
        <f>SUMPRODUCT(B135:B142,D135:D142)/SUM(B135:B142)</f>
        <v>7.8200000000000006E-2</v>
      </c>
      <c r="E146" s="107">
        <f>SUM(E135:E144)</f>
        <v>324500000</v>
      </c>
      <c r="F146" s="163">
        <f>AVERAGE(F135:F142)</f>
        <v>0.5407142857142857</v>
      </c>
      <c r="G146" s="4"/>
      <c r="H146" s="4"/>
      <c r="I146" s="4"/>
      <c r="J146" s="4"/>
      <c r="K146" s="4"/>
    </row>
    <row r="147" spans="1:11" ht="14.25" customHeight="1">
      <c r="A147" s="28"/>
      <c r="B147" s="164"/>
      <c r="C147" s="164"/>
      <c r="D147" s="164"/>
      <c r="E147" s="164"/>
      <c r="F147" s="164"/>
      <c r="G147" s="4"/>
      <c r="H147" s="4"/>
      <c r="I147" s="4"/>
      <c r="J147" s="4"/>
      <c r="K147" s="4"/>
    </row>
    <row r="148" spans="1:11" ht="14.25" customHeight="1">
      <c r="A148" s="4"/>
      <c r="B148" s="4"/>
      <c r="C148" s="4"/>
      <c r="D148" s="4"/>
      <c r="F148" s="4"/>
      <c r="G148" s="4"/>
      <c r="H148" s="4"/>
      <c r="I148" s="4"/>
      <c r="J148" s="4"/>
      <c r="K148" s="4"/>
    </row>
    <row r="149" spans="1:11" ht="14.25" customHeight="1">
      <c r="A149" s="4"/>
      <c r="B149" s="4"/>
      <c r="C149" s="4"/>
      <c r="D149" s="4"/>
      <c r="F149" s="4"/>
      <c r="G149" s="4"/>
      <c r="H149" s="4"/>
      <c r="I149" s="4"/>
      <c r="J149" s="4"/>
      <c r="K149" s="4"/>
    </row>
    <row r="150" spans="1:11" ht="14.25" customHeight="1">
      <c r="A150" s="4"/>
      <c r="B150" s="4"/>
      <c r="C150" s="4"/>
      <c r="D150" s="4"/>
      <c r="F150" s="4"/>
      <c r="G150" s="4"/>
      <c r="H150" s="4"/>
      <c r="I150" s="4"/>
      <c r="J150" s="4"/>
      <c r="K150" s="4"/>
    </row>
    <row r="151" spans="1:11" ht="14.25" customHeight="1">
      <c r="A151" s="4"/>
      <c r="B151" s="4"/>
      <c r="C151" s="4"/>
      <c r="D151" s="4"/>
      <c r="F151" s="4"/>
      <c r="G151" s="4"/>
      <c r="H151" s="4"/>
      <c r="I151" s="4"/>
      <c r="J151" s="4"/>
      <c r="K151" s="4"/>
    </row>
    <row r="152" spans="1:11" ht="14.25" customHeight="1">
      <c r="A152" s="4"/>
      <c r="B152" s="4"/>
      <c r="C152" s="4"/>
      <c r="D152" s="4"/>
      <c r="F152" s="4"/>
      <c r="G152" s="4"/>
      <c r="H152" s="4"/>
      <c r="I152" s="4"/>
      <c r="J152" s="4"/>
      <c r="K152" s="4"/>
    </row>
    <row r="153" spans="1:11" ht="14.25" customHeight="1">
      <c r="A153" s="4"/>
      <c r="B153" s="4"/>
      <c r="C153" s="4"/>
      <c r="D153" s="4"/>
      <c r="F153" s="4"/>
      <c r="G153" s="4"/>
      <c r="H153" s="4"/>
      <c r="I153" s="4"/>
      <c r="J153" s="4"/>
      <c r="K153" s="4"/>
    </row>
    <row r="154" spans="1:11" ht="14.25" customHeight="1">
      <c r="A154" s="4"/>
      <c r="B154" s="4"/>
      <c r="C154" s="4"/>
      <c r="D154" s="4"/>
      <c r="F154" s="4"/>
      <c r="G154" s="4"/>
      <c r="H154" s="4"/>
      <c r="I154" s="4"/>
      <c r="J154" s="4"/>
      <c r="K154" s="4"/>
    </row>
    <row r="155" spans="1:11" ht="14.25" customHeight="1">
      <c r="A155" s="4" t="s">
        <v>515</v>
      </c>
      <c r="B155" s="4"/>
      <c r="C155" s="4"/>
      <c r="D155" s="4"/>
      <c r="F155" s="4"/>
      <c r="G155" s="4"/>
      <c r="H155" s="4"/>
      <c r="I155" s="4"/>
      <c r="J155" s="4"/>
      <c r="K155" s="4"/>
    </row>
    <row r="156" spans="1:11" ht="14.25" customHeight="1">
      <c r="A156" s="4"/>
      <c r="B156" s="4"/>
      <c r="C156" s="4"/>
      <c r="D156" s="4"/>
      <c r="F156" s="4"/>
      <c r="G156" s="4"/>
      <c r="H156" s="4"/>
      <c r="I156" s="4"/>
      <c r="J156" s="4"/>
      <c r="K156" s="4"/>
    </row>
    <row r="157" spans="1:11" ht="14.25" customHeight="1">
      <c r="A157" s="83" t="s">
        <v>182</v>
      </c>
      <c r="B157" s="83" t="s">
        <v>516</v>
      </c>
      <c r="C157" s="83" t="s">
        <v>517</v>
      </c>
      <c r="D157" s="83" t="s">
        <v>518</v>
      </c>
      <c r="F157" s="4"/>
      <c r="G157" s="4"/>
      <c r="H157" s="4"/>
      <c r="I157" s="4"/>
      <c r="J157" s="4"/>
      <c r="K157" s="4"/>
    </row>
    <row r="158" spans="1:11" ht="14.25" customHeight="1">
      <c r="A158" s="4" t="s">
        <v>519</v>
      </c>
      <c r="B158" s="49">
        <f>Assumptions!J7</f>
        <v>100000000</v>
      </c>
      <c r="C158" s="4"/>
      <c r="D158" s="4" t="s">
        <v>520</v>
      </c>
      <c r="F158" s="4"/>
      <c r="G158" s="4"/>
      <c r="H158" s="4"/>
      <c r="I158" s="4"/>
      <c r="J158" s="4"/>
      <c r="K158" s="4"/>
    </row>
    <row r="159" spans="1:11" ht="14.25" customHeight="1">
      <c r="A159" s="4" t="s">
        <v>521</v>
      </c>
      <c r="B159" s="4">
        <f>Exit!B2</f>
        <v>7</v>
      </c>
      <c r="C159" s="4"/>
      <c r="D159" s="4" t="s">
        <v>522</v>
      </c>
      <c r="F159" s="4"/>
      <c r="G159" s="4"/>
      <c r="H159" s="4"/>
      <c r="I159" s="4"/>
      <c r="J159" s="4"/>
      <c r="K159" s="4"/>
    </row>
    <row r="160" spans="1:11" ht="14.25" customHeight="1">
      <c r="A160" s="4" t="s">
        <v>523</v>
      </c>
      <c r="B160" s="37">
        <f>Exit!B8</f>
        <v>0.12</v>
      </c>
      <c r="C160" s="4"/>
      <c r="D160" s="37" t="s">
        <v>524</v>
      </c>
      <c r="F160" s="4"/>
      <c r="G160" s="4"/>
      <c r="H160" s="4"/>
      <c r="I160" s="4"/>
      <c r="J160" s="4"/>
      <c r="K160" s="4"/>
    </row>
    <row r="161" spans="1:11" ht="14.25" customHeight="1">
      <c r="A161" s="4" t="s">
        <v>525</v>
      </c>
      <c r="B161" s="37">
        <f>Exit!B9</f>
        <v>15</v>
      </c>
      <c r="C161" s="4"/>
      <c r="D161" s="37" t="s">
        <v>526</v>
      </c>
      <c r="F161" s="4"/>
      <c r="G161" s="4"/>
      <c r="H161" s="4"/>
      <c r="I161" s="4"/>
      <c r="J161" s="4"/>
      <c r="K161" s="4"/>
    </row>
    <row r="162" spans="1:11" ht="14.25" customHeight="1">
      <c r="A162" s="4" t="s">
        <v>527</v>
      </c>
      <c r="B162" s="37">
        <f>Waterfall!B2</f>
        <v>0.12</v>
      </c>
      <c r="C162" s="4"/>
      <c r="D162" s="37" t="s">
        <v>528</v>
      </c>
      <c r="F162" s="4"/>
      <c r="G162" s="4"/>
      <c r="H162" s="4"/>
      <c r="I162" s="4"/>
      <c r="J162" s="4"/>
      <c r="K162" s="4"/>
    </row>
    <row r="163" spans="1:11" ht="14.25" customHeight="1">
      <c r="A163" s="4" t="s">
        <v>529</v>
      </c>
      <c r="B163" s="4" t="str">
        <f>TEXT(Waterfall!B6*100,"0")&amp;"/"&amp;TEXT(Waterfall!B7*100,"0")</f>
        <v>75/25</v>
      </c>
      <c r="C163" s="4"/>
      <c r="D163" s="165" t="s">
        <v>530</v>
      </c>
      <c r="F163" s="4"/>
      <c r="G163" s="4"/>
      <c r="H163" s="4"/>
      <c r="I163" s="4"/>
      <c r="J163" s="4"/>
      <c r="K163" s="4"/>
    </row>
    <row r="164" spans="1:11" ht="14.25" customHeight="1">
      <c r="A164" s="4" t="s">
        <v>531</v>
      </c>
      <c r="B164" s="4" t="str">
        <f>IF('Capital Structure'!I99=1,"On","Off")</f>
        <v>On</v>
      </c>
      <c r="C164" s="4"/>
      <c r="D164" s="4" t="s">
        <v>532</v>
      </c>
      <c r="F164" s="4"/>
      <c r="G164" s="4"/>
      <c r="H164" s="4"/>
      <c r="I164" s="4"/>
      <c r="J164" s="4"/>
      <c r="K164" s="4"/>
    </row>
    <row r="165" spans="1:11" ht="14.25" customHeight="1">
      <c r="A165" s="4" t="s">
        <v>72</v>
      </c>
      <c r="B165" s="49">
        <f>'Capital Structure'!I91</f>
        <v>40000000</v>
      </c>
      <c r="C165" s="4"/>
      <c r="D165" s="166" t="s">
        <v>533</v>
      </c>
      <c r="F165" s="4"/>
      <c r="G165" s="4"/>
      <c r="H165" s="4"/>
      <c r="I165" s="4"/>
      <c r="J165" s="4"/>
      <c r="K165" s="4"/>
    </row>
    <row r="166" spans="1:11" ht="14.25" customHeight="1">
      <c r="A166" s="167" t="s">
        <v>254</v>
      </c>
      <c r="B166" s="37">
        <f>'Capital Structure'!I92</f>
        <v>9.5000000000000001E-2</v>
      </c>
      <c r="C166" s="4"/>
      <c r="D166" s="4" t="s">
        <v>534</v>
      </c>
      <c r="F166" s="4"/>
      <c r="G166" s="4"/>
      <c r="H166" s="4"/>
      <c r="I166" s="4"/>
      <c r="J166" s="4"/>
      <c r="K166" s="4"/>
    </row>
    <row r="167" spans="1:11" ht="14.25" customHeight="1">
      <c r="A167" s="4" t="s">
        <v>535</v>
      </c>
      <c r="B167" s="4" t="str">
        <f>Timing!B12</f>
        <v>Quarterly distributions</v>
      </c>
      <c r="C167" s="4"/>
      <c r="D167" s="4" t="s">
        <v>536</v>
      </c>
      <c r="F167" s="4"/>
      <c r="G167" s="4"/>
      <c r="H167" s="4"/>
      <c r="I167" s="4"/>
      <c r="J167" s="4"/>
      <c r="K167" s="4"/>
    </row>
    <row r="168" spans="1:11" ht="14.25" customHeight="1">
      <c r="A168" s="4" t="s">
        <v>537</v>
      </c>
      <c r="B168" s="4" t="str">
        <f>IF(Tax!B2=1,"On","Off")</f>
        <v>Off</v>
      </c>
      <c r="C168" s="4"/>
      <c r="D168" s="4" t="s">
        <v>538</v>
      </c>
      <c r="F168" s="4"/>
      <c r="G168" s="4"/>
      <c r="H168" s="4"/>
      <c r="I168" s="4"/>
      <c r="J168" s="4"/>
      <c r="K168" s="4"/>
    </row>
    <row r="169" spans="1:11" ht="14.25" customHeight="1">
      <c r="A169" s="167" t="s">
        <v>539</v>
      </c>
      <c r="B169" s="41">
        <f>'Operating Cash Flow'!E75</f>
        <v>0.03</v>
      </c>
      <c r="C169" s="4"/>
      <c r="D169" s="4" t="s">
        <v>540</v>
      </c>
      <c r="F169" s="4"/>
      <c r="G169" s="4"/>
      <c r="H169" s="4"/>
      <c r="I169" s="4"/>
      <c r="J169" s="4"/>
      <c r="K169" s="4"/>
    </row>
    <row r="170" spans="1:11" ht="14.25" customHeight="1">
      <c r="A170" s="4"/>
      <c r="B170" s="4"/>
      <c r="C170" s="4"/>
      <c r="D170" s="4"/>
      <c r="F170" s="4"/>
      <c r="G170" s="4"/>
      <c r="H170" s="4"/>
      <c r="I170" s="4"/>
      <c r="J170" s="4"/>
      <c r="K170" s="4"/>
    </row>
    <row r="171" spans="1:11" ht="14.25" customHeight="1">
      <c r="A171" s="4" t="s">
        <v>541</v>
      </c>
      <c r="B171" s="37">
        <f>'IRR setup'!B2</f>
        <v>0.21684587597846988</v>
      </c>
      <c r="C171" s="4"/>
      <c r="D171" s="4"/>
      <c r="F171" s="4"/>
      <c r="G171" s="4"/>
      <c r="H171" s="4"/>
      <c r="I171" s="4"/>
      <c r="J171" s="4"/>
      <c r="K171" s="4"/>
    </row>
    <row r="172" spans="1:11" ht="14.25" customHeight="1">
      <c r="A172" s="167" t="s">
        <v>542</v>
      </c>
      <c r="B172" s="37">
        <f>'IRR setup'!B3</f>
        <v>0.25323958992958062</v>
      </c>
      <c r="C172" s="4"/>
      <c r="D172" s="4"/>
      <c r="F172" s="4"/>
      <c r="G172" s="4"/>
      <c r="H172" s="4"/>
      <c r="I172" s="4"/>
      <c r="J172" s="4"/>
      <c r="K172" s="4"/>
    </row>
    <row r="173" spans="1:11" ht="14.25" customHeight="1">
      <c r="A173" s="167" t="s">
        <v>543</v>
      </c>
      <c r="B173" s="167" t="str">
        <f>Tax!B57</f>
        <v/>
      </c>
      <c r="C173" s="4"/>
      <c r="D173" s="4"/>
      <c r="F173" s="4"/>
      <c r="G173" s="4"/>
      <c r="H173" s="4"/>
      <c r="I173" s="4"/>
      <c r="J173" s="4"/>
      <c r="K173" s="4"/>
    </row>
    <row r="174" spans="1:11" ht="14.25" customHeight="1">
      <c r="A174" s="4"/>
      <c r="B174" s="4"/>
      <c r="C174" s="4"/>
      <c r="D174" s="4"/>
      <c r="F174" s="4"/>
      <c r="G174" s="4"/>
      <c r="H174" s="4"/>
      <c r="I174" s="4"/>
      <c r="J174" s="4"/>
      <c r="K174" s="4"/>
    </row>
    <row r="175" spans="1:11" ht="14.25" customHeight="1">
      <c r="A175" s="358" t="s">
        <v>544</v>
      </c>
      <c r="B175" s="358"/>
      <c r="C175" s="358"/>
      <c r="D175" s="358"/>
      <c r="F175" s="4"/>
      <c r="G175" s="4"/>
      <c r="H175" s="4"/>
      <c r="I175" s="4"/>
      <c r="J175" s="4"/>
      <c r="K175" s="4"/>
    </row>
    <row r="176" spans="1:11" ht="14.25" customHeight="1">
      <c r="A176" s="358"/>
      <c r="B176" s="358"/>
      <c r="C176" s="358"/>
      <c r="D176" s="358"/>
      <c r="F176" s="4"/>
      <c r="G176" s="4"/>
      <c r="H176" s="4"/>
      <c r="I176" s="4"/>
      <c r="J176" s="4"/>
      <c r="K176" s="4"/>
    </row>
    <row r="177" spans="1:11" ht="36" customHeight="1">
      <c r="A177" s="358"/>
      <c r="B177" s="358"/>
      <c r="C177" s="358"/>
      <c r="D177" s="358"/>
      <c r="F177" s="4"/>
      <c r="G177" s="4"/>
      <c r="H177" s="4"/>
      <c r="I177" s="4"/>
      <c r="J177" s="4"/>
      <c r="K177" s="4"/>
    </row>
    <row r="178" spans="1:11" ht="14.25" customHeight="1">
      <c r="A178" s="4"/>
      <c r="B178" s="4"/>
      <c r="C178" s="4"/>
      <c r="D178" s="4"/>
      <c r="F178" s="4"/>
      <c r="G178" s="4"/>
      <c r="H178" s="4"/>
      <c r="I178" s="4"/>
      <c r="J178" s="4"/>
      <c r="K178" s="4"/>
    </row>
    <row r="179" spans="1:11" ht="14.25" customHeight="1">
      <c r="A179" s="4"/>
      <c r="B179" s="4"/>
      <c r="C179" s="4"/>
      <c r="D179" s="4"/>
      <c r="F179" s="4"/>
      <c r="G179" s="4"/>
      <c r="H179" s="4"/>
      <c r="I179" s="4"/>
      <c r="J179" s="4"/>
      <c r="K179" s="4"/>
    </row>
    <row r="180" spans="1:11" ht="14.25" customHeight="1">
      <c r="A180" s="4"/>
      <c r="B180" s="4"/>
      <c r="C180" s="4"/>
      <c r="D180" s="4"/>
      <c r="F180" s="4"/>
      <c r="G180" s="4"/>
      <c r="H180" s="4"/>
      <c r="I180" s="4"/>
      <c r="J180" s="4"/>
      <c r="K180" s="4"/>
    </row>
    <row r="181" spans="1:11" ht="14.25" customHeight="1">
      <c r="A181" s="4"/>
      <c r="B181" s="4"/>
      <c r="C181" s="4"/>
      <c r="D181" s="4"/>
      <c r="F181" s="4"/>
      <c r="G181" s="4"/>
      <c r="H181" s="4"/>
      <c r="I181" s="4"/>
      <c r="J181" s="4"/>
      <c r="K181" s="4"/>
    </row>
    <row r="182" spans="1:11" ht="14.25" customHeight="1">
      <c r="A182" s="4"/>
      <c r="B182" s="4"/>
      <c r="C182" s="4"/>
      <c r="D182" s="4"/>
      <c r="F182" s="4"/>
      <c r="G182" s="4"/>
      <c r="H182" s="4"/>
      <c r="I182" s="4"/>
      <c r="J182" s="4"/>
      <c r="K182" s="4"/>
    </row>
    <row r="183" spans="1:11" ht="14.25" customHeight="1">
      <c r="A183" s="4"/>
      <c r="B183" s="4"/>
      <c r="C183" s="4"/>
      <c r="D183" s="4"/>
      <c r="F183" s="4"/>
      <c r="G183" s="4"/>
      <c r="H183" s="4"/>
      <c r="I183" s="4"/>
      <c r="J183" s="4"/>
      <c r="K183" s="4"/>
    </row>
    <row r="184" spans="1:11" ht="14.25" customHeight="1">
      <c r="A184" s="4"/>
      <c r="B184" s="4"/>
      <c r="C184" s="4"/>
      <c r="D184" s="4"/>
      <c r="F184" s="4"/>
      <c r="G184" s="4"/>
      <c r="H184" s="4"/>
      <c r="I184" s="4"/>
      <c r="J184" s="4"/>
      <c r="K184" s="4"/>
    </row>
    <row r="185" spans="1:11" ht="14.25" customHeight="1">
      <c r="A185" s="4"/>
      <c r="B185" s="4"/>
      <c r="C185" s="4"/>
      <c r="D185" s="4"/>
      <c r="F185" s="4"/>
      <c r="G185" s="4"/>
      <c r="H185" s="4"/>
      <c r="I185" s="4"/>
      <c r="J185" s="4"/>
      <c r="K185" s="4"/>
    </row>
    <row r="186" spans="1:11" ht="14.25" customHeight="1">
      <c r="A186" s="4"/>
      <c r="B186" s="4"/>
      <c r="C186" s="4"/>
      <c r="D186" s="4"/>
      <c r="F186" s="4"/>
      <c r="G186" s="4"/>
      <c r="H186" s="4"/>
      <c r="I186" s="4"/>
      <c r="J186" s="4"/>
      <c r="K186" s="4"/>
    </row>
    <row r="187" spans="1:11" ht="14.25" customHeight="1">
      <c r="A187" s="4"/>
      <c r="B187" s="4"/>
      <c r="C187" s="4"/>
      <c r="D187" s="4"/>
      <c r="F187" s="4"/>
      <c r="G187" s="4"/>
      <c r="H187" s="4"/>
      <c r="I187" s="4"/>
      <c r="J187" s="4"/>
      <c r="K187" s="4"/>
    </row>
    <row r="188" spans="1:11" ht="14.25" customHeight="1">
      <c r="A188" s="4"/>
      <c r="B188" s="4"/>
      <c r="C188" s="4"/>
      <c r="D188" s="4"/>
      <c r="F188" s="4"/>
      <c r="G188" s="4"/>
      <c r="H188" s="4"/>
      <c r="I188" s="4"/>
      <c r="J188" s="4"/>
      <c r="K188" s="4"/>
    </row>
    <row r="189" spans="1:11" ht="14.25" customHeight="1">
      <c r="A189" s="4"/>
      <c r="B189" s="4"/>
      <c r="C189" s="4"/>
      <c r="D189" s="4"/>
      <c r="F189" s="4"/>
      <c r="G189" s="4"/>
      <c r="H189" s="4"/>
      <c r="I189" s="4"/>
      <c r="J189" s="4"/>
      <c r="K189" s="4"/>
    </row>
    <row r="190" spans="1:11" ht="14.25" customHeight="1">
      <c r="A190" s="4"/>
      <c r="B190" s="4"/>
      <c r="C190" s="4"/>
      <c r="D190" s="4"/>
      <c r="F190" s="4"/>
      <c r="G190" s="4"/>
      <c r="H190" s="4"/>
      <c r="I190" s="4"/>
      <c r="J190" s="4"/>
      <c r="K190" s="4"/>
    </row>
    <row r="191" spans="1:11" ht="14.25" customHeight="1">
      <c r="A191" s="4"/>
      <c r="B191" s="4"/>
      <c r="C191" s="4"/>
      <c r="D191" s="4"/>
      <c r="F191" s="4"/>
      <c r="G191" s="4"/>
      <c r="H191" s="4"/>
      <c r="I191" s="4"/>
      <c r="J191" s="4"/>
      <c r="K191" s="4"/>
    </row>
    <row r="192" spans="1:11" ht="14.25" customHeight="1">
      <c r="A192" s="4"/>
      <c r="B192" s="4"/>
      <c r="C192" s="4"/>
      <c r="D192" s="4"/>
      <c r="F192" s="4"/>
      <c r="G192" s="4"/>
      <c r="H192" s="4"/>
      <c r="I192" s="4"/>
      <c r="J192" s="4"/>
      <c r="K192" s="4"/>
    </row>
    <row r="193" spans="1:11" ht="14.25" customHeight="1">
      <c r="A193" s="4"/>
      <c r="B193" s="4"/>
      <c r="C193" s="4"/>
      <c r="D193" s="4"/>
      <c r="F193" s="4"/>
      <c r="G193" s="4"/>
      <c r="H193" s="4"/>
      <c r="I193" s="4"/>
      <c r="J193" s="4"/>
      <c r="K193" s="4"/>
    </row>
    <row r="194" spans="1:11" ht="14.25" customHeight="1">
      <c r="A194" s="4"/>
      <c r="B194" s="4"/>
      <c r="C194" s="4"/>
      <c r="D194" s="4"/>
      <c r="F194" s="4"/>
      <c r="G194" s="4"/>
      <c r="H194" s="4"/>
      <c r="I194" s="4"/>
      <c r="J194" s="4"/>
      <c r="K194" s="4"/>
    </row>
    <row r="195" spans="1:11" ht="14.25" customHeight="1">
      <c r="A195" s="4"/>
      <c r="B195" s="4"/>
      <c r="C195" s="4"/>
      <c r="D195" s="4"/>
      <c r="F195" s="4"/>
      <c r="G195" s="4"/>
      <c r="H195" s="4"/>
      <c r="I195" s="4"/>
      <c r="J195" s="4"/>
      <c r="K195" s="4"/>
    </row>
    <row r="196" spans="1:11" ht="14.25" customHeight="1">
      <c r="A196" s="4"/>
      <c r="B196" s="4"/>
      <c r="C196" s="4"/>
      <c r="D196" s="4"/>
      <c r="F196" s="4"/>
      <c r="G196" s="4"/>
      <c r="H196" s="4"/>
      <c r="I196" s="4"/>
      <c r="J196" s="4"/>
      <c r="K196" s="4"/>
    </row>
    <row r="197" spans="1:11" ht="14.25" customHeight="1">
      <c r="A197" s="4"/>
      <c r="B197" s="4"/>
      <c r="C197" s="4"/>
      <c r="D197" s="4"/>
      <c r="F197" s="4"/>
      <c r="G197" s="4"/>
      <c r="H197" s="4"/>
      <c r="I197" s="4"/>
      <c r="J197" s="4"/>
      <c r="K197" s="4"/>
    </row>
    <row r="198" spans="1:11" ht="14.25" customHeight="1">
      <c r="A198" s="4"/>
      <c r="B198" s="4"/>
      <c r="C198" s="4"/>
      <c r="D198" s="4"/>
      <c r="F198" s="4"/>
      <c r="G198" s="4"/>
      <c r="H198" s="4"/>
      <c r="I198" s="4"/>
      <c r="J198" s="4"/>
      <c r="K198" s="4"/>
    </row>
    <row r="199" spans="1:11" ht="14.25" customHeight="1">
      <c r="A199" s="4"/>
      <c r="B199" s="4"/>
      <c r="C199" s="4"/>
      <c r="D199" s="4"/>
      <c r="F199" s="4"/>
      <c r="G199" s="4"/>
      <c r="H199" s="4"/>
      <c r="I199" s="4"/>
      <c r="J199" s="4"/>
      <c r="K199" s="4"/>
    </row>
    <row r="200" spans="1:11" ht="14.25" customHeight="1">
      <c r="A200" s="4"/>
      <c r="B200" s="4"/>
      <c r="C200" s="4"/>
      <c r="D200" s="4"/>
      <c r="F200" s="4"/>
      <c r="G200" s="4"/>
      <c r="H200" s="4"/>
      <c r="I200" s="4"/>
      <c r="J200" s="4"/>
      <c r="K200" s="4"/>
    </row>
    <row r="201" spans="1:11" ht="14.25" customHeight="1">
      <c r="A201" s="4"/>
      <c r="B201" s="4"/>
      <c r="C201" s="4"/>
      <c r="D201" s="4"/>
      <c r="F201" s="4"/>
      <c r="G201" s="4"/>
      <c r="H201" s="4"/>
      <c r="I201" s="4"/>
      <c r="J201" s="4"/>
      <c r="K201" s="4"/>
    </row>
    <row r="202" spans="1:11" ht="14.25" customHeight="1">
      <c r="A202" s="4"/>
      <c r="B202" s="4"/>
      <c r="C202" s="4"/>
      <c r="D202" s="4"/>
      <c r="F202" s="4"/>
      <c r="G202" s="4"/>
      <c r="H202" s="4"/>
      <c r="I202" s="4"/>
      <c r="J202" s="4"/>
      <c r="K202" s="4"/>
    </row>
    <row r="203" spans="1:11" ht="14.25" customHeight="1">
      <c r="A203" s="4"/>
      <c r="B203" s="4"/>
      <c r="C203" s="4"/>
      <c r="D203" s="4"/>
      <c r="F203" s="4"/>
      <c r="G203" s="4"/>
      <c r="H203" s="4"/>
      <c r="I203" s="4"/>
      <c r="J203" s="4"/>
      <c r="K203" s="4"/>
    </row>
    <row r="204" spans="1:11" ht="14.25" customHeight="1">
      <c r="A204" s="4"/>
      <c r="B204" s="4"/>
      <c r="C204" s="4"/>
      <c r="D204" s="4"/>
      <c r="F204" s="4"/>
      <c r="G204" s="4"/>
      <c r="H204" s="4"/>
      <c r="I204" s="4"/>
      <c r="J204" s="4"/>
      <c r="K204" s="4"/>
    </row>
    <row r="205" spans="1:11" ht="14.25" customHeight="1">
      <c r="A205" s="4"/>
      <c r="B205" s="4"/>
      <c r="C205" s="4"/>
      <c r="D205" s="4"/>
      <c r="F205" s="4"/>
      <c r="G205" s="4"/>
      <c r="H205" s="4"/>
      <c r="I205" s="4"/>
      <c r="J205" s="4"/>
      <c r="K205" s="4"/>
    </row>
    <row r="206" spans="1:11" ht="14.25" customHeight="1">
      <c r="A206" s="4"/>
      <c r="B206" s="4"/>
      <c r="C206" s="4"/>
      <c r="D206" s="4"/>
      <c r="F206" s="4"/>
      <c r="G206" s="4"/>
      <c r="H206" s="4"/>
      <c r="I206" s="4"/>
      <c r="J206" s="4"/>
      <c r="K206" s="4"/>
    </row>
    <row r="207" spans="1:11" ht="14.25" customHeight="1">
      <c r="A207" s="4"/>
      <c r="B207" s="4"/>
      <c r="C207" s="4"/>
      <c r="D207" s="4"/>
      <c r="F207" s="4"/>
      <c r="G207" s="4"/>
      <c r="H207" s="4"/>
      <c r="I207" s="4"/>
      <c r="J207" s="4"/>
      <c r="K207" s="4"/>
    </row>
    <row r="208" spans="1:11" ht="14.25" customHeight="1">
      <c r="A208" s="4"/>
      <c r="B208" s="4"/>
      <c r="C208" s="4"/>
      <c r="D208" s="4"/>
      <c r="F208" s="4"/>
      <c r="G208" s="4"/>
      <c r="H208" s="4"/>
      <c r="I208" s="4"/>
      <c r="J208" s="4"/>
      <c r="K208" s="4"/>
    </row>
    <row r="209" spans="1:11" ht="14.25" customHeight="1">
      <c r="A209" s="4"/>
      <c r="B209" s="4"/>
      <c r="C209" s="4"/>
      <c r="D209" s="4"/>
      <c r="F209" s="4"/>
      <c r="G209" s="4"/>
      <c r="H209" s="4"/>
      <c r="I209" s="4"/>
      <c r="J209" s="4"/>
      <c r="K209" s="4"/>
    </row>
    <row r="210" spans="1:11" ht="14.25" customHeight="1">
      <c r="A210" s="4"/>
      <c r="B210" s="4"/>
      <c r="C210" s="4"/>
      <c r="D210" s="4"/>
      <c r="F210" s="4"/>
      <c r="G210" s="4"/>
      <c r="H210" s="4"/>
      <c r="I210" s="4"/>
      <c r="J210" s="4"/>
      <c r="K210" s="4"/>
    </row>
    <row r="211" spans="1:11" ht="14.25" customHeight="1">
      <c r="A211" s="4"/>
      <c r="B211" s="4"/>
      <c r="C211" s="4"/>
      <c r="D211" s="4"/>
      <c r="F211" s="4"/>
      <c r="G211" s="4"/>
      <c r="H211" s="4"/>
      <c r="I211" s="4"/>
      <c r="J211" s="4"/>
      <c r="K211" s="4"/>
    </row>
    <row r="212" spans="1:11" ht="14.25" customHeight="1">
      <c r="A212" s="4"/>
      <c r="B212" s="4"/>
      <c r="C212" s="4"/>
      <c r="D212" s="4"/>
      <c r="F212" s="4"/>
      <c r="G212" s="4"/>
      <c r="H212" s="4"/>
      <c r="I212" s="4"/>
      <c r="J212" s="4"/>
      <c r="K212" s="4"/>
    </row>
    <row r="213" spans="1:11" ht="14.25" customHeight="1">
      <c r="A213" s="4"/>
      <c r="B213" s="4"/>
      <c r="C213" s="4"/>
      <c r="D213" s="4"/>
      <c r="F213" s="4"/>
      <c r="G213" s="4"/>
      <c r="H213" s="4"/>
      <c r="I213" s="4"/>
      <c r="J213" s="4"/>
      <c r="K213" s="4"/>
    </row>
    <row r="214" spans="1:11" ht="14.25" customHeight="1">
      <c r="A214" s="4"/>
      <c r="B214" s="4"/>
      <c r="C214" s="4"/>
      <c r="D214" s="4"/>
      <c r="F214" s="4"/>
      <c r="G214" s="4"/>
      <c r="H214" s="4"/>
      <c r="I214" s="4"/>
      <c r="J214" s="4"/>
      <c r="K214" s="4"/>
    </row>
    <row r="215" spans="1:11" ht="14.25" customHeight="1">
      <c r="A215" s="4"/>
      <c r="B215" s="4"/>
      <c r="C215" s="4"/>
      <c r="D215" s="4"/>
      <c r="F215" s="4"/>
      <c r="G215" s="4"/>
      <c r="H215" s="4"/>
      <c r="I215" s="4"/>
      <c r="J215" s="4"/>
      <c r="K215" s="4"/>
    </row>
    <row r="216" spans="1:11" ht="14.25" customHeight="1">
      <c r="A216" s="4"/>
      <c r="B216" s="4"/>
      <c r="C216" s="4"/>
      <c r="D216" s="4"/>
      <c r="F216" s="4"/>
      <c r="G216" s="4"/>
      <c r="H216" s="4"/>
      <c r="I216" s="4"/>
      <c r="J216" s="4"/>
      <c r="K216" s="4"/>
    </row>
    <row r="217" spans="1:11" ht="14.25" customHeight="1">
      <c r="A217" s="4"/>
      <c r="B217" s="4"/>
      <c r="C217" s="4"/>
      <c r="D217" s="4"/>
      <c r="F217" s="4"/>
      <c r="G217" s="4"/>
      <c r="H217" s="4"/>
      <c r="I217" s="4"/>
      <c r="J217" s="4"/>
      <c r="K217" s="4"/>
    </row>
    <row r="218" spans="1:11" ht="14.25" customHeight="1">
      <c r="A218" s="4"/>
      <c r="B218" s="4"/>
      <c r="C218" s="4"/>
      <c r="D218" s="4"/>
      <c r="F218" s="4"/>
      <c r="G218" s="4"/>
      <c r="H218" s="4"/>
      <c r="I218" s="4"/>
      <c r="J218" s="4"/>
      <c r="K218" s="4"/>
    </row>
    <row r="219" spans="1:11" ht="14.25" customHeight="1">
      <c r="A219" s="4"/>
      <c r="B219" s="4"/>
      <c r="C219" s="4"/>
      <c r="D219" s="4"/>
      <c r="F219" s="4"/>
      <c r="G219" s="4"/>
      <c r="H219" s="4"/>
      <c r="I219" s="4"/>
      <c r="J219" s="4"/>
      <c r="K219" s="4"/>
    </row>
    <row r="220" spans="1:11" ht="14.25" customHeight="1">
      <c r="A220" s="4"/>
      <c r="B220" s="4"/>
      <c r="C220" s="4"/>
      <c r="D220" s="4"/>
      <c r="F220" s="4"/>
      <c r="G220" s="4"/>
      <c r="H220" s="4"/>
      <c r="I220" s="4"/>
      <c r="J220" s="4"/>
      <c r="K220" s="4"/>
    </row>
    <row r="221" spans="1:11" ht="14.25" customHeight="1">
      <c r="A221" s="4"/>
      <c r="B221" s="4"/>
      <c r="C221" s="4"/>
      <c r="D221" s="4"/>
      <c r="F221" s="4"/>
      <c r="G221" s="4"/>
      <c r="H221" s="4"/>
      <c r="I221" s="4"/>
      <c r="J221" s="4"/>
      <c r="K221" s="4"/>
    </row>
    <row r="222" spans="1:11" ht="14.25" customHeight="1">
      <c r="A222" s="4"/>
      <c r="B222" s="4"/>
      <c r="C222" s="4"/>
      <c r="D222" s="4"/>
      <c r="F222" s="4"/>
      <c r="G222" s="4"/>
      <c r="H222" s="4"/>
      <c r="I222" s="4"/>
      <c r="J222" s="4"/>
      <c r="K222" s="4"/>
    </row>
    <row r="223" spans="1:11" ht="14.25" customHeight="1">
      <c r="A223" s="4"/>
      <c r="B223" s="4"/>
      <c r="C223" s="4"/>
      <c r="D223" s="4"/>
      <c r="F223" s="4"/>
      <c r="G223" s="4"/>
      <c r="H223" s="4"/>
      <c r="I223" s="4"/>
      <c r="J223" s="4"/>
      <c r="K223" s="4"/>
    </row>
    <row r="224" spans="1:11" ht="14.25" customHeight="1">
      <c r="A224" s="4"/>
      <c r="B224" s="4"/>
      <c r="C224" s="4"/>
      <c r="D224" s="4"/>
      <c r="F224" s="4"/>
      <c r="G224" s="4"/>
      <c r="H224" s="4"/>
      <c r="I224" s="4"/>
      <c r="J224" s="4"/>
      <c r="K224" s="4"/>
    </row>
    <row r="225" spans="1:11" ht="14.25" customHeight="1">
      <c r="A225" s="4"/>
      <c r="B225" s="4"/>
      <c r="C225" s="4"/>
      <c r="D225" s="4"/>
      <c r="F225" s="4"/>
      <c r="G225" s="4"/>
      <c r="H225" s="4"/>
      <c r="I225" s="4"/>
      <c r="J225" s="4"/>
      <c r="K225" s="4"/>
    </row>
    <row r="226" spans="1:11" ht="14.25" customHeight="1">
      <c r="A226" s="4"/>
      <c r="B226" s="4"/>
      <c r="C226" s="4"/>
      <c r="D226" s="4"/>
      <c r="F226" s="4"/>
      <c r="G226" s="4"/>
      <c r="H226" s="4"/>
      <c r="I226" s="4"/>
      <c r="J226" s="4"/>
      <c r="K226" s="4"/>
    </row>
    <row r="227" spans="1:11" ht="14.25" customHeight="1">
      <c r="A227" s="4"/>
      <c r="B227" s="4"/>
      <c r="C227" s="4"/>
      <c r="D227" s="4"/>
      <c r="F227" s="4"/>
      <c r="G227" s="4"/>
      <c r="H227" s="4"/>
      <c r="I227" s="4"/>
      <c r="J227" s="4"/>
      <c r="K227" s="4"/>
    </row>
    <row r="228" spans="1:11" ht="14.25" customHeight="1">
      <c r="A228" s="4"/>
      <c r="B228" s="4"/>
      <c r="C228" s="4"/>
      <c r="D228" s="4"/>
      <c r="F228" s="4"/>
      <c r="G228" s="4"/>
      <c r="H228" s="4"/>
      <c r="I228" s="4"/>
      <c r="J228" s="4"/>
      <c r="K228" s="4"/>
    </row>
    <row r="229" spans="1:11" ht="14.25" customHeight="1">
      <c r="A229" s="4"/>
      <c r="B229" s="4"/>
      <c r="C229" s="4"/>
      <c r="D229" s="4"/>
      <c r="F229" s="4"/>
      <c r="G229" s="4"/>
      <c r="H229" s="4"/>
      <c r="I229" s="4"/>
      <c r="J229" s="4"/>
      <c r="K229" s="4"/>
    </row>
    <row r="230" spans="1:11" ht="14.25" customHeight="1">
      <c r="A230" s="4"/>
      <c r="B230" s="4"/>
      <c r="C230" s="4"/>
      <c r="D230" s="4"/>
      <c r="F230" s="4"/>
      <c r="G230" s="4"/>
      <c r="H230" s="4"/>
      <c r="I230" s="4"/>
      <c r="J230" s="4"/>
      <c r="K230" s="4"/>
    </row>
    <row r="231" spans="1:11" ht="14.25" customHeight="1">
      <c r="A231" s="4"/>
      <c r="B231" s="4"/>
      <c r="C231" s="4"/>
      <c r="D231" s="4"/>
      <c r="F231" s="4"/>
      <c r="G231" s="4"/>
      <c r="H231" s="4"/>
      <c r="I231" s="4"/>
      <c r="J231" s="4"/>
      <c r="K231" s="4"/>
    </row>
    <row r="232" spans="1:11" ht="14.25" customHeight="1">
      <c r="A232" s="4"/>
      <c r="B232" s="4"/>
      <c r="C232" s="4"/>
      <c r="D232" s="4"/>
      <c r="F232" s="4"/>
      <c r="G232" s="4"/>
      <c r="H232" s="4"/>
      <c r="I232" s="4"/>
      <c r="J232" s="4"/>
      <c r="K232" s="4"/>
    </row>
    <row r="233" spans="1:11" ht="14.25" customHeight="1">
      <c r="A233" s="4"/>
      <c r="B233" s="4"/>
      <c r="C233" s="4"/>
      <c r="D233" s="4"/>
      <c r="F233" s="4"/>
      <c r="G233" s="4"/>
      <c r="H233" s="4"/>
      <c r="I233" s="4"/>
      <c r="J233" s="4"/>
      <c r="K233" s="4"/>
    </row>
    <row r="234" spans="1:11" ht="14.25" customHeight="1">
      <c r="A234" s="4"/>
      <c r="B234" s="4"/>
      <c r="C234" s="4"/>
      <c r="D234" s="4"/>
      <c r="F234" s="4"/>
      <c r="G234" s="4"/>
      <c r="H234" s="4"/>
      <c r="I234" s="4"/>
      <c r="J234" s="4"/>
      <c r="K234" s="4"/>
    </row>
    <row r="235" spans="1:11" ht="14.25" customHeight="1">
      <c r="A235" s="4"/>
      <c r="B235" s="4"/>
      <c r="C235" s="4"/>
      <c r="D235" s="4"/>
      <c r="F235" s="4"/>
      <c r="G235" s="4"/>
      <c r="H235" s="4"/>
      <c r="I235" s="4"/>
      <c r="J235" s="4"/>
      <c r="K235" s="4"/>
    </row>
    <row r="236" spans="1:11" ht="14.25" customHeight="1">
      <c r="A236" s="4"/>
      <c r="B236" s="4"/>
      <c r="C236" s="4"/>
      <c r="D236" s="4"/>
      <c r="F236" s="4"/>
      <c r="G236" s="4"/>
      <c r="H236" s="4"/>
      <c r="I236" s="4"/>
      <c r="J236" s="4"/>
      <c r="K236" s="4"/>
    </row>
    <row r="237" spans="1:11" ht="14.25" customHeight="1">
      <c r="A237" s="4"/>
      <c r="B237" s="4"/>
      <c r="C237" s="4"/>
      <c r="D237" s="4"/>
      <c r="F237" s="4"/>
      <c r="G237" s="4"/>
      <c r="H237" s="4"/>
      <c r="I237" s="4"/>
      <c r="J237" s="4"/>
      <c r="K237" s="4"/>
    </row>
    <row r="238" spans="1:11" ht="14.25" customHeight="1">
      <c r="A238" s="4"/>
      <c r="B238" s="4"/>
      <c r="C238" s="4"/>
      <c r="D238" s="4"/>
      <c r="F238" s="4"/>
      <c r="G238" s="4"/>
      <c r="H238" s="4"/>
      <c r="I238" s="4"/>
      <c r="J238" s="4"/>
      <c r="K238" s="4"/>
    </row>
    <row r="239" spans="1:11" ht="14.25" customHeight="1">
      <c r="A239" s="4"/>
      <c r="B239" s="4"/>
      <c r="C239" s="4"/>
      <c r="D239" s="4"/>
      <c r="F239" s="4"/>
      <c r="G239" s="4"/>
      <c r="H239" s="4"/>
      <c r="I239" s="4"/>
      <c r="J239" s="4"/>
      <c r="K239" s="4"/>
    </row>
    <row r="240" spans="1:11" ht="14.25" customHeight="1">
      <c r="A240" s="4"/>
      <c r="B240" s="4"/>
      <c r="C240" s="4"/>
      <c r="D240" s="4"/>
      <c r="F240" s="4"/>
      <c r="G240" s="4"/>
      <c r="H240" s="4"/>
      <c r="I240" s="4"/>
      <c r="J240" s="4"/>
      <c r="K240" s="4"/>
    </row>
    <row r="241" spans="1:11" ht="14.25" customHeight="1">
      <c r="A241" s="4"/>
      <c r="B241" s="4"/>
      <c r="C241" s="4"/>
      <c r="D241" s="4"/>
      <c r="F241" s="4"/>
      <c r="G241" s="4"/>
      <c r="H241" s="4"/>
      <c r="I241" s="4"/>
      <c r="J241" s="4"/>
      <c r="K241" s="4"/>
    </row>
    <row r="242" spans="1:11" ht="14.25" customHeight="1">
      <c r="A242" s="4"/>
      <c r="B242" s="4"/>
      <c r="C242" s="4"/>
      <c r="D242" s="4"/>
      <c r="F242" s="4"/>
      <c r="G242" s="4"/>
      <c r="H242" s="4"/>
      <c r="I242" s="4"/>
      <c r="J242" s="4"/>
      <c r="K242" s="4"/>
    </row>
    <row r="243" spans="1:11" ht="14.25" customHeight="1">
      <c r="A243" s="4"/>
      <c r="B243" s="4"/>
      <c r="C243" s="4"/>
      <c r="D243" s="4"/>
      <c r="F243" s="4"/>
      <c r="G243" s="4"/>
      <c r="H243" s="4"/>
      <c r="I243" s="4"/>
      <c r="J243" s="4"/>
      <c r="K243" s="4"/>
    </row>
    <row r="244" spans="1:11" ht="14.25" customHeight="1">
      <c r="A244" s="4"/>
      <c r="B244" s="4"/>
      <c r="C244" s="4"/>
      <c r="D244" s="4"/>
      <c r="F244" s="4"/>
      <c r="G244" s="4"/>
      <c r="H244" s="4"/>
      <c r="I244" s="4"/>
      <c r="J244" s="4"/>
      <c r="K244" s="4"/>
    </row>
    <row r="245" spans="1:11" ht="14.25" customHeight="1">
      <c r="A245" s="4"/>
      <c r="B245" s="4"/>
      <c r="C245" s="4"/>
      <c r="D245" s="4"/>
      <c r="F245" s="4"/>
      <c r="G245" s="4"/>
      <c r="H245" s="4"/>
      <c r="I245" s="4"/>
      <c r="J245" s="4"/>
      <c r="K245" s="4"/>
    </row>
    <row r="246" spans="1:11" ht="14.25" customHeight="1">
      <c r="A246" s="4"/>
      <c r="B246" s="4"/>
      <c r="C246" s="4"/>
      <c r="D246" s="4"/>
      <c r="F246" s="4"/>
      <c r="G246" s="4"/>
      <c r="H246" s="4"/>
      <c r="I246" s="4"/>
      <c r="J246" s="4"/>
      <c r="K246" s="4"/>
    </row>
    <row r="247" spans="1:11" ht="14.25" customHeight="1">
      <c r="A247" s="4"/>
      <c r="B247" s="4"/>
      <c r="C247" s="4"/>
      <c r="D247" s="4"/>
      <c r="F247" s="4"/>
      <c r="G247" s="4"/>
      <c r="H247" s="4"/>
      <c r="I247" s="4"/>
      <c r="J247" s="4"/>
      <c r="K247" s="4"/>
    </row>
    <row r="248" spans="1:11" ht="14.25" customHeight="1">
      <c r="A248" s="4"/>
      <c r="B248" s="4"/>
      <c r="C248" s="4"/>
      <c r="D248" s="4"/>
      <c r="F248" s="4"/>
      <c r="G248" s="4"/>
      <c r="H248" s="4"/>
      <c r="I248" s="4"/>
      <c r="J248" s="4"/>
      <c r="K248" s="4"/>
    </row>
    <row r="249" spans="1:11" ht="14.25" customHeight="1">
      <c r="A249" s="4"/>
      <c r="B249" s="4"/>
      <c r="C249" s="4"/>
      <c r="D249" s="4"/>
      <c r="F249" s="4"/>
      <c r="G249" s="4"/>
      <c r="H249" s="4"/>
      <c r="I249" s="4"/>
      <c r="J249" s="4"/>
      <c r="K249" s="4"/>
    </row>
    <row r="250" spans="1:11" ht="14.25" customHeight="1">
      <c r="A250" s="4"/>
      <c r="B250" s="4"/>
      <c r="C250" s="4"/>
      <c r="D250" s="4"/>
      <c r="F250" s="4"/>
      <c r="G250" s="4"/>
      <c r="H250" s="4"/>
      <c r="I250" s="4"/>
      <c r="J250" s="4"/>
      <c r="K250" s="4"/>
    </row>
    <row r="251" spans="1:11" ht="14.25" customHeight="1">
      <c r="A251" s="4"/>
      <c r="B251" s="4"/>
      <c r="C251" s="4"/>
      <c r="D251" s="4"/>
      <c r="F251" s="4"/>
      <c r="G251" s="4"/>
      <c r="H251" s="4"/>
      <c r="I251" s="4"/>
      <c r="J251" s="4"/>
      <c r="K251" s="4"/>
    </row>
    <row r="252" spans="1:11" ht="14.25" customHeight="1">
      <c r="A252" s="4"/>
      <c r="B252" s="4"/>
      <c r="C252" s="4"/>
      <c r="D252" s="4"/>
      <c r="F252" s="4"/>
      <c r="G252" s="4"/>
      <c r="H252" s="4"/>
      <c r="I252" s="4"/>
      <c r="J252" s="4"/>
      <c r="K252" s="4"/>
    </row>
    <row r="253" spans="1:11" ht="14.25" customHeight="1">
      <c r="A253" s="4"/>
      <c r="B253" s="4"/>
      <c r="C253" s="4"/>
      <c r="D253" s="4"/>
      <c r="F253" s="4"/>
      <c r="G253" s="4"/>
      <c r="H253" s="4"/>
      <c r="I253" s="4"/>
      <c r="J253" s="4"/>
      <c r="K253" s="4"/>
    </row>
    <row r="254" spans="1:11" ht="14.25" customHeight="1">
      <c r="A254" s="4"/>
      <c r="B254" s="4"/>
      <c r="C254" s="4"/>
      <c r="D254" s="4"/>
      <c r="F254" s="4"/>
      <c r="G254" s="4"/>
      <c r="H254" s="4"/>
      <c r="I254" s="4"/>
      <c r="J254" s="4"/>
      <c r="K254" s="4"/>
    </row>
    <row r="255" spans="1:11" ht="14.25" customHeight="1">
      <c r="A255" s="4"/>
      <c r="B255" s="4"/>
      <c r="C255" s="4"/>
      <c r="D255" s="4"/>
      <c r="F255" s="4"/>
      <c r="G255" s="4"/>
      <c r="H255" s="4"/>
      <c r="I255" s="4"/>
      <c r="J255" s="4"/>
      <c r="K255" s="4"/>
    </row>
    <row r="256" spans="1:11" ht="14.25" customHeight="1">
      <c r="A256" s="4"/>
      <c r="B256" s="4"/>
      <c r="C256" s="4"/>
      <c r="D256" s="4"/>
      <c r="F256" s="4"/>
      <c r="G256" s="4"/>
      <c r="H256" s="4"/>
      <c r="I256" s="4"/>
      <c r="J256" s="4"/>
      <c r="K256" s="4"/>
    </row>
    <row r="257" spans="1:11" ht="14.25" customHeight="1">
      <c r="A257" s="4"/>
      <c r="B257" s="4"/>
      <c r="C257" s="4"/>
      <c r="D257" s="4"/>
      <c r="F257" s="4"/>
      <c r="G257" s="4"/>
      <c r="H257" s="4"/>
      <c r="I257" s="4"/>
      <c r="J257" s="4"/>
      <c r="K257" s="4"/>
    </row>
    <row r="258" spans="1:11" ht="14.25" customHeight="1">
      <c r="A258" s="4"/>
      <c r="B258" s="4"/>
      <c r="C258" s="4"/>
      <c r="D258" s="4"/>
      <c r="F258" s="4"/>
      <c r="G258" s="4"/>
      <c r="H258" s="4"/>
      <c r="I258" s="4"/>
      <c r="J258" s="4"/>
      <c r="K258" s="4"/>
    </row>
    <row r="259" spans="1:11" ht="14.25" customHeight="1">
      <c r="A259" s="4"/>
      <c r="B259" s="4"/>
      <c r="C259" s="4"/>
      <c r="D259" s="4"/>
      <c r="F259" s="4"/>
      <c r="G259" s="4"/>
      <c r="H259" s="4"/>
      <c r="I259" s="4"/>
      <c r="J259" s="4"/>
      <c r="K259" s="4"/>
    </row>
    <row r="260" spans="1:11" ht="14.25" customHeight="1">
      <c r="A260" s="4"/>
      <c r="B260" s="4"/>
      <c r="C260" s="4"/>
      <c r="D260" s="4"/>
      <c r="F260" s="4"/>
      <c r="G260" s="4"/>
      <c r="H260" s="4"/>
      <c r="I260" s="4"/>
      <c r="J260" s="4"/>
      <c r="K260" s="4"/>
    </row>
    <row r="261" spans="1:11" ht="14.25" customHeight="1">
      <c r="A261" s="4"/>
      <c r="B261" s="4"/>
      <c r="C261" s="4"/>
      <c r="D261" s="4"/>
      <c r="F261" s="4"/>
      <c r="G261" s="4"/>
      <c r="H261" s="4"/>
      <c r="I261" s="4"/>
      <c r="J261" s="4"/>
      <c r="K261" s="4"/>
    </row>
    <row r="262" spans="1:11" ht="14.25" customHeight="1">
      <c r="A262" s="4"/>
      <c r="B262" s="4"/>
      <c r="C262" s="4"/>
      <c r="D262" s="4"/>
      <c r="F262" s="4"/>
      <c r="G262" s="4"/>
      <c r="H262" s="4"/>
      <c r="I262" s="4"/>
      <c r="J262" s="4"/>
      <c r="K262" s="4"/>
    </row>
    <row r="263" spans="1:11" ht="14.25" customHeight="1">
      <c r="A263" s="4"/>
      <c r="B263" s="4"/>
      <c r="C263" s="4"/>
      <c r="D263" s="4"/>
      <c r="F263" s="4"/>
      <c r="G263" s="4"/>
      <c r="H263" s="4"/>
      <c r="I263" s="4"/>
      <c r="J263" s="4"/>
      <c r="K263" s="4"/>
    </row>
    <row r="264" spans="1:11" ht="14.25" customHeight="1">
      <c r="A264" s="4"/>
      <c r="B264" s="4"/>
      <c r="C264" s="4"/>
      <c r="D264" s="4"/>
      <c r="F264" s="4"/>
      <c r="G264" s="4"/>
      <c r="H264" s="4"/>
      <c r="I264" s="4"/>
      <c r="J264" s="4"/>
      <c r="K264" s="4"/>
    </row>
    <row r="265" spans="1:11" ht="14.25" customHeight="1">
      <c r="A265" s="4"/>
      <c r="B265" s="4"/>
      <c r="C265" s="4"/>
      <c r="D265" s="4"/>
      <c r="F265" s="4"/>
      <c r="G265" s="4"/>
      <c r="H265" s="4"/>
      <c r="I265" s="4"/>
      <c r="J265" s="4"/>
      <c r="K265" s="4"/>
    </row>
    <row r="266" spans="1:11" ht="14.25" customHeight="1">
      <c r="A266" s="4"/>
      <c r="B266" s="4"/>
      <c r="C266" s="4"/>
      <c r="D266" s="4"/>
      <c r="F266" s="4"/>
      <c r="G266" s="4"/>
      <c r="H266" s="4"/>
      <c r="I266" s="4"/>
      <c r="J266" s="4"/>
      <c r="K266" s="4"/>
    </row>
    <row r="267" spans="1:11" ht="14.25" customHeight="1">
      <c r="A267" s="4"/>
      <c r="B267" s="4"/>
      <c r="C267" s="4"/>
      <c r="D267" s="4"/>
      <c r="F267" s="4"/>
      <c r="G267" s="4"/>
      <c r="H267" s="4"/>
      <c r="I267" s="4"/>
      <c r="J267" s="4"/>
      <c r="K267" s="4"/>
    </row>
    <row r="268" spans="1:11" ht="14.25" customHeight="1">
      <c r="A268" s="4"/>
      <c r="B268" s="4"/>
      <c r="C268" s="4"/>
      <c r="D268" s="4"/>
      <c r="F268" s="4"/>
      <c r="G268" s="4"/>
      <c r="H268" s="4"/>
      <c r="I268" s="4"/>
      <c r="J268" s="4"/>
      <c r="K268" s="4"/>
    </row>
    <row r="269" spans="1:11" ht="14.25" customHeight="1">
      <c r="A269" s="4"/>
      <c r="B269" s="4"/>
      <c r="C269" s="4"/>
      <c r="D269" s="4"/>
      <c r="F269" s="4"/>
      <c r="G269" s="4"/>
      <c r="H269" s="4"/>
      <c r="I269" s="4"/>
      <c r="J269" s="4"/>
      <c r="K269" s="4"/>
    </row>
    <row r="270" spans="1:11" ht="14.25" customHeight="1">
      <c r="A270" s="4"/>
      <c r="B270" s="4"/>
      <c r="C270" s="4"/>
      <c r="D270" s="4"/>
      <c r="F270" s="4"/>
      <c r="G270" s="4"/>
      <c r="H270" s="4"/>
      <c r="I270" s="4"/>
      <c r="J270" s="4"/>
      <c r="K270" s="4"/>
    </row>
    <row r="271" spans="1:11" ht="14.25" customHeight="1">
      <c r="A271" s="4"/>
      <c r="B271" s="4"/>
      <c r="C271" s="4"/>
      <c r="D271" s="4"/>
      <c r="F271" s="4"/>
      <c r="G271" s="4"/>
      <c r="H271" s="4"/>
      <c r="I271" s="4"/>
      <c r="J271" s="4"/>
      <c r="K271" s="4"/>
    </row>
    <row r="272" spans="1:11" ht="14.25" customHeight="1">
      <c r="A272" s="4"/>
      <c r="B272" s="4"/>
      <c r="C272" s="4"/>
      <c r="D272" s="4"/>
      <c r="F272" s="4"/>
      <c r="G272" s="4"/>
      <c r="H272" s="4"/>
      <c r="I272" s="4"/>
      <c r="J272" s="4"/>
      <c r="K272" s="4"/>
    </row>
    <row r="273" spans="1:11" ht="14.25" customHeight="1">
      <c r="A273" s="4"/>
      <c r="B273" s="4"/>
      <c r="C273" s="4"/>
      <c r="D273" s="4"/>
      <c r="F273" s="4"/>
      <c r="G273" s="4"/>
      <c r="H273" s="4"/>
      <c r="I273" s="4"/>
      <c r="J273" s="4"/>
      <c r="K273" s="4"/>
    </row>
    <row r="274" spans="1:11" ht="14.25" customHeight="1">
      <c r="A274" s="4"/>
      <c r="B274" s="4"/>
      <c r="C274" s="4"/>
      <c r="D274" s="4"/>
      <c r="F274" s="4"/>
      <c r="G274" s="4"/>
      <c r="H274" s="4"/>
      <c r="I274" s="4"/>
      <c r="J274" s="4"/>
      <c r="K274" s="4"/>
    </row>
    <row r="275" spans="1:11" ht="14.25" customHeight="1">
      <c r="A275" s="4"/>
      <c r="B275" s="4"/>
      <c r="C275" s="4"/>
      <c r="D275" s="4"/>
      <c r="F275" s="4"/>
      <c r="G275" s="4"/>
      <c r="H275" s="4"/>
      <c r="I275" s="4"/>
      <c r="J275" s="4"/>
      <c r="K275" s="4"/>
    </row>
    <row r="276" spans="1:11" ht="14.25" customHeight="1">
      <c r="A276" s="4"/>
      <c r="B276" s="4"/>
      <c r="C276" s="4"/>
      <c r="D276" s="4"/>
      <c r="F276" s="4"/>
      <c r="G276" s="4"/>
      <c r="H276" s="4"/>
      <c r="I276" s="4"/>
      <c r="J276" s="4"/>
      <c r="K276" s="4"/>
    </row>
    <row r="277" spans="1:11" ht="14.25" customHeight="1">
      <c r="A277" s="4"/>
      <c r="B277" s="4"/>
      <c r="C277" s="4"/>
      <c r="D277" s="4"/>
      <c r="F277" s="4"/>
      <c r="G277" s="4"/>
      <c r="H277" s="4"/>
      <c r="I277" s="4"/>
      <c r="J277" s="4"/>
      <c r="K277" s="4"/>
    </row>
    <row r="278" spans="1:11" ht="14.25" customHeight="1">
      <c r="A278" s="4"/>
      <c r="B278" s="4"/>
      <c r="C278" s="4"/>
      <c r="D278" s="4"/>
      <c r="F278" s="4"/>
      <c r="G278" s="4"/>
      <c r="H278" s="4"/>
      <c r="I278" s="4"/>
      <c r="J278" s="4"/>
      <c r="K278" s="4"/>
    </row>
    <row r="279" spans="1:11" ht="14.25" customHeight="1">
      <c r="A279" s="4"/>
      <c r="B279" s="4"/>
      <c r="C279" s="4"/>
      <c r="D279" s="4"/>
      <c r="F279" s="4"/>
      <c r="G279" s="4"/>
      <c r="H279" s="4"/>
      <c r="I279" s="4"/>
      <c r="J279" s="4"/>
      <c r="K279" s="4"/>
    </row>
    <row r="280" spans="1:11" ht="14.25" customHeight="1">
      <c r="A280" s="4"/>
      <c r="B280" s="4"/>
      <c r="C280" s="4"/>
      <c r="D280" s="4"/>
      <c r="F280" s="4"/>
      <c r="G280" s="4"/>
      <c r="H280" s="4"/>
      <c r="I280" s="4"/>
      <c r="J280" s="4"/>
      <c r="K280" s="4"/>
    </row>
    <row r="281" spans="1:11" ht="14.25" customHeight="1">
      <c r="A281" s="4"/>
      <c r="B281" s="4"/>
      <c r="C281" s="4"/>
      <c r="D281" s="4"/>
      <c r="F281" s="4"/>
      <c r="G281" s="4"/>
      <c r="H281" s="4"/>
      <c r="I281" s="4"/>
      <c r="J281" s="4"/>
      <c r="K281" s="4"/>
    </row>
    <row r="282" spans="1:11" ht="14.25" customHeight="1">
      <c r="A282" s="4"/>
      <c r="B282" s="4"/>
      <c r="C282" s="4"/>
      <c r="D282" s="4"/>
      <c r="F282" s="4"/>
      <c r="G282" s="4"/>
      <c r="H282" s="4"/>
      <c r="I282" s="4"/>
      <c r="J282" s="4"/>
      <c r="K282" s="4"/>
    </row>
    <row r="283" spans="1:11" ht="14.25" customHeight="1">
      <c r="A283" s="4"/>
      <c r="B283" s="4"/>
      <c r="C283" s="4"/>
      <c r="D283" s="4"/>
      <c r="F283" s="4"/>
      <c r="G283" s="4"/>
      <c r="H283" s="4"/>
      <c r="I283" s="4"/>
      <c r="J283" s="4"/>
      <c r="K283" s="4"/>
    </row>
    <row r="284" spans="1:11" ht="14.25" customHeight="1">
      <c r="A284" s="4"/>
      <c r="B284" s="4"/>
      <c r="C284" s="4"/>
      <c r="D284" s="4"/>
      <c r="F284" s="4"/>
      <c r="G284" s="4"/>
      <c r="H284" s="4"/>
      <c r="I284" s="4"/>
      <c r="J284" s="4"/>
      <c r="K284" s="4"/>
    </row>
    <row r="285" spans="1:11" ht="14.25" customHeight="1">
      <c r="A285" s="4"/>
      <c r="B285" s="4"/>
      <c r="C285" s="4"/>
      <c r="D285" s="4"/>
      <c r="F285" s="4"/>
      <c r="G285" s="4"/>
      <c r="H285" s="4"/>
      <c r="I285" s="4"/>
      <c r="J285" s="4"/>
      <c r="K285" s="4"/>
    </row>
    <row r="286" spans="1:11" ht="14.25" customHeight="1">
      <c r="A286" s="4"/>
      <c r="B286" s="4"/>
      <c r="C286" s="4"/>
      <c r="D286" s="4"/>
      <c r="F286" s="4"/>
      <c r="G286" s="4"/>
      <c r="H286" s="4"/>
      <c r="I286" s="4"/>
      <c r="J286" s="4"/>
      <c r="K286" s="4"/>
    </row>
    <row r="287" spans="1:11" ht="14.25" customHeight="1">
      <c r="A287" s="4"/>
      <c r="B287" s="4"/>
      <c r="C287" s="4"/>
      <c r="D287" s="4"/>
      <c r="F287" s="4"/>
      <c r="G287" s="4"/>
      <c r="H287" s="4"/>
      <c r="I287" s="4"/>
      <c r="J287" s="4"/>
      <c r="K287" s="4"/>
    </row>
    <row r="288" spans="1:11" ht="14.25" customHeight="1">
      <c r="A288" s="4"/>
      <c r="B288" s="4"/>
      <c r="C288" s="4"/>
      <c r="D288" s="4"/>
      <c r="F288" s="4"/>
      <c r="G288" s="4"/>
      <c r="H288" s="4"/>
      <c r="I288" s="4"/>
      <c r="J288" s="4"/>
      <c r="K288" s="4"/>
    </row>
    <row r="289" spans="1:11" ht="14.25" customHeight="1">
      <c r="A289" s="4"/>
      <c r="B289" s="4"/>
      <c r="C289" s="4"/>
      <c r="D289" s="4"/>
      <c r="F289" s="4"/>
      <c r="G289" s="4"/>
      <c r="H289" s="4"/>
      <c r="I289" s="4"/>
      <c r="J289" s="4"/>
      <c r="K289" s="4"/>
    </row>
    <row r="290" spans="1:11" ht="14.25" customHeight="1">
      <c r="A290" s="4"/>
      <c r="B290" s="4"/>
      <c r="C290" s="4"/>
      <c r="D290" s="4"/>
      <c r="F290" s="4"/>
      <c r="G290" s="4"/>
      <c r="H290" s="4"/>
      <c r="I290" s="4"/>
      <c r="J290" s="4"/>
      <c r="K290" s="4"/>
    </row>
    <row r="291" spans="1:11" ht="14.25" customHeight="1">
      <c r="A291" s="4"/>
      <c r="B291" s="4"/>
      <c r="C291" s="4"/>
      <c r="D291" s="4"/>
      <c r="F291" s="4"/>
      <c r="G291" s="4"/>
      <c r="H291" s="4"/>
      <c r="I291" s="4"/>
      <c r="J291" s="4"/>
      <c r="K291" s="4"/>
    </row>
    <row r="292" spans="1:11" ht="14.25" customHeight="1">
      <c r="A292" s="4"/>
      <c r="B292" s="4"/>
      <c r="C292" s="4"/>
      <c r="D292" s="4"/>
      <c r="F292" s="4"/>
      <c r="G292" s="4"/>
      <c r="H292" s="4"/>
      <c r="I292" s="4"/>
      <c r="J292" s="4"/>
      <c r="K292" s="4"/>
    </row>
    <row r="293" spans="1:11" ht="14.25" customHeight="1">
      <c r="A293" s="4"/>
      <c r="B293" s="4"/>
      <c r="C293" s="4"/>
      <c r="D293" s="4"/>
      <c r="F293" s="4"/>
      <c r="G293" s="4"/>
      <c r="H293" s="4"/>
      <c r="I293" s="4"/>
      <c r="J293" s="4"/>
      <c r="K293" s="4"/>
    </row>
    <row r="294" spans="1:11" ht="14.25" customHeight="1">
      <c r="A294" s="4"/>
      <c r="B294" s="4"/>
      <c r="C294" s="4"/>
      <c r="D294" s="4"/>
      <c r="F294" s="4"/>
      <c r="G294" s="4"/>
      <c r="H294" s="4"/>
      <c r="I294" s="4"/>
      <c r="J294" s="4"/>
      <c r="K294" s="4"/>
    </row>
    <row r="295" spans="1:11" ht="14.25" customHeight="1">
      <c r="A295" s="4"/>
      <c r="B295" s="4"/>
      <c r="C295" s="4"/>
      <c r="D295" s="4"/>
      <c r="F295" s="4"/>
      <c r="G295" s="4"/>
      <c r="H295" s="4"/>
      <c r="I295" s="4"/>
      <c r="J295" s="4"/>
      <c r="K295" s="4"/>
    </row>
    <row r="296" spans="1:11" ht="14.25" customHeight="1">
      <c r="A296" s="4"/>
      <c r="B296" s="4"/>
      <c r="C296" s="4"/>
      <c r="D296" s="4"/>
      <c r="F296" s="4"/>
      <c r="G296" s="4"/>
      <c r="H296" s="4"/>
      <c r="I296" s="4"/>
      <c r="J296" s="4"/>
      <c r="K296" s="4"/>
    </row>
    <row r="297" spans="1:11" ht="14.25" customHeight="1">
      <c r="A297" s="4"/>
      <c r="B297" s="4"/>
      <c r="C297" s="4"/>
      <c r="D297" s="4"/>
      <c r="F297" s="4"/>
      <c r="G297" s="4"/>
      <c r="H297" s="4"/>
      <c r="I297" s="4"/>
      <c r="J297" s="4"/>
      <c r="K297" s="4"/>
    </row>
    <row r="298" spans="1:11" ht="14.25" customHeight="1">
      <c r="A298" s="4"/>
      <c r="B298" s="4"/>
      <c r="C298" s="4"/>
      <c r="D298" s="4"/>
      <c r="F298" s="4"/>
      <c r="G298" s="4"/>
      <c r="H298" s="4"/>
      <c r="I298" s="4"/>
      <c r="J298" s="4"/>
      <c r="K298" s="4"/>
    </row>
    <row r="299" spans="1:11" ht="14.25" customHeight="1">
      <c r="A299" s="4"/>
      <c r="B299" s="4"/>
      <c r="C299" s="4"/>
      <c r="D299" s="4"/>
      <c r="F299" s="4"/>
      <c r="G299" s="4"/>
      <c r="H299" s="4"/>
      <c r="I299" s="4"/>
      <c r="J299" s="4"/>
      <c r="K299" s="4"/>
    </row>
    <row r="300" spans="1:11" ht="14.25" customHeight="1">
      <c r="A300" s="4"/>
      <c r="B300" s="4"/>
      <c r="C300" s="4"/>
      <c r="D300" s="4"/>
      <c r="F300" s="4"/>
      <c r="G300" s="4"/>
      <c r="H300" s="4"/>
      <c r="I300" s="4"/>
      <c r="J300" s="4"/>
      <c r="K300" s="4"/>
    </row>
    <row r="301" spans="1:11" ht="14.25" customHeight="1">
      <c r="A301" s="4"/>
      <c r="B301" s="4"/>
      <c r="C301" s="4"/>
      <c r="D301" s="4"/>
      <c r="F301" s="4"/>
      <c r="G301" s="4"/>
      <c r="H301" s="4"/>
      <c r="I301" s="4"/>
      <c r="J301" s="4"/>
      <c r="K301" s="4"/>
    </row>
    <row r="302" spans="1:11" ht="14.25" customHeight="1">
      <c r="A302" s="4"/>
      <c r="B302" s="4"/>
      <c r="C302" s="4"/>
      <c r="D302" s="4"/>
      <c r="F302" s="4"/>
      <c r="G302" s="4"/>
      <c r="H302" s="4"/>
      <c r="I302" s="4"/>
      <c r="J302" s="4"/>
      <c r="K302" s="4"/>
    </row>
    <row r="303" spans="1:11" ht="14.25" customHeight="1">
      <c r="A303" s="4"/>
      <c r="B303" s="4"/>
      <c r="C303" s="4"/>
      <c r="D303" s="4"/>
      <c r="F303" s="4"/>
      <c r="G303" s="4"/>
      <c r="H303" s="4"/>
      <c r="I303" s="4"/>
      <c r="J303" s="4"/>
      <c r="K303" s="4"/>
    </row>
    <row r="304" spans="1:11" ht="14.25" customHeight="1">
      <c r="A304" s="4"/>
      <c r="B304" s="4"/>
      <c r="C304" s="4"/>
      <c r="D304" s="4"/>
      <c r="F304" s="4"/>
      <c r="G304" s="4"/>
      <c r="H304" s="4"/>
      <c r="I304" s="4"/>
      <c r="J304" s="4"/>
      <c r="K304" s="4"/>
    </row>
    <row r="305" spans="1:11" ht="14.25" customHeight="1">
      <c r="A305" s="4"/>
      <c r="B305" s="4"/>
      <c r="C305" s="4"/>
      <c r="D305" s="4"/>
      <c r="F305" s="4"/>
      <c r="G305" s="4"/>
      <c r="H305" s="4"/>
      <c r="I305" s="4"/>
      <c r="J305" s="4"/>
      <c r="K305" s="4"/>
    </row>
    <row r="306" spans="1:11" ht="14.25" customHeight="1">
      <c r="A306" s="4"/>
      <c r="B306" s="4"/>
      <c r="C306" s="4"/>
      <c r="D306" s="4"/>
      <c r="F306" s="4"/>
      <c r="G306" s="4"/>
      <c r="H306" s="4"/>
      <c r="I306" s="4"/>
      <c r="J306" s="4"/>
      <c r="K306" s="4"/>
    </row>
    <row r="307" spans="1:11" ht="14.25" customHeight="1">
      <c r="A307" s="4"/>
      <c r="B307" s="4"/>
      <c r="C307" s="4"/>
      <c r="D307" s="4"/>
      <c r="F307" s="4"/>
      <c r="G307" s="4"/>
      <c r="H307" s="4"/>
      <c r="I307" s="4"/>
      <c r="J307" s="4"/>
      <c r="K307" s="4"/>
    </row>
    <row r="308" spans="1:11" ht="14.25" customHeight="1">
      <c r="A308" s="4"/>
      <c r="B308" s="4"/>
      <c r="C308" s="4"/>
      <c r="D308" s="4"/>
      <c r="F308" s="4"/>
      <c r="G308" s="4"/>
      <c r="H308" s="4"/>
      <c r="I308" s="4"/>
      <c r="J308" s="4"/>
      <c r="K308" s="4"/>
    </row>
    <row r="309" spans="1:11" ht="14.25" customHeight="1">
      <c r="A309" s="4"/>
      <c r="B309" s="4"/>
      <c r="C309" s="4"/>
      <c r="D309" s="4"/>
      <c r="F309" s="4"/>
      <c r="G309" s="4"/>
      <c r="H309" s="4"/>
      <c r="I309" s="4"/>
      <c r="J309" s="4"/>
      <c r="K309" s="4"/>
    </row>
    <row r="310" spans="1:11" ht="14.25" customHeight="1">
      <c r="A310" s="4"/>
      <c r="B310" s="4"/>
      <c r="C310" s="4"/>
      <c r="D310" s="4"/>
      <c r="F310" s="4"/>
      <c r="G310" s="4"/>
      <c r="H310" s="4"/>
      <c r="I310" s="4"/>
      <c r="J310" s="4"/>
      <c r="K310" s="4"/>
    </row>
    <row r="311" spans="1:11" ht="14.25" customHeight="1">
      <c r="A311" s="4"/>
      <c r="B311" s="4"/>
      <c r="C311" s="4"/>
      <c r="D311" s="4"/>
      <c r="F311" s="4"/>
      <c r="G311" s="4"/>
      <c r="H311" s="4"/>
      <c r="I311" s="4"/>
      <c r="J311" s="4"/>
      <c r="K311" s="4"/>
    </row>
    <row r="312" spans="1:11" ht="14.25" customHeight="1">
      <c r="A312" s="4"/>
      <c r="B312" s="4"/>
      <c r="C312" s="4"/>
      <c r="D312" s="4"/>
      <c r="F312" s="4"/>
      <c r="G312" s="4"/>
      <c r="H312" s="4"/>
      <c r="I312" s="4"/>
      <c r="J312" s="4"/>
      <c r="K312" s="4"/>
    </row>
    <row r="313" spans="1:11" ht="14.25" customHeight="1">
      <c r="A313" s="4"/>
      <c r="B313" s="4"/>
      <c r="C313" s="4"/>
      <c r="D313" s="4"/>
      <c r="F313" s="4"/>
      <c r="G313" s="4"/>
      <c r="H313" s="4"/>
      <c r="I313" s="4"/>
      <c r="J313" s="4"/>
      <c r="K313" s="4"/>
    </row>
    <row r="314" spans="1:11" ht="14.25" customHeight="1">
      <c r="A314" s="4"/>
      <c r="B314" s="4"/>
      <c r="C314" s="4"/>
      <c r="D314" s="4"/>
      <c r="F314" s="4"/>
      <c r="G314" s="4"/>
      <c r="H314" s="4"/>
      <c r="I314" s="4"/>
      <c r="J314" s="4"/>
      <c r="K314" s="4"/>
    </row>
    <row r="315" spans="1:11" ht="14.25" customHeight="1">
      <c r="A315" s="4"/>
      <c r="B315" s="4"/>
      <c r="C315" s="4"/>
      <c r="D315" s="4"/>
      <c r="F315" s="4"/>
      <c r="G315" s="4"/>
      <c r="H315" s="4"/>
      <c r="I315" s="4"/>
      <c r="J315" s="4"/>
      <c r="K315" s="4"/>
    </row>
    <row r="316" spans="1:11" ht="14.25" customHeight="1">
      <c r="A316" s="4"/>
      <c r="B316" s="4"/>
      <c r="C316" s="4"/>
      <c r="D316" s="4"/>
      <c r="F316" s="4"/>
      <c r="G316" s="4"/>
      <c r="H316" s="4"/>
      <c r="I316" s="4"/>
      <c r="J316" s="4"/>
      <c r="K316" s="4"/>
    </row>
    <row r="317" spans="1:11" ht="14.25" customHeight="1">
      <c r="A317" s="4"/>
      <c r="B317" s="4"/>
      <c r="C317" s="4"/>
      <c r="D317" s="4"/>
      <c r="F317" s="4"/>
      <c r="G317" s="4"/>
      <c r="H317" s="4"/>
      <c r="I317" s="4"/>
      <c r="J317" s="4"/>
      <c r="K317" s="4"/>
    </row>
    <row r="318" spans="1:11" ht="14.25" customHeight="1">
      <c r="A318" s="4"/>
      <c r="B318" s="4"/>
      <c r="C318" s="4"/>
      <c r="D318" s="4"/>
      <c r="F318" s="4"/>
      <c r="G318" s="4"/>
      <c r="H318" s="4"/>
      <c r="I318" s="4"/>
      <c r="J318" s="4"/>
      <c r="K318" s="4"/>
    </row>
    <row r="319" spans="1:11" ht="14.25" customHeight="1">
      <c r="A319" s="4"/>
      <c r="B319" s="4"/>
      <c r="C319" s="4"/>
      <c r="D319" s="4"/>
      <c r="F319" s="4"/>
      <c r="G319" s="4"/>
      <c r="H319" s="4"/>
      <c r="I319" s="4"/>
      <c r="J319" s="4"/>
      <c r="K319" s="4"/>
    </row>
    <row r="320" spans="1:11" ht="14.25" customHeight="1">
      <c r="A320" s="4"/>
      <c r="B320" s="4"/>
      <c r="C320" s="4"/>
      <c r="D320" s="4"/>
      <c r="F320" s="4"/>
      <c r="G320" s="4"/>
      <c r="H320" s="4"/>
      <c r="I320" s="4"/>
      <c r="J320" s="4"/>
      <c r="K320" s="4"/>
    </row>
    <row r="321" spans="1:11" ht="14.25" customHeight="1">
      <c r="A321" s="4"/>
      <c r="B321" s="4"/>
      <c r="C321" s="4"/>
      <c r="D321" s="4"/>
      <c r="F321" s="4"/>
      <c r="G321" s="4"/>
      <c r="H321" s="4"/>
      <c r="I321" s="4"/>
      <c r="J321" s="4"/>
      <c r="K321" s="4"/>
    </row>
    <row r="322" spans="1:11" ht="14.25" customHeight="1">
      <c r="A322" s="4"/>
      <c r="B322" s="4"/>
      <c r="C322" s="4"/>
      <c r="D322" s="4"/>
      <c r="F322" s="4"/>
      <c r="G322" s="4"/>
      <c r="H322" s="4"/>
      <c r="I322" s="4"/>
      <c r="J322" s="4"/>
      <c r="K322" s="4"/>
    </row>
    <row r="323" spans="1:11" ht="14.25" customHeight="1">
      <c r="A323" s="4"/>
      <c r="B323" s="4"/>
      <c r="C323" s="4"/>
      <c r="D323" s="4"/>
      <c r="F323" s="4"/>
      <c r="G323" s="4"/>
      <c r="H323" s="4"/>
      <c r="I323" s="4"/>
      <c r="J323" s="4"/>
      <c r="K323" s="4"/>
    </row>
    <row r="324" spans="1:11" ht="14.25" customHeight="1">
      <c r="A324" s="4"/>
      <c r="B324" s="4"/>
      <c r="C324" s="4"/>
      <c r="D324" s="4"/>
      <c r="F324" s="4"/>
      <c r="G324" s="4"/>
      <c r="H324" s="4"/>
      <c r="I324" s="4"/>
      <c r="J324" s="4"/>
      <c r="K324" s="4"/>
    </row>
    <row r="325" spans="1:11" ht="14.25" customHeight="1">
      <c r="A325" s="4"/>
      <c r="B325" s="4"/>
      <c r="C325" s="4"/>
      <c r="D325" s="4"/>
      <c r="F325" s="4"/>
      <c r="G325" s="4"/>
      <c r="H325" s="4"/>
      <c r="I325" s="4"/>
      <c r="J325" s="4"/>
      <c r="K325" s="4"/>
    </row>
    <row r="326" spans="1:11" ht="14.25" customHeight="1">
      <c r="A326" s="4"/>
      <c r="B326" s="4"/>
      <c r="C326" s="4"/>
      <c r="D326" s="4"/>
      <c r="F326" s="4"/>
      <c r="G326" s="4"/>
      <c r="H326" s="4"/>
      <c r="I326" s="4"/>
      <c r="J326" s="4"/>
      <c r="K326" s="4"/>
    </row>
    <row r="327" spans="1:11" ht="14.25" customHeight="1">
      <c r="A327" s="4"/>
      <c r="B327" s="4"/>
      <c r="C327" s="4"/>
      <c r="D327" s="4"/>
      <c r="F327" s="4"/>
      <c r="G327" s="4"/>
      <c r="H327" s="4"/>
      <c r="I327" s="4"/>
      <c r="J327" s="4"/>
      <c r="K327" s="4"/>
    </row>
    <row r="328" spans="1:11" ht="14.25" customHeight="1">
      <c r="A328" s="4"/>
      <c r="B328" s="4"/>
      <c r="C328" s="4"/>
      <c r="D328" s="4"/>
      <c r="F328" s="4"/>
      <c r="G328" s="4"/>
      <c r="H328" s="4"/>
      <c r="I328" s="4"/>
      <c r="J328" s="4"/>
      <c r="K328" s="4"/>
    </row>
    <row r="329" spans="1:11" ht="14.25" customHeight="1">
      <c r="A329" s="4"/>
      <c r="B329" s="4"/>
      <c r="C329" s="4"/>
      <c r="D329" s="4"/>
      <c r="F329" s="4"/>
      <c r="G329" s="4"/>
      <c r="H329" s="4"/>
      <c r="I329" s="4"/>
      <c r="J329" s="4"/>
      <c r="K329" s="4"/>
    </row>
    <row r="330" spans="1:11" ht="14.25" customHeight="1">
      <c r="A330" s="4"/>
      <c r="B330" s="4"/>
      <c r="C330" s="4"/>
      <c r="D330" s="4"/>
      <c r="F330" s="4"/>
      <c r="G330" s="4"/>
      <c r="H330" s="4"/>
      <c r="I330" s="4"/>
      <c r="J330" s="4"/>
      <c r="K330" s="4"/>
    </row>
    <row r="331" spans="1:11" ht="14.25" customHeight="1">
      <c r="A331" s="4"/>
      <c r="B331" s="4"/>
      <c r="C331" s="4"/>
      <c r="D331" s="4"/>
      <c r="F331" s="4"/>
      <c r="G331" s="4"/>
      <c r="H331" s="4"/>
      <c r="I331" s="4"/>
      <c r="J331" s="4"/>
      <c r="K331" s="4"/>
    </row>
    <row r="332" spans="1:11" ht="14.25" customHeight="1">
      <c r="A332" s="4"/>
      <c r="B332" s="4"/>
      <c r="C332" s="4"/>
      <c r="D332" s="4"/>
      <c r="F332" s="4"/>
      <c r="G332" s="4"/>
      <c r="H332" s="4"/>
      <c r="I332" s="4"/>
      <c r="J332" s="4"/>
      <c r="K332" s="4"/>
    </row>
    <row r="333" spans="1:11" ht="14.25" customHeight="1">
      <c r="A333" s="4"/>
      <c r="B333" s="4"/>
      <c r="C333" s="4"/>
      <c r="D333" s="4"/>
      <c r="F333" s="4"/>
      <c r="G333" s="4"/>
      <c r="H333" s="4"/>
      <c r="I333" s="4"/>
      <c r="J333" s="4"/>
      <c r="K333" s="4"/>
    </row>
    <row r="334" spans="1:11" ht="14.25" customHeight="1">
      <c r="A334" s="4"/>
      <c r="B334" s="4"/>
      <c r="C334" s="4"/>
      <c r="D334" s="4"/>
      <c r="F334" s="4"/>
      <c r="G334" s="4"/>
      <c r="H334" s="4"/>
      <c r="I334" s="4"/>
      <c r="J334" s="4"/>
      <c r="K334" s="4"/>
    </row>
    <row r="335" spans="1:11" ht="14.25" customHeight="1">
      <c r="A335" s="4"/>
      <c r="B335" s="4"/>
      <c r="C335" s="4"/>
      <c r="D335" s="4"/>
      <c r="F335" s="4"/>
      <c r="G335" s="4"/>
      <c r="H335" s="4"/>
      <c r="I335" s="4"/>
      <c r="J335" s="4"/>
      <c r="K335" s="4"/>
    </row>
    <row r="336" spans="1:11" ht="14.25" customHeight="1">
      <c r="A336" s="4"/>
      <c r="B336" s="4"/>
      <c r="C336" s="4"/>
      <c r="D336" s="4"/>
      <c r="F336" s="4"/>
      <c r="G336" s="4"/>
      <c r="H336" s="4"/>
      <c r="I336" s="4"/>
      <c r="J336" s="4"/>
      <c r="K336" s="4"/>
    </row>
    <row r="337" spans="1:11" ht="14.25" customHeight="1">
      <c r="A337" s="4"/>
      <c r="B337" s="4"/>
      <c r="C337" s="4"/>
      <c r="D337" s="4"/>
      <c r="F337" s="4"/>
      <c r="G337" s="4"/>
      <c r="H337" s="4"/>
      <c r="I337" s="4"/>
      <c r="J337" s="4"/>
      <c r="K337" s="4"/>
    </row>
    <row r="338" spans="1:11" ht="14.25" customHeight="1">
      <c r="A338" s="4"/>
      <c r="B338" s="4"/>
      <c r="C338" s="4"/>
      <c r="D338" s="4"/>
      <c r="F338" s="4"/>
      <c r="G338" s="4"/>
      <c r="H338" s="4"/>
      <c r="I338" s="4"/>
      <c r="J338" s="4"/>
      <c r="K338" s="4"/>
    </row>
    <row r="339" spans="1:11" ht="14.25" customHeight="1">
      <c r="A339" s="4"/>
      <c r="B339" s="4"/>
      <c r="C339" s="4"/>
      <c r="D339" s="4"/>
      <c r="F339" s="4"/>
      <c r="G339" s="4"/>
      <c r="H339" s="4"/>
      <c r="I339" s="4"/>
      <c r="J339" s="4"/>
      <c r="K339" s="4"/>
    </row>
    <row r="340" spans="1:11" ht="14.25" customHeight="1">
      <c r="A340" s="4"/>
      <c r="B340" s="4"/>
      <c r="C340" s="4"/>
      <c r="D340" s="4"/>
      <c r="F340" s="4"/>
      <c r="G340" s="4"/>
      <c r="H340" s="4"/>
      <c r="I340" s="4"/>
      <c r="J340" s="4"/>
      <c r="K340" s="4"/>
    </row>
    <row r="341" spans="1:11" ht="14.25" customHeight="1">
      <c r="A341" s="4"/>
      <c r="B341" s="4"/>
      <c r="C341" s="4"/>
      <c r="D341" s="4"/>
      <c r="F341" s="4"/>
      <c r="G341" s="4"/>
      <c r="H341" s="4"/>
      <c r="I341" s="4"/>
      <c r="J341" s="4"/>
      <c r="K341" s="4"/>
    </row>
    <row r="342" spans="1:11" ht="14.25" customHeight="1">
      <c r="A342" s="4"/>
      <c r="B342" s="4"/>
      <c r="C342" s="4"/>
      <c r="D342" s="4"/>
      <c r="F342" s="4"/>
      <c r="G342" s="4"/>
      <c r="H342" s="4"/>
      <c r="I342" s="4"/>
      <c r="J342" s="4"/>
      <c r="K342" s="4"/>
    </row>
    <row r="343" spans="1:11" ht="14.25" customHeight="1">
      <c r="A343" s="4"/>
      <c r="B343" s="4"/>
      <c r="C343" s="4"/>
      <c r="D343" s="4"/>
      <c r="F343" s="4"/>
      <c r="G343" s="4"/>
      <c r="H343" s="4"/>
      <c r="I343" s="4"/>
      <c r="J343" s="4"/>
      <c r="K343" s="4"/>
    </row>
    <row r="344" spans="1:11" ht="14.25" customHeight="1">
      <c r="A344" s="4"/>
      <c r="B344" s="4"/>
      <c r="C344" s="4"/>
      <c r="D344" s="4"/>
      <c r="F344" s="4"/>
      <c r="G344" s="4"/>
      <c r="H344" s="4"/>
      <c r="I344" s="4"/>
      <c r="J344" s="4"/>
      <c r="K344" s="4"/>
    </row>
    <row r="345" spans="1:11" ht="14.25" customHeight="1">
      <c r="A345" s="4"/>
      <c r="B345" s="4"/>
      <c r="C345" s="4"/>
      <c r="D345" s="4"/>
      <c r="F345" s="4"/>
      <c r="G345" s="4"/>
      <c r="H345" s="4"/>
      <c r="I345" s="4"/>
      <c r="J345" s="4"/>
      <c r="K345" s="4"/>
    </row>
    <row r="346" spans="1:11" ht="14.25" customHeight="1">
      <c r="A346" s="4"/>
      <c r="B346" s="4"/>
      <c r="C346" s="4"/>
      <c r="D346" s="4"/>
      <c r="F346" s="4"/>
      <c r="G346" s="4"/>
      <c r="H346" s="4"/>
      <c r="I346" s="4"/>
      <c r="J346" s="4"/>
      <c r="K346" s="4"/>
    </row>
    <row r="347" spans="1:11" ht="14.25" customHeight="1">
      <c r="A347" s="4"/>
      <c r="B347" s="4"/>
      <c r="C347" s="4"/>
      <c r="D347" s="4"/>
      <c r="F347" s="4"/>
      <c r="G347" s="4"/>
      <c r="H347" s="4"/>
      <c r="I347" s="4"/>
      <c r="J347" s="4"/>
      <c r="K347" s="4"/>
    </row>
    <row r="348" spans="1:11" ht="14.25" customHeight="1">
      <c r="A348" s="4"/>
      <c r="B348" s="4"/>
      <c r="C348" s="4"/>
      <c r="D348" s="4"/>
      <c r="F348" s="4"/>
      <c r="G348" s="4"/>
      <c r="H348" s="4"/>
      <c r="I348" s="4"/>
      <c r="J348" s="4"/>
      <c r="K348" s="4"/>
    </row>
    <row r="349" spans="1:11" ht="14.25" customHeight="1">
      <c r="A349" s="4"/>
      <c r="B349" s="4"/>
      <c r="C349" s="4"/>
      <c r="D349" s="4"/>
      <c r="F349" s="4"/>
      <c r="G349" s="4"/>
      <c r="H349" s="4"/>
      <c r="I349" s="4"/>
      <c r="J349" s="4"/>
      <c r="K349" s="4"/>
    </row>
    <row r="350" spans="1:11" ht="14.25" customHeight="1">
      <c r="A350" s="4"/>
      <c r="B350" s="4"/>
      <c r="C350" s="4"/>
      <c r="D350" s="4"/>
      <c r="F350" s="4"/>
      <c r="G350" s="4"/>
      <c r="H350" s="4"/>
      <c r="I350" s="4"/>
      <c r="J350" s="4"/>
      <c r="K350" s="4"/>
    </row>
    <row r="351" spans="1:11" ht="14.25" customHeight="1">
      <c r="A351" s="4"/>
      <c r="B351" s="4"/>
      <c r="C351" s="4"/>
      <c r="D351" s="4"/>
      <c r="F351" s="4"/>
      <c r="G351" s="4"/>
      <c r="H351" s="4"/>
      <c r="I351" s="4"/>
      <c r="J351" s="4"/>
      <c r="K351" s="4"/>
    </row>
    <row r="352" spans="1:11" ht="14.25" customHeight="1">
      <c r="A352" s="4"/>
      <c r="B352" s="4"/>
      <c r="C352" s="4"/>
      <c r="D352" s="4"/>
      <c r="F352" s="4"/>
      <c r="G352" s="4"/>
      <c r="H352" s="4"/>
      <c r="I352" s="4"/>
      <c r="J352" s="4"/>
      <c r="K352" s="4"/>
    </row>
    <row r="353" spans="1:11" ht="14.25" customHeight="1">
      <c r="A353" s="4"/>
      <c r="B353" s="4"/>
      <c r="C353" s="4"/>
      <c r="D353" s="4"/>
      <c r="F353" s="4"/>
      <c r="G353" s="4"/>
      <c r="H353" s="4"/>
      <c r="I353" s="4"/>
      <c r="J353" s="4"/>
      <c r="K353" s="4"/>
    </row>
    <row r="354" spans="1:11" ht="14.25" customHeight="1">
      <c r="A354" s="4"/>
      <c r="B354" s="4"/>
      <c r="C354" s="4"/>
      <c r="D354" s="4"/>
      <c r="F354" s="4"/>
      <c r="G354" s="4"/>
      <c r="H354" s="4"/>
      <c r="I354" s="4"/>
      <c r="J354" s="4"/>
      <c r="K354" s="4"/>
    </row>
    <row r="355" spans="1:11" ht="14.25" customHeight="1">
      <c r="A355" s="4"/>
      <c r="B355" s="4"/>
      <c r="C355" s="4"/>
      <c r="D355" s="4"/>
      <c r="F355" s="4"/>
      <c r="G355" s="4"/>
      <c r="H355" s="4"/>
      <c r="I355" s="4"/>
      <c r="J355" s="4"/>
      <c r="K355" s="4"/>
    </row>
    <row r="356" spans="1:11" ht="14.25" customHeight="1">
      <c r="A356" s="4"/>
      <c r="B356" s="4"/>
      <c r="C356" s="4"/>
      <c r="D356" s="4"/>
      <c r="F356" s="4"/>
      <c r="G356" s="4"/>
      <c r="H356" s="4"/>
      <c r="I356" s="4"/>
      <c r="J356" s="4"/>
      <c r="K356" s="4"/>
    </row>
    <row r="357" spans="1:11" ht="14.25" customHeight="1">
      <c r="A357" s="4"/>
      <c r="B357" s="4"/>
      <c r="C357" s="4"/>
      <c r="D357" s="4"/>
      <c r="F357" s="4"/>
      <c r="G357" s="4"/>
      <c r="H357" s="4"/>
      <c r="I357" s="4"/>
      <c r="J357" s="4"/>
      <c r="K357" s="4"/>
    </row>
    <row r="358" spans="1:11" ht="14.25" customHeight="1">
      <c r="A358" s="4"/>
      <c r="B358" s="4"/>
      <c r="C358" s="4"/>
      <c r="D358" s="4"/>
      <c r="F358" s="4"/>
      <c r="G358" s="4"/>
      <c r="H358" s="4"/>
      <c r="I358" s="4"/>
      <c r="J358" s="4"/>
      <c r="K358" s="4"/>
    </row>
    <row r="359" spans="1:11" ht="14.25" customHeight="1">
      <c r="A359" s="4"/>
      <c r="B359" s="4"/>
      <c r="C359" s="4"/>
      <c r="D359" s="4"/>
      <c r="F359" s="4"/>
      <c r="G359" s="4"/>
      <c r="H359" s="4"/>
      <c r="I359" s="4"/>
      <c r="J359" s="4"/>
      <c r="K359" s="4"/>
    </row>
    <row r="360" spans="1:11" ht="14.25" customHeight="1">
      <c r="A360" s="4"/>
      <c r="B360" s="4"/>
      <c r="C360" s="4"/>
      <c r="D360" s="4"/>
      <c r="F360" s="4"/>
      <c r="G360" s="4"/>
      <c r="H360" s="4"/>
      <c r="I360" s="4"/>
      <c r="J360" s="4"/>
      <c r="K360" s="4"/>
    </row>
    <row r="361" spans="1:11" ht="14.25" customHeight="1">
      <c r="A361" s="4"/>
      <c r="B361" s="4"/>
      <c r="C361" s="4"/>
      <c r="D361" s="4"/>
      <c r="F361" s="4"/>
      <c r="G361" s="4"/>
      <c r="H361" s="4"/>
      <c r="I361" s="4"/>
      <c r="J361" s="4"/>
      <c r="K361" s="4"/>
    </row>
    <row r="362" spans="1:11" ht="14.25" customHeight="1">
      <c r="A362" s="4"/>
      <c r="B362" s="4"/>
      <c r="C362" s="4"/>
      <c r="D362" s="4"/>
      <c r="F362" s="4"/>
      <c r="G362" s="4"/>
      <c r="H362" s="4"/>
      <c r="I362" s="4"/>
      <c r="J362" s="4"/>
      <c r="K362" s="4"/>
    </row>
    <row r="363" spans="1:11" ht="14.25" customHeight="1">
      <c r="A363" s="4"/>
      <c r="B363" s="4"/>
      <c r="C363" s="4"/>
      <c r="D363" s="4"/>
      <c r="F363" s="4"/>
      <c r="G363" s="4"/>
      <c r="H363" s="4"/>
      <c r="I363" s="4"/>
      <c r="J363" s="4"/>
      <c r="K363" s="4"/>
    </row>
    <row r="364" spans="1:11" ht="14.25" customHeight="1">
      <c r="A364" s="4"/>
      <c r="B364" s="4"/>
      <c r="C364" s="4"/>
      <c r="D364" s="4"/>
      <c r="F364" s="4"/>
      <c r="G364" s="4"/>
      <c r="H364" s="4"/>
      <c r="I364" s="4"/>
      <c r="J364" s="4"/>
      <c r="K364" s="4"/>
    </row>
    <row r="365" spans="1:11" ht="14.25" customHeight="1">
      <c r="A365" s="4"/>
      <c r="B365" s="4"/>
      <c r="C365" s="4"/>
      <c r="D365" s="4"/>
      <c r="F365" s="4"/>
      <c r="G365" s="4"/>
      <c r="H365" s="4"/>
      <c r="I365" s="4"/>
      <c r="J365" s="4"/>
      <c r="K365" s="4"/>
    </row>
    <row r="366" spans="1:11" ht="14.25" customHeight="1">
      <c r="A366" s="4"/>
      <c r="B366" s="4"/>
      <c r="C366" s="4"/>
      <c r="D366" s="4"/>
      <c r="F366" s="4"/>
      <c r="G366" s="4"/>
      <c r="H366" s="4"/>
      <c r="I366" s="4"/>
      <c r="J366" s="4"/>
      <c r="K366" s="4"/>
    </row>
    <row r="367" spans="1:11" ht="14.25" customHeight="1">
      <c r="A367" s="4"/>
      <c r="B367" s="4"/>
      <c r="C367" s="4"/>
      <c r="D367" s="4"/>
      <c r="F367" s="4"/>
      <c r="G367" s="4"/>
      <c r="H367" s="4"/>
      <c r="I367" s="4"/>
      <c r="J367" s="4"/>
      <c r="K367" s="4"/>
    </row>
    <row r="368" spans="1:11" ht="14.25" customHeight="1">
      <c r="A368" s="4"/>
      <c r="B368" s="4"/>
      <c r="C368" s="4"/>
      <c r="D368" s="4"/>
      <c r="F368" s="4"/>
      <c r="G368" s="4"/>
      <c r="H368" s="4"/>
      <c r="I368" s="4"/>
      <c r="J368" s="4"/>
      <c r="K368" s="4"/>
    </row>
    <row r="369" spans="1:11" ht="14.25" customHeight="1">
      <c r="A369" s="4"/>
      <c r="B369" s="4"/>
      <c r="C369" s="4"/>
      <c r="D369" s="4"/>
      <c r="F369" s="4"/>
      <c r="G369" s="4"/>
      <c r="H369" s="4"/>
      <c r="I369" s="4"/>
      <c r="J369" s="4"/>
      <c r="K369" s="4"/>
    </row>
    <row r="370" spans="1:11" ht="14.25" customHeight="1">
      <c r="A370" s="4"/>
      <c r="B370" s="4"/>
      <c r="C370" s="4"/>
      <c r="D370" s="4"/>
      <c r="F370" s="4"/>
      <c r="G370" s="4"/>
      <c r="H370" s="4"/>
      <c r="I370" s="4"/>
      <c r="J370" s="4"/>
      <c r="K370" s="4"/>
    </row>
    <row r="371" spans="1:11" ht="14.25" customHeight="1">
      <c r="A371" s="4"/>
      <c r="B371" s="4"/>
      <c r="C371" s="4"/>
      <c r="D371" s="4"/>
      <c r="F371" s="4"/>
      <c r="G371" s="4"/>
      <c r="H371" s="4"/>
      <c r="I371" s="4"/>
      <c r="J371" s="4"/>
      <c r="K371" s="4"/>
    </row>
    <row r="372" spans="1:11" ht="14.25" customHeight="1">
      <c r="A372" s="4"/>
      <c r="B372" s="4"/>
      <c r="C372" s="4"/>
      <c r="D372" s="4"/>
      <c r="F372" s="4"/>
      <c r="G372" s="4"/>
      <c r="H372" s="4"/>
      <c r="I372" s="4"/>
      <c r="J372" s="4"/>
      <c r="K372" s="4"/>
    </row>
    <row r="373" spans="1:11" ht="14.25" customHeight="1">
      <c r="A373" s="4"/>
      <c r="B373" s="4"/>
      <c r="C373" s="4"/>
      <c r="D373" s="4"/>
      <c r="F373" s="4"/>
      <c r="G373" s="4"/>
      <c r="H373" s="4"/>
      <c r="I373" s="4"/>
      <c r="J373" s="4"/>
      <c r="K373" s="4"/>
    </row>
    <row r="374" spans="1:11" ht="14.25" customHeight="1">
      <c r="A374" s="4"/>
      <c r="B374" s="4"/>
      <c r="C374" s="4"/>
      <c r="D374" s="4"/>
      <c r="F374" s="4"/>
      <c r="G374" s="4"/>
      <c r="H374" s="4"/>
      <c r="I374" s="4"/>
      <c r="J374" s="4"/>
      <c r="K374" s="4"/>
    </row>
    <row r="375" spans="1:11" ht="14.25" customHeight="1">
      <c r="A375" s="4"/>
      <c r="B375" s="4"/>
      <c r="C375" s="4"/>
      <c r="D375" s="4"/>
      <c r="F375" s="4"/>
      <c r="G375" s="4"/>
      <c r="H375" s="4"/>
      <c r="I375" s="4"/>
      <c r="J375" s="4"/>
      <c r="K375" s="4"/>
    </row>
    <row r="376" spans="1:11" ht="14.25" customHeight="1">
      <c r="A376" s="4"/>
      <c r="B376" s="4"/>
      <c r="C376" s="4"/>
      <c r="D376" s="4"/>
      <c r="F376" s="4"/>
      <c r="G376" s="4"/>
      <c r="H376" s="4"/>
      <c r="I376" s="4"/>
      <c r="J376" s="4"/>
      <c r="K376" s="4"/>
    </row>
    <row r="377" spans="1:11" ht="14.25" customHeight="1">
      <c r="A377" s="4"/>
      <c r="B377" s="4"/>
      <c r="C377" s="4"/>
      <c r="D377" s="4"/>
      <c r="F377" s="4"/>
      <c r="G377" s="4"/>
      <c r="H377" s="4"/>
      <c r="I377" s="4"/>
      <c r="J377" s="4"/>
      <c r="K377" s="4"/>
    </row>
    <row r="378" spans="1:11" ht="14.25" customHeight="1">
      <c r="A378" s="4"/>
      <c r="B378" s="4"/>
      <c r="C378" s="4"/>
      <c r="D378" s="4"/>
      <c r="F378" s="4"/>
      <c r="G378" s="4"/>
      <c r="H378" s="4"/>
      <c r="I378" s="4"/>
      <c r="J378" s="4"/>
      <c r="K378" s="4"/>
    </row>
    <row r="379" spans="1:11" ht="14.25" customHeight="1">
      <c r="A379" s="4"/>
      <c r="B379" s="4"/>
      <c r="C379" s="4"/>
      <c r="D379" s="4"/>
      <c r="F379" s="4"/>
      <c r="G379" s="4"/>
      <c r="H379" s="4"/>
      <c r="I379" s="4"/>
      <c r="J379" s="4"/>
      <c r="K379" s="4"/>
    </row>
    <row r="380" spans="1:11" ht="14.25" customHeight="1">
      <c r="A380" s="4"/>
      <c r="B380" s="4"/>
      <c r="C380" s="4"/>
      <c r="D380" s="4"/>
      <c r="F380" s="4"/>
      <c r="G380" s="4"/>
      <c r="H380" s="4"/>
      <c r="I380" s="4"/>
      <c r="J380" s="4"/>
      <c r="K380" s="4"/>
    </row>
    <row r="381" spans="1:11" ht="14.25" customHeight="1">
      <c r="A381" s="4"/>
      <c r="B381" s="4"/>
      <c r="C381" s="4"/>
      <c r="D381" s="4"/>
      <c r="F381" s="4"/>
      <c r="G381" s="4"/>
      <c r="H381" s="4"/>
      <c r="I381" s="4"/>
      <c r="J381" s="4"/>
      <c r="K381" s="4"/>
    </row>
    <row r="382" spans="1:11" ht="14.25" customHeight="1">
      <c r="A382" s="4"/>
      <c r="B382" s="4"/>
      <c r="C382" s="4"/>
      <c r="D382" s="4"/>
      <c r="F382" s="4"/>
      <c r="G382" s="4"/>
      <c r="H382" s="4"/>
      <c r="I382" s="4"/>
      <c r="J382" s="4"/>
      <c r="K382" s="4"/>
    </row>
    <row r="383" spans="1:11" ht="14.25" customHeight="1">
      <c r="A383" s="4"/>
      <c r="B383" s="4"/>
      <c r="C383" s="4"/>
      <c r="D383" s="4"/>
      <c r="F383" s="4"/>
      <c r="G383" s="4"/>
      <c r="H383" s="4"/>
      <c r="I383" s="4"/>
      <c r="J383" s="4"/>
      <c r="K383" s="4"/>
    </row>
    <row r="384" spans="1:11" ht="14.25" customHeight="1">
      <c r="A384" s="4"/>
      <c r="B384" s="4"/>
      <c r="C384" s="4"/>
      <c r="D384" s="4"/>
      <c r="F384" s="4"/>
      <c r="G384" s="4"/>
      <c r="H384" s="4"/>
      <c r="I384" s="4"/>
      <c r="J384" s="4"/>
      <c r="K384" s="4"/>
    </row>
    <row r="385" spans="1:11" ht="14.25" customHeight="1">
      <c r="A385" s="4"/>
      <c r="B385" s="4"/>
      <c r="C385" s="4"/>
      <c r="D385" s="4"/>
      <c r="F385" s="4"/>
      <c r="G385" s="4"/>
      <c r="H385" s="4"/>
      <c r="I385" s="4"/>
      <c r="J385" s="4"/>
      <c r="K385" s="4"/>
    </row>
    <row r="386" spans="1:11" ht="14.25" customHeight="1">
      <c r="A386" s="4"/>
      <c r="B386" s="4"/>
      <c r="C386" s="4"/>
      <c r="D386" s="4"/>
      <c r="F386" s="4"/>
      <c r="G386" s="4"/>
      <c r="H386" s="4"/>
      <c r="I386" s="4"/>
      <c r="J386" s="4"/>
      <c r="K386" s="4"/>
    </row>
    <row r="387" spans="1:11" ht="14.25" customHeight="1">
      <c r="A387" s="4"/>
      <c r="B387" s="4"/>
      <c r="C387" s="4"/>
      <c r="D387" s="4"/>
      <c r="F387" s="4"/>
      <c r="G387" s="4"/>
      <c r="H387" s="4"/>
      <c r="I387" s="4"/>
      <c r="J387" s="4"/>
      <c r="K387" s="4"/>
    </row>
    <row r="388" spans="1:11" ht="14.25" customHeight="1">
      <c r="A388" s="4"/>
      <c r="B388" s="4"/>
      <c r="C388" s="4"/>
      <c r="D388" s="4"/>
      <c r="F388" s="4"/>
      <c r="G388" s="4"/>
      <c r="H388" s="4"/>
      <c r="I388" s="4"/>
      <c r="J388" s="4"/>
      <c r="K388" s="4"/>
    </row>
    <row r="389" spans="1:11" ht="14.25" customHeight="1">
      <c r="A389" s="4"/>
      <c r="B389" s="4"/>
      <c r="C389" s="4"/>
      <c r="D389" s="4"/>
      <c r="F389" s="4"/>
      <c r="G389" s="4"/>
      <c r="H389" s="4"/>
      <c r="I389" s="4"/>
      <c r="J389" s="4"/>
      <c r="K389" s="4"/>
    </row>
    <row r="390" spans="1:11" ht="14.25" customHeight="1">
      <c r="A390" s="4"/>
      <c r="B390" s="4"/>
      <c r="C390" s="4"/>
      <c r="D390" s="4"/>
      <c r="F390" s="4"/>
      <c r="G390" s="4"/>
      <c r="H390" s="4"/>
      <c r="I390" s="4"/>
      <c r="J390" s="4"/>
      <c r="K390" s="4"/>
    </row>
    <row r="391" spans="1:11" ht="14.25" customHeight="1">
      <c r="A391" s="4"/>
      <c r="B391" s="4"/>
      <c r="C391" s="4"/>
      <c r="D391" s="4"/>
      <c r="F391" s="4"/>
      <c r="G391" s="4"/>
      <c r="H391" s="4"/>
      <c r="I391" s="4"/>
      <c r="J391" s="4"/>
      <c r="K391" s="4"/>
    </row>
    <row r="392" spans="1:11" ht="14.25" customHeight="1">
      <c r="A392" s="4"/>
      <c r="B392" s="4"/>
      <c r="C392" s="4"/>
      <c r="D392" s="4"/>
      <c r="F392" s="4"/>
      <c r="G392" s="4"/>
      <c r="H392" s="4"/>
      <c r="I392" s="4"/>
      <c r="J392" s="4"/>
      <c r="K392" s="4"/>
    </row>
    <row r="393" spans="1:11" ht="14.25" customHeight="1">
      <c r="A393" s="4"/>
      <c r="B393" s="4"/>
      <c r="C393" s="4"/>
      <c r="D393" s="4"/>
      <c r="F393" s="4"/>
      <c r="G393" s="4"/>
      <c r="H393" s="4"/>
      <c r="I393" s="4"/>
      <c r="J393" s="4"/>
      <c r="K393" s="4"/>
    </row>
    <row r="394" spans="1:11" ht="14.25" customHeight="1">
      <c r="A394" s="4"/>
      <c r="B394" s="4"/>
      <c r="C394" s="4"/>
      <c r="D394" s="4"/>
      <c r="F394" s="4"/>
      <c r="G394" s="4"/>
      <c r="H394" s="4"/>
      <c r="I394" s="4"/>
      <c r="J394" s="4"/>
      <c r="K394" s="4"/>
    </row>
    <row r="395" spans="1:11" ht="14.25" customHeight="1">
      <c r="A395" s="4"/>
      <c r="B395" s="4"/>
      <c r="C395" s="4"/>
      <c r="D395" s="4"/>
      <c r="F395" s="4"/>
      <c r="G395" s="4"/>
      <c r="H395" s="4"/>
      <c r="I395" s="4"/>
      <c r="J395" s="4"/>
      <c r="K395" s="4"/>
    </row>
    <row r="396" spans="1:11" ht="14.25" customHeight="1">
      <c r="A396" s="4"/>
      <c r="B396" s="4"/>
      <c r="C396" s="4"/>
      <c r="D396" s="4"/>
      <c r="F396" s="4"/>
      <c r="G396" s="4"/>
      <c r="H396" s="4"/>
      <c r="I396" s="4"/>
      <c r="J396" s="4"/>
      <c r="K396" s="4"/>
    </row>
    <row r="397" spans="1:11" ht="14.25" customHeight="1">
      <c r="A397" s="4"/>
      <c r="B397" s="4"/>
      <c r="C397" s="4"/>
      <c r="D397" s="4"/>
      <c r="F397" s="4"/>
      <c r="G397" s="4"/>
      <c r="H397" s="4"/>
      <c r="I397" s="4"/>
      <c r="J397" s="4"/>
      <c r="K397" s="4"/>
    </row>
    <row r="398" spans="1:11" ht="14.25" customHeight="1">
      <c r="A398" s="4"/>
      <c r="B398" s="4"/>
      <c r="C398" s="4"/>
      <c r="D398" s="4"/>
      <c r="F398" s="4"/>
      <c r="G398" s="4"/>
      <c r="H398" s="4"/>
      <c r="I398" s="4"/>
      <c r="J398" s="4"/>
      <c r="K398" s="4"/>
    </row>
    <row r="399" spans="1:11" ht="14.25" customHeight="1">
      <c r="A399" s="4"/>
      <c r="B399" s="4"/>
      <c r="C399" s="4"/>
      <c r="D399" s="4"/>
      <c r="F399" s="4"/>
      <c r="G399" s="4"/>
      <c r="H399" s="4"/>
      <c r="I399" s="4"/>
      <c r="J399" s="4"/>
      <c r="K399" s="4"/>
    </row>
    <row r="400" spans="1:11" ht="14.25" customHeight="1">
      <c r="A400" s="4"/>
      <c r="B400" s="4"/>
      <c r="C400" s="4"/>
      <c r="D400" s="4"/>
      <c r="F400" s="4"/>
      <c r="G400" s="4"/>
      <c r="H400" s="4"/>
      <c r="I400" s="4"/>
      <c r="J400" s="4"/>
      <c r="K400" s="4"/>
    </row>
    <row r="401" spans="1:11" ht="14.25" customHeight="1">
      <c r="A401" s="4"/>
      <c r="B401" s="4"/>
      <c r="C401" s="4"/>
      <c r="D401" s="4"/>
      <c r="F401" s="4"/>
      <c r="G401" s="4"/>
      <c r="H401" s="4"/>
      <c r="I401" s="4"/>
      <c r="J401" s="4"/>
      <c r="K401" s="4"/>
    </row>
    <row r="402" spans="1:11" ht="14.25" customHeight="1">
      <c r="A402" s="4"/>
      <c r="B402" s="4"/>
      <c r="C402" s="4"/>
      <c r="D402" s="4"/>
      <c r="F402" s="4"/>
      <c r="G402" s="4"/>
      <c r="H402" s="4"/>
      <c r="I402" s="4"/>
      <c r="J402" s="4"/>
      <c r="K402" s="4"/>
    </row>
    <row r="403" spans="1:11" ht="14.25" customHeight="1">
      <c r="A403" s="4"/>
      <c r="B403" s="4"/>
      <c r="C403" s="4"/>
      <c r="D403" s="4"/>
      <c r="F403" s="4"/>
      <c r="G403" s="4"/>
      <c r="H403" s="4"/>
      <c r="I403" s="4"/>
      <c r="J403" s="4"/>
      <c r="K403" s="4"/>
    </row>
    <row r="404" spans="1:11" ht="14.25" customHeight="1">
      <c r="A404" s="4"/>
      <c r="B404" s="4"/>
      <c r="C404" s="4"/>
      <c r="D404" s="4"/>
      <c r="F404" s="4"/>
      <c r="G404" s="4"/>
      <c r="H404" s="4"/>
      <c r="I404" s="4"/>
      <c r="J404" s="4"/>
      <c r="K404" s="4"/>
    </row>
    <row r="405" spans="1:11" ht="14.25" customHeight="1">
      <c r="A405" s="4"/>
      <c r="B405" s="4"/>
      <c r="C405" s="4"/>
      <c r="D405" s="4"/>
      <c r="F405" s="4"/>
      <c r="G405" s="4"/>
      <c r="H405" s="4"/>
      <c r="I405" s="4"/>
      <c r="J405" s="4"/>
      <c r="K405" s="4"/>
    </row>
    <row r="406" spans="1:11" ht="14.25" customHeight="1">
      <c r="A406" s="4"/>
      <c r="B406" s="4"/>
      <c r="C406" s="4"/>
      <c r="D406" s="4"/>
      <c r="F406" s="4"/>
      <c r="G406" s="4"/>
      <c r="H406" s="4"/>
      <c r="I406" s="4"/>
      <c r="J406" s="4"/>
      <c r="K406" s="4"/>
    </row>
    <row r="407" spans="1:11" ht="14.25" customHeight="1">
      <c r="A407" s="4"/>
      <c r="B407" s="4"/>
      <c r="C407" s="4"/>
      <c r="D407" s="4"/>
      <c r="F407" s="4"/>
      <c r="G407" s="4"/>
      <c r="H407" s="4"/>
      <c r="I407" s="4"/>
      <c r="J407" s="4"/>
      <c r="K407" s="4"/>
    </row>
    <row r="408" spans="1:11" ht="14.25" customHeight="1">
      <c r="A408" s="4"/>
      <c r="B408" s="4"/>
      <c r="C408" s="4"/>
      <c r="D408" s="4"/>
      <c r="F408" s="4"/>
      <c r="G408" s="4"/>
      <c r="H408" s="4"/>
      <c r="I408" s="4"/>
      <c r="J408" s="4"/>
      <c r="K408" s="4"/>
    </row>
    <row r="409" spans="1:11" ht="14.25" customHeight="1">
      <c r="A409" s="4"/>
      <c r="B409" s="4"/>
      <c r="C409" s="4"/>
      <c r="D409" s="4"/>
      <c r="F409" s="4"/>
      <c r="G409" s="4"/>
      <c r="H409" s="4"/>
      <c r="I409" s="4"/>
      <c r="J409" s="4"/>
      <c r="K409" s="4"/>
    </row>
    <row r="410" spans="1:11" ht="14.25" customHeight="1">
      <c r="A410" s="4"/>
      <c r="B410" s="4"/>
      <c r="C410" s="4"/>
      <c r="D410" s="4"/>
      <c r="F410" s="4"/>
      <c r="G410" s="4"/>
      <c r="H410" s="4"/>
      <c r="I410" s="4"/>
      <c r="J410" s="4"/>
      <c r="K410" s="4"/>
    </row>
    <row r="411" spans="1:11" ht="14.25" customHeight="1">
      <c r="A411" s="4"/>
      <c r="B411" s="4"/>
      <c r="C411" s="4"/>
      <c r="D411" s="4"/>
      <c r="F411" s="4"/>
      <c r="G411" s="4"/>
      <c r="H411" s="4"/>
      <c r="I411" s="4"/>
      <c r="J411" s="4"/>
      <c r="K411" s="4"/>
    </row>
    <row r="412" spans="1:11" ht="14.25" customHeight="1">
      <c r="A412" s="4"/>
      <c r="B412" s="4"/>
      <c r="C412" s="4"/>
      <c r="D412" s="4"/>
      <c r="F412" s="4"/>
      <c r="G412" s="4"/>
      <c r="H412" s="4"/>
      <c r="I412" s="4"/>
      <c r="J412" s="4"/>
      <c r="K412" s="4"/>
    </row>
    <row r="413" spans="1:11" ht="14.25" customHeight="1">
      <c r="A413" s="4"/>
      <c r="B413" s="4"/>
      <c r="C413" s="4"/>
      <c r="D413" s="4"/>
      <c r="F413" s="4"/>
      <c r="G413" s="4"/>
      <c r="H413" s="4"/>
      <c r="I413" s="4"/>
      <c r="J413" s="4"/>
      <c r="K413" s="4"/>
    </row>
    <row r="414" spans="1:11" ht="14.25" customHeight="1">
      <c r="A414" s="4"/>
      <c r="B414" s="4"/>
      <c r="C414" s="4"/>
      <c r="D414" s="4"/>
      <c r="F414" s="4"/>
      <c r="G414" s="4"/>
      <c r="H414" s="4"/>
      <c r="I414" s="4"/>
      <c r="J414" s="4"/>
      <c r="K414" s="4"/>
    </row>
    <row r="415" spans="1:11" ht="14.25" customHeight="1">
      <c r="A415" s="4"/>
      <c r="B415" s="4"/>
      <c r="C415" s="4"/>
      <c r="D415" s="4"/>
      <c r="F415" s="4"/>
      <c r="G415" s="4"/>
      <c r="H415" s="4"/>
      <c r="I415" s="4"/>
      <c r="J415" s="4"/>
      <c r="K415" s="4"/>
    </row>
    <row r="416" spans="1:11" ht="14.25" customHeight="1">
      <c r="A416" s="4"/>
      <c r="B416" s="4"/>
      <c r="C416" s="4"/>
      <c r="D416" s="4"/>
      <c r="F416" s="4"/>
      <c r="G416" s="4"/>
      <c r="H416" s="4"/>
      <c r="I416" s="4"/>
      <c r="J416" s="4"/>
      <c r="K416" s="4"/>
    </row>
    <row r="417" spans="1:11" ht="14.25" customHeight="1">
      <c r="A417" s="4"/>
      <c r="B417" s="4"/>
      <c r="C417" s="4"/>
      <c r="D417" s="4"/>
      <c r="F417" s="4"/>
      <c r="G417" s="4"/>
      <c r="H417" s="4"/>
      <c r="I417" s="4"/>
      <c r="J417" s="4"/>
      <c r="K417" s="4"/>
    </row>
    <row r="418" spans="1:11" ht="14.25" customHeight="1">
      <c r="A418" s="4"/>
      <c r="B418" s="4"/>
      <c r="C418" s="4"/>
      <c r="D418" s="4"/>
      <c r="F418" s="4"/>
      <c r="G418" s="4"/>
      <c r="H418" s="4"/>
      <c r="I418" s="4"/>
      <c r="J418" s="4"/>
      <c r="K418" s="4"/>
    </row>
    <row r="419" spans="1:11" ht="14.25" customHeight="1">
      <c r="A419" s="4"/>
      <c r="B419" s="4"/>
      <c r="C419" s="4"/>
      <c r="D419" s="4"/>
      <c r="F419" s="4"/>
      <c r="G419" s="4"/>
      <c r="H419" s="4"/>
      <c r="I419" s="4"/>
      <c r="J419" s="4"/>
      <c r="K419" s="4"/>
    </row>
    <row r="420" spans="1:11" ht="14.25" customHeight="1">
      <c r="A420" s="4"/>
      <c r="B420" s="4"/>
      <c r="C420" s="4"/>
      <c r="D420" s="4"/>
      <c r="F420" s="4"/>
      <c r="G420" s="4"/>
      <c r="H420" s="4"/>
      <c r="I420" s="4"/>
      <c r="J420" s="4"/>
      <c r="K420" s="4"/>
    </row>
    <row r="421" spans="1:11" ht="14.25" customHeight="1">
      <c r="A421" s="4"/>
      <c r="B421" s="4"/>
      <c r="C421" s="4"/>
      <c r="D421" s="4"/>
      <c r="F421" s="4"/>
      <c r="G421" s="4"/>
      <c r="H421" s="4"/>
      <c r="I421" s="4"/>
      <c r="J421" s="4"/>
      <c r="K421" s="4"/>
    </row>
    <row r="422" spans="1:11" ht="14.25" customHeight="1">
      <c r="A422" s="4"/>
      <c r="B422" s="4"/>
      <c r="C422" s="4"/>
      <c r="D422" s="4"/>
      <c r="F422" s="4"/>
      <c r="G422" s="4"/>
      <c r="H422" s="4"/>
      <c r="I422" s="4"/>
      <c r="J422" s="4"/>
      <c r="K422" s="4"/>
    </row>
    <row r="423" spans="1:11" ht="14.25" customHeight="1">
      <c r="A423" s="4"/>
      <c r="B423" s="4"/>
      <c r="C423" s="4"/>
      <c r="D423" s="4"/>
      <c r="F423" s="4"/>
      <c r="G423" s="4"/>
      <c r="H423" s="4"/>
      <c r="I423" s="4"/>
      <c r="J423" s="4"/>
      <c r="K423" s="4"/>
    </row>
    <row r="424" spans="1:11" ht="14.25" customHeight="1">
      <c r="A424" s="4"/>
      <c r="B424" s="4"/>
      <c r="C424" s="4"/>
      <c r="D424" s="4"/>
      <c r="F424" s="4"/>
      <c r="G424" s="4"/>
      <c r="H424" s="4"/>
      <c r="I424" s="4"/>
      <c r="J424" s="4"/>
      <c r="K424" s="4"/>
    </row>
    <row r="425" spans="1:11" ht="14.25" customHeight="1">
      <c r="A425" s="4"/>
      <c r="B425" s="4"/>
      <c r="C425" s="4"/>
      <c r="D425" s="4"/>
      <c r="F425" s="4"/>
      <c r="G425" s="4"/>
      <c r="H425" s="4"/>
      <c r="I425" s="4"/>
      <c r="J425" s="4"/>
      <c r="K425" s="4"/>
    </row>
    <row r="426" spans="1:11" ht="14.25" customHeight="1">
      <c r="A426" s="4"/>
      <c r="B426" s="4"/>
      <c r="C426" s="4"/>
      <c r="D426" s="4"/>
      <c r="F426" s="4"/>
      <c r="G426" s="4"/>
      <c r="H426" s="4"/>
      <c r="I426" s="4"/>
      <c r="J426" s="4"/>
      <c r="K426" s="4"/>
    </row>
    <row r="427" spans="1:11" ht="14.25" customHeight="1">
      <c r="A427" s="4"/>
      <c r="B427" s="4"/>
      <c r="C427" s="4"/>
      <c r="D427" s="4"/>
      <c r="F427" s="4"/>
      <c r="G427" s="4"/>
      <c r="H427" s="4"/>
      <c r="I427" s="4"/>
      <c r="J427" s="4"/>
      <c r="K427" s="4"/>
    </row>
    <row r="428" spans="1:11" ht="14.25" customHeight="1">
      <c r="A428" s="4"/>
      <c r="B428" s="4"/>
      <c r="C428" s="4"/>
      <c r="D428" s="4"/>
      <c r="F428" s="4"/>
      <c r="G428" s="4"/>
      <c r="H428" s="4"/>
      <c r="I428" s="4"/>
      <c r="J428" s="4"/>
      <c r="K428" s="4"/>
    </row>
    <row r="429" spans="1:11" ht="14.25" customHeight="1">
      <c r="A429" s="4"/>
      <c r="B429" s="4"/>
      <c r="C429" s="4"/>
      <c r="D429" s="4"/>
      <c r="F429" s="4"/>
      <c r="G429" s="4"/>
      <c r="H429" s="4"/>
      <c r="I429" s="4"/>
      <c r="J429" s="4"/>
      <c r="K429" s="4"/>
    </row>
    <row r="430" spans="1:11" ht="14.25" customHeight="1">
      <c r="A430" s="4"/>
      <c r="B430" s="4"/>
      <c r="C430" s="4"/>
      <c r="D430" s="4"/>
      <c r="F430" s="4"/>
      <c r="G430" s="4"/>
      <c r="H430" s="4"/>
      <c r="I430" s="4"/>
      <c r="J430" s="4"/>
      <c r="K430" s="4"/>
    </row>
    <row r="431" spans="1:11" ht="14.25" customHeight="1">
      <c r="A431" s="4"/>
      <c r="B431" s="4"/>
      <c r="C431" s="4"/>
      <c r="D431" s="4"/>
      <c r="F431" s="4"/>
      <c r="G431" s="4"/>
      <c r="H431" s="4"/>
      <c r="I431" s="4"/>
      <c r="J431" s="4"/>
      <c r="K431" s="4"/>
    </row>
    <row r="432" spans="1:11" ht="14.25" customHeight="1">
      <c r="A432" s="4"/>
      <c r="B432" s="4"/>
      <c r="C432" s="4"/>
      <c r="D432" s="4"/>
      <c r="F432" s="4"/>
      <c r="G432" s="4"/>
      <c r="H432" s="4"/>
      <c r="I432" s="4"/>
      <c r="J432" s="4"/>
      <c r="K432" s="4"/>
    </row>
    <row r="433" spans="1:11" ht="14.25" customHeight="1">
      <c r="A433" s="4"/>
      <c r="B433" s="4"/>
      <c r="C433" s="4"/>
      <c r="D433" s="4"/>
      <c r="F433" s="4"/>
      <c r="G433" s="4"/>
      <c r="H433" s="4"/>
      <c r="I433" s="4"/>
      <c r="J433" s="4"/>
      <c r="K433" s="4"/>
    </row>
    <row r="434" spans="1:11" ht="14.25" customHeight="1">
      <c r="A434" s="4"/>
      <c r="B434" s="4"/>
      <c r="C434" s="4"/>
      <c r="D434" s="4"/>
      <c r="F434" s="4"/>
      <c r="G434" s="4"/>
      <c r="H434" s="4"/>
      <c r="I434" s="4"/>
      <c r="J434" s="4"/>
      <c r="K434" s="4"/>
    </row>
    <row r="435" spans="1:11" ht="14.25" customHeight="1">
      <c r="A435" s="4"/>
      <c r="B435" s="4"/>
      <c r="C435" s="4"/>
      <c r="D435" s="4"/>
      <c r="F435" s="4"/>
      <c r="G435" s="4"/>
      <c r="H435" s="4"/>
      <c r="I435" s="4"/>
      <c r="J435" s="4"/>
      <c r="K435" s="4"/>
    </row>
    <row r="436" spans="1:11" ht="14.25" customHeight="1">
      <c r="A436" s="4"/>
      <c r="B436" s="4"/>
      <c r="C436" s="4"/>
      <c r="D436" s="4"/>
      <c r="F436" s="4"/>
      <c r="G436" s="4"/>
      <c r="H436" s="4"/>
      <c r="I436" s="4"/>
      <c r="J436" s="4"/>
      <c r="K436" s="4"/>
    </row>
    <row r="437" spans="1:11" ht="14.25" customHeight="1">
      <c r="A437" s="4"/>
      <c r="B437" s="4"/>
      <c r="C437" s="4"/>
      <c r="D437" s="4"/>
      <c r="F437" s="4"/>
      <c r="G437" s="4"/>
      <c r="H437" s="4"/>
      <c r="I437" s="4"/>
      <c r="J437" s="4"/>
      <c r="K437" s="4"/>
    </row>
    <row r="438" spans="1:11" ht="14.25" customHeight="1">
      <c r="A438" s="4"/>
      <c r="B438" s="4"/>
      <c r="C438" s="4"/>
      <c r="D438" s="4"/>
      <c r="F438" s="4"/>
      <c r="G438" s="4"/>
      <c r="H438" s="4"/>
      <c r="I438" s="4"/>
      <c r="J438" s="4"/>
      <c r="K438" s="4"/>
    </row>
    <row r="439" spans="1:11" ht="14.25" customHeight="1">
      <c r="A439" s="4"/>
      <c r="B439" s="4"/>
      <c r="C439" s="4"/>
      <c r="D439" s="4"/>
      <c r="F439" s="4"/>
      <c r="G439" s="4"/>
      <c r="H439" s="4"/>
      <c r="I439" s="4"/>
      <c r="J439" s="4"/>
      <c r="K439" s="4"/>
    </row>
    <row r="440" spans="1:11" ht="14.25" customHeight="1">
      <c r="A440" s="4"/>
      <c r="B440" s="4"/>
      <c r="C440" s="4"/>
      <c r="D440" s="4"/>
      <c r="F440" s="4"/>
      <c r="G440" s="4"/>
      <c r="H440" s="4"/>
      <c r="I440" s="4"/>
      <c r="J440" s="4"/>
      <c r="K440" s="4"/>
    </row>
    <row r="441" spans="1:11" ht="14.25" customHeight="1">
      <c r="A441" s="4"/>
      <c r="B441" s="4"/>
      <c r="C441" s="4"/>
      <c r="D441" s="4"/>
      <c r="F441" s="4"/>
      <c r="G441" s="4"/>
      <c r="H441" s="4"/>
      <c r="I441" s="4"/>
      <c r="J441" s="4"/>
      <c r="K441" s="4"/>
    </row>
    <row r="442" spans="1:11" ht="14.25" customHeight="1">
      <c r="A442" s="4"/>
      <c r="B442" s="4"/>
      <c r="C442" s="4"/>
      <c r="D442" s="4"/>
      <c r="F442" s="4"/>
      <c r="G442" s="4"/>
      <c r="H442" s="4"/>
      <c r="I442" s="4"/>
      <c r="J442" s="4"/>
      <c r="K442" s="4"/>
    </row>
    <row r="443" spans="1:11" ht="14.25" customHeight="1">
      <c r="A443" s="4"/>
      <c r="B443" s="4"/>
      <c r="C443" s="4"/>
      <c r="D443" s="4"/>
      <c r="F443" s="4"/>
      <c r="G443" s="4"/>
      <c r="H443" s="4"/>
      <c r="I443" s="4"/>
      <c r="J443" s="4"/>
      <c r="K443" s="4"/>
    </row>
    <row r="444" spans="1:11" ht="14.25" customHeight="1">
      <c r="A444" s="4"/>
      <c r="B444" s="4"/>
      <c r="C444" s="4"/>
      <c r="D444" s="4"/>
      <c r="F444" s="4"/>
      <c r="G444" s="4"/>
      <c r="H444" s="4"/>
      <c r="I444" s="4"/>
      <c r="J444" s="4"/>
      <c r="K444" s="4"/>
    </row>
    <row r="445" spans="1:11" ht="14.25" customHeight="1">
      <c r="A445" s="4"/>
      <c r="B445" s="4"/>
      <c r="C445" s="4"/>
      <c r="D445" s="4"/>
      <c r="F445" s="4"/>
      <c r="G445" s="4"/>
      <c r="H445" s="4"/>
      <c r="I445" s="4"/>
      <c r="J445" s="4"/>
      <c r="K445" s="4"/>
    </row>
    <row r="446" spans="1:11" ht="14.25" customHeight="1">
      <c r="A446" s="4"/>
      <c r="B446" s="4"/>
      <c r="C446" s="4"/>
      <c r="D446" s="4"/>
      <c r="F446" s="4"/>
      <c r="G446" s="4"/>
      <c r="H446" s="4"/>
      <c r="I446" s="4"/>
      <c r="J446" s="4"/>
      <c r="K446" s="4"/>
    </row>
    <row r="447" spans="1:11" ht="14.25" customHeight="1">
      <c r="A447" s="4"/>
      <c r="B447" s="4"/>
      <c r="C447" s="4"/>
      <c r="D447" s="4"/>
      <c r="F447" s="4"/>
      <c r="G447" s="4"/>
      <c r="H447" s="4"/>
      <c r="I447" s="4"/>
      <c r="J447" s="4"/>
      <c r="K447" s="4"/>
    </row>
    <row r="448" spans="1:11" ht="14.25" customHeight="1">
      <c r="A448" s="4"/>
      <c r="B448" s="4"/>
      <c r="C448" s="4"/>
      <c r="D448" s="4"/>
      <c r="F448" s="4"/>
      <c r="G448" s="4"/>
      <c r="H448" s="4"/>
      <c r="I448" s="4"/>
      <c r="J448" s="4"/>
      <c r="K448" s="4"/>
    </row>
    <row r="449" spans="1:11" ht="14.25" customHeight="1">
      <c r="A449" s="4"/>
      <c r="B449" s="4"/>
      <c r="C449" s="4"/>
      <c r="D449" s="4"/>
      <c r="F449" s="4"/>
      <c r="G449" s="4"/>
      <c r="H449" s="4"/>
      <c r="I449" s="4"/>
      <c r="J449" s="4"/>
      <c r="K449" s="4"/>
    </row>
    <row r="450" spans="1:11" ht="14.25" customHeight="1">
      <c r="A450" s="4"/>
      <c r="B450" s="4"/>
      <c r="C450" s="4"/>
      <c r="D450" s="4"/>
      <c r="F450" s="4"/>
      <c r="G450" s="4"/>
      <c r="H450" s="4"/>
      <c r="I450" s="4"/>
      <c r="J450" s="4"/>
      <c r="K450" s="4"/>
    </row>
    <row r="451" spans="1:11" ht="14.25" customHeight="1">
      <c r="A451" s="4"/>
      <c r="B451" s="4"/>
      <c r="C451" s="4"/>
      <c r="D451" s="4"/>
      <c r="F451" s="4"/>
      <c r="G451" s="4"/>
      <c r="H451" s="4"/>
      <c r="I451" s="4"/>
      <c r="J451" s="4"/>
      <c r="K451" s="4"/>
    </row>
    <row r="452" spans="1:11" ht="14.25" customHeight="1">
      <c r="A452" s="4"/>
      <c r="B452" s="4"/>
      <c r="C452" s="4"/>
      <c r="D452" s="4"/>
      <c r="F452" s="4"/>
      <c r="G452" s="4"/>
      <c r="H452" s="4"/>
      <c r="I452" s="4"/>
      <c r="J452" s="4"/>
      <c r="K452" s="4"/>
    </row>
    <row r="453" spans="1:11" ht="14.25" customHeight="1">
      <c r="A453" s="4"/>
      <c r="B453" s="4"/>
      <c r="C453" s="4"/>
      <c r="D453" s="4"/>
      <c r="F453" s="4"/>
      <c r="G453" s="4"/>
      <c r="H453" s="4"/>
      <c r="I453" s="4"/>
      <c r="J453" s="4"/>
      <c r="K453" s="4"/>
    </row>
    <row r="454" spans="1:11" ht="14.25" customHeight="1">
      <c r="A454" s="4"/>
      <c r="B454" s="4"/>
      <c r="C454" s="4"/>
      <c r="D454" s="4"/>
      <c r="F454" s="4"/>
      <c r="G454" s="4"/>
      <c r="H454" s="4"/>
      <c r="I454" s="4"/>
      <c r="J454" s="4"/>
      <c r="K454" s="4"/>
    </row>
    <row r="455" spans="1:11" ht="14.25" customHeight="1">
      <c r="A455" s="4"/>
      <c r="B455" s="4"/>
      <c r="C455" s="4"/>
      <c r="D455" s="4"/>
      <c r="F455" s="4"/>
      <c r="G455" s="4"/>
      <c r="H455" s="4"/>
      <c r="I455" s="4"/>
      <c r="J455" s="4"/>
      <c r="K455" s="4"/>
    </row>
    <row r="456" spans="1:11" ht="14.25" customHeight="1">
      <c r="A456" s="4"/>
      <c r="B456" s="4"/>
      <c r="C456" s="4"/>
      <c r="D456" s="4"/>
      <c r="F456" s="4"/>
      <c r="G456" s="4"/>
      <c r="H456" s="4"/>
      <c r="I456" s="4"/>
      <c r="J456" s="4"/>
      <c r="K456" s="4"/>
    </row>
    <row r="457" spans="1:11" ht="14.25" customHeight="1">
      <c r="A457" s="4"/>
      <c r="B457" s="4"/>
      <c r="C457" s="4"/>
      <c r="D457" s="4"/>
      <c r="F457" s="4"/>
      <c r="G457" s="4"/>
      <c r="H457" s="4"/>
      <c r="I457" s="4"/>
      <c r="J457" s="4"/>
      <c r="K457" s="4"/>
    </row>
    <row r="458" spans="1:11" ht="14.25" customHeight="1">
      <c r="A458" s="4"/>
      <c r="B458" s="4"/>
      <c r="C458" s="4"/>
      <c r="D458" s="4"/>
      <c r="F458" s="4"/>
      <c r="G458" s="4"/>
      <c r="H458" s="4"/>
      <c r="I458" s="4"/>
      <c r="J458" s="4"/>
      <c r="K458" s="4"/>
    </row>
    <row r="459" spans="1:11" ht="14.25" customHeight="1">
      <c r="A459" s="4"/>
      <c r="B459" s="4"/>
      <c r="C459" s="4"/>
      <c r="D459" s="4"/>
      <c r="F459" s="4"/>
      <c r="G459" s="4"/>
      <c r="H459" s="4"/>
      <c r="I459" s="4"/>
      <c r="J459" s="4"/>
      <c r="K459" s="4"/>
    </row>
    <row r="460" spans="1:11" ht="14.25" customHeight="1">
      <c r="A460" s="4"/>
      <c r="B460" s="4"/>
      <c r="C460" s="4"/>
      <c r="D460" s="4"/>
      <c r="F460" s="4"/>
      <c r="G460" s="4"/>
      <c r="H460" s="4"/>
      <c r="I460" s="4"/>
      <c r="J460" s="4"/>
      <c r="K460" s="4"/>
    </row>
    <row r="461" spans="1:11" ht="14.25" customHeight="1">
      <c r="A461" s="4"/>
      <c r="B461" s="4"/>
      <c r="C461" s="4"/>
      <c r="D461" s="4"/>
      <c r="F461" s="4"/>
      <c r="G461" s="4"/>
      <c r="H461" s="4"/>
      <c r="I461" s="4"/>
      <c r="J461" s="4"/>
      <c r="K461" s="4"/>
    </row>
    <row r="462" spans="1:11" ht="14.25" customHeight="1">
      <c r="A462" s="4"/>
      <c r="B462" s="4"/>
      <c r="C462" s="4"/>
      <c r="D462" s="4"/>
      <c r="F462" s="4"/>
      <c r="G462" s="4"/>
      <c r="H462" s="4"/>
      <c r="I462" s="4"/>
      <c r="J462" s="4"/>
      <c r="K462" s="4"/>
    </row>
    <row r="463" spans="1:11" ht="14.25" customHeight="1">
      <c r="A463" s="4"/>
      <c r="B463" s="4"/>
      <c r="C463" s="4"/>
      <c r="D463" s="4"/>
      <c r="F463" s="4"/>
      <c r="G463" s="4"/>
      <c r="H463" s="4"/>
      <c r="I463" s="4"/>
      <c r="J463" s="4"/>
      <c r="K463" s="4"/>
    </row>
    <row r="464" spans="1:11" ht="14.25" customHeight="1">
      <c r="A464" s="4"/>
      <c r="B464" s="4"/>
      <c r="C464" s="4"/>
      <c r="D464" s="4"/>
      <c r="F464" s="4"/>
      <c r="G464" s="4"/>
      <c r="H464" s="4"/>
      <c r="I464" s="4"/>
      <c r="J464" s="4"/>
      <c r="K464" s="4"/>
    </row>
    <row r="465" spans="1:11" ht="14.25" customHeight="1">
      <c r="A465" s="4"/>
      <c r="B465" s="4"/>
      <c r="C465" s="4"/>
      <c r="D465" s="4"/>
      <c r="F465" s="4"/>
      <c r="G465" s="4"/>
      <c r="H465" s="4"/>
      <c r="I465" s="4"/>
      <c r="J465" s="4"/>
      <c r="K465" s="4"/>
    </row>
    <row r="466" spans="1:11" ht="14.25" customHeight="1">
      <c r="A466" s="4"/>
      <c r="B466" s="4"/>
      <c r="C466" s="4"/>
      <c r="D466" s="4"/>
      <c r="F466" s="4"/>
      <c r="G466" s="4"/>
      <c r="H466" s="4"/>
      <c r="I466" s="4"/>
      <c r="J466" s="4"/>
      <c r="K466" s="4"/>
    </row>
    <row r="467" spans="1:11" ht="14.25" customHeight="1">
      <c r="A467" s="4"/>
      <c r="B467" s="4"/>
      <c r="C467" s="4"/>
      <c r="D467" s="4"/>
      <c r="F467" s="4"/>
      <c r="G467" s="4"/>
      <c r="H467" s="4"/>
      <c r="I467" s="4"/>
      <c r="J467" s="4"/>
      <c r="K467" s="4"/>
    </row>
    <row r="468" spans="1:11" ht="14.25" customHeight="1">
      <c r="A468" s="4"/>
      <c r="B468" s="4"/>
      <c r="C468" s="4"/>
      <c r="D468" s="4"/>
      <c r="F468" s="4"/>
      <c r="G468" s="4"/>
      <c r="H468" s="4"/>
      <c r="I468" s="4"/>
      <c r="J468" s="4"/>
      <c r="K468" s="4"/>
    </row>
    <row r="469" spans="1:11" ht="14.25" customHeight="1">
      <c r="A469" s="4"/>
      <c r="B469" s="4"/>
      <c r="C469" s="4"/>
      <c r="D469" s="4"/>
      <c r="F469" s="4"/>
      <c r="G469" s="4"/>
      <c r="H469" s="4"/>
      <c r="I469" s="4"/>
      <c r="J469" s="4"/>
      <c r="K469" s="4"/>
    </row>
    <row r="470" spans="1:11" ht="14.25" customHeight="1">
      <c r="A470" s="4"/>
      <c r="B470" s="4"/>
      <c r="C470" s="4"/>
      <c r="D470" s="4"/>
      <c r="F470" s="4"/>
      <c r="G470" s="4"/>
      <c r="H470" s="4"/>
      <c r="I470" s="4"/>
      <c r="J470" s="4"/>
      <c r="K470" s="4"/>
    </row>
    <row r="471" spans="1:11" ht="14.25" customHeight="1">
      <c r="A471" s="4"/>
      <c r="B471" s="4"/>
      <c r="C471" s="4"/>
      <c r="D471" s="4"/>
      <c r="F471" s="4"/>
      <c r="G471" s="4"/>
      <c r="H471" s="4"/>
      <c r="I471" s="4"/>
      <c r="J471" s="4"/>
      <c r="K471" s="4"/>
    </row>
    <row r="472" spans="1:11" ht="14.25" customHeight="1">
      <c r="A472" s="4"/>
      <c r="B472" s="4"/>
      <c r="C472" s="4"/>
      <c r="D472" s="4"/>
      <c r="F472" s="4"/>
      <c r="G472" s="4"/>
      <c r="H472" s="4"/>
      <c r="I472" s="4"/>
      <c r="J472" s="4"/>
      <c r="K472" s="4"/>
    </row>
    <row r="473" spans="1:11" ht="14.25" customHeight="1">
      <c r="A473" s="4"/>
      <c r="B473" s="4"/>
      <c r="C473" s="4"/>
      <c r="D473" s="4"/>
      <c r="F473" s="4"/>
      <c r="G473" s="4"/>
      <c r="H473" s="4"/>
      <c r="I473" s="4"/>
      <c r="J473" s="4"/>
      <c r="K473" s="4"/>
    </row>
    <row r="474" spans="1:11" ht="14.25" customHeight="1">
      <c r="A474" s="4"/>
      <c r="B474" s="4"/>
      <c r="C474" s="4"/>
      <c r="D474" s="4"/>
      <c r="F474" s="4"/>
      <c r="G474" s="4"/>
      <c r="H474" s="4"/>
      <c r="I474" s="4"/>
      <c r="J474" s="4"/>
      <c r="K474" s="4"/>
    </row>
    <row r="475" spans="1:11" ht="14.25" customHeight="1">
      <c r="A475" s="4"/>
      <c r="B475" s="4"/>
      <c r="C475" s="4"/>
      <c r="D475" s="4"/>
      <c r="F475" s="4"/>
      <c r="G475" s="4"/>
      <c r="H475" s="4"/>
      <c r="I475" s="4"/>
      <c r="J475" s="4"/>
      <c r="K475" s="4"/>
    </row>
    <row r="476" spans="1:11" ht="14.25" customHeight="1">
      <c r="A476" s="4"/>
      <c r="B476" s="4"/>
      <c r="C476" s="4"/>
      <c r="D476" s="4"/>
      <c r="F476" s="4"/>
      <c r="G476" s="4"/>
      <c r="H476" s="4"/>
      <c r="I476" s="4"/>
      <c r="J476" s="4"/>
      <c r="K476" s="4"/>
    </row>
    <row r="477" spans="1:11" ht="14.25" customHeight="1">
      <c r="A477" s="4"/>
      <c r="B477" s="4"/>
      <c r="C477" s="4"/>
      <c r="D477" s="4"/>
      <c r="F477" s="4"/>
      <c r="G477" s="4"/>
      <c r="H477" s="4"/>
      <c r="I477" s="4"/>
      <c r="J477" s="4"/>
      <c r="K477" s="4"/>
    </row>
    <row r="478" spans="1:11" ht="14.25" customHeight="1">
      <c r="A478" s="4"/>
      <c r="B478" s="4"/>
      <c r="C478" s="4"/>
      <c r="D478" s="4"/>
      <c r="F478" s="4"/>
      <c r="G478" s="4"/>
      <c r="H478" s="4"/>
      <c r="I478" s="4"/>
      <c r="J478" s="4"/>
      <c r="K478" s="4"/>
    </row>
    <row r="479" spans="1:11" ht="14.25" customHeight="1">
      <c r="A479" s="4"/>
      <c r="B479" s="4"/>
      <c r="C479" s="4"/>
      <c r="D479" s="4"/>
      <c r="F479" s="4"/>
      <c r="G479" s="4"/>
      <c r="H479" s="4"/>
      <c r="I479" s="4"/>
      <c r="J479" s="4"/>
      <c r="K479" s="4"/>
    </row>
    <row r="480" spans="1:11" ht="14.25" customHeight="1">
      <c r="A480" s="4"/>
      <c r="B480" s="4"/>
      <c r="C480" s="4"/>
      <c r="D480" s="4"/>
      <c r="F480" s="4"/>
      <c r="G480" s="4"/>
      <c r="H480" s="4"/>
      <c r="I480" s="4"/>
      <c r="J480" s="4"/>
      <c r="K480" s="4"/>
    </row>
    <row r="481" spans="1:11" ht="14.25" customHeight="1">
      <c r="A481" s="4"/>
      <c r="B481" s="4"/>
      <c r="C481" s="4"/>
      <c r="D481" s="4"/>
      <c r="F481" s="4"/>
      <c r="G481" s="4"/>
      <c r="H481" s="4"/>
      <c r="I481" s="4"/>
      <c r="J481" s="4"/>
      <c r="K481" s="4"/>
    </row>
    <row r="482" spans="1:11" ht="14.25" customHeight="1">
      <c r="A482" s="4"/>
      <c r="B482" s="4"/>
      <c r="C482" s="4"/>
      <c r="D482" s="4"/>
      <c r="F482" s="4"/>
      <c r="G482" s="4"/>
      <c r="H482" s="4"/>
      <c r="I482" s="4"/>
      <c r="J482" s="4"/>
      <c r="K482" s="4"/>
    </row>
    <row r="483" spans="1:11" ht="14.25" customHeight="1">
      <c r="A483" s="4"/>
      <c r="B483" s="4"/>
      <c r="C483" s="4"/>
      <c r="D483" s="4"/>
      <c r="F483" s="4"/>
      <c r="G483" s="4"/>
      <c r="H483" s="4"/>
      <c r="I483" s="4"/>
      <c r="J483" s="4"/>
      <c r="K483" s="4"/>
    </row>
    <row r="484" spans="1:11" ht="14.25" customHeight="1">
      <c r="A484" s="4"/>
      <c r="B484" s="4"/>
      <c r="C484" s="4"/>
      <c r="D484" s="4"/>
      <c r="F484" s="4"/>
      <c r="G484" s="4"/>
      <c r="H484" s="4"/>
      <c r="I484" s="4"/>
      <c r="J484" s="4"/>
      <c r="K484" s="4"/>
    </row>
    <row r="485" spans="1:11" ht="14.25" customHeight="1">
      <c r="A485" s="4"/>
      <c r="B485" s="4"/>
      <c r="C485" s="4"/>
      <c r="D485" s="4"/>
      <c r="F485" s="4"/>
      <c r="G485" s="4"/>
      <c r="H485" s="4"/>
      <c r="I485" s="4"/>
      <c r="J485" s="4"/>
      <c r="K485" s="4"/>
    </row>
    <row r="486" spans="1:11" ht="14.25" customHeight="1">
      <c r="A486" s="4"/>
      <c r="B486" s="4"/>
      <c r="C486" s="4"/>
      <c r="D486" s="4"/>
      <c r="F486" s="4"/>
      <c r="G486" s="4"/>
      <c r="H486" s="4"/>
      <c r="I486" s="4"/>
      <c r="J486" s="4"/>
      <c r="K486" s="4"/>
    </row>
    <row r="487" spans="1:11" ht="14.25" customHeight="1">
      <c r="A487" s="4"/>
      <c r="B487" s="4"/>
      <c r="C487" s="4"/>
      <c r="D487" s="4"/>
      <c r="F487" s="4"/>
      <c r="G487" s="4"/>
      <c r="H487" s="4"/>
      <c r="I487" s="4"/>
      <c r="J487" s="4"/>
      <c r="K487" s="4"/>
    </row>
    <row r="488" spans="1:11" ht="14.25" customHeight="1">
      <c r="A488" s="4"/>
      <c r="B488" s="4"/>
      <c r="C488" s="4"/>
      <c r="D488" s="4"/>
      <c r="F488" s="4"/>
      <c r="G488" s="4"/>
      <c r="H488" s="4"/>
      <c r="I488" s="4"/>
      <c r="J488" s="4"/>
      <c r="K488" s="4"/>
    </row>
    <row r="489" spans="1:11" ht="14.25" customHeight="1">
      <c r="A489" s="4"/>
      <c r="B489" s="4"/>
      <c r="C489" s="4"/>
      <c r="D489" s="4"/>
      <c r="F489" s="4"/>
      <c r="G489" s="4"/>
      <c r="H489" s="4"/>
      <c r="I489" s="4"/>
      <c r="J489" s="4"/>
      <c r="K489" s="4"/>
    </row>
    <row r="490" spans="1:11" ht="14.25" customHeight="1">
      <c r="A490" s="4"/>
      <c r="B490" s="4"/>
      <c r="C490" s="4"/>
      <c r="D490" s="4"/>
      <c r="F490" s="4"/>
      <c r="G490" s="4"/>
      <c r="H490" s="4"/>
      <c r="I490" s="4"/>
      <c r="J490" s="4"/>
      <c r="K490" s="4"/>
    </row>
    <row r="491" spans="1:11" ht="14.25" customHeight="1">
      <c r="A491" s="4"/>
      <c r="B491" s="4"/>
      <c r="C491" s="4"/>
      <c r="D491" s="4"/>
      <c r="F491" s="4"/>
      <c r="G491" s="4"/>
      <c r="H491" s="4"/>
      <c r="I491" s="4"/>
      <c r="J491" s="4"/>
      <c r="K491" s="4"/>
    </row>
    <row r="492" spans="1:11" ht="14.25" customHeight="1">
      <c r="A492" s="4"/>
      <c r="B492" s="4"/>
      <c r="C492" s="4"/>
      <c r="D492" s="4"/>
      <c r="F492" s="4"/>
      <c r="G492" s="4"/>
      <c r="H492" s="4"/>
      <c r="I492" s="4"/>
      <c r="J492" s="4"/>
      <c r="K492" s="4"/>
    </row>
    <row r="493" spans="1:11" ht="14.25" customHeight="1">
      <c r="A493" s="4"/>
      <c r="B493" s="4"/>
      <c r="C493" s="4"/>
      <c r="D493" s="4"/>
      <c r="F493" s="4"/>
      <c r="G493" s="4"/>
      <c r="H493" s="4"/>
      <c r="I493" s="4"/>
      <c r="J493" s="4"/>
      <c r="K493" s="4"/>
    </row>
    <row r="494" spans="1:11" ht="14.25" customHeight="1">
      <c r="A494" s="4"/>
      <c r="B494" s="4"/>
      <c r="C494" s="4"/>
      <c r="D494" s="4"/>
      <c r="F494" s="4"/>
      <c r="G494" s="4"/>
      <c r="H494" s="4"/>
      <c r="I494" s="4"/>
      <c r="J494" s="4"/>
      <c r="K494" s="4"/>
    </row>
    <row r="495" spans="1:11" ht="14.25" customHeight="1">
      <c r="A495" s="4"/>
      <c r="B495" s="4"/>
      <c r="C495" s="4"/>
      <c r="D495" s="4"/>
      <c r="F495" s="4"/>
      <c r="G495" s="4"/>
      <c r="H495" s="4"/>
      <c r="I495" s="4"/>
      <c r="J495" s="4"/>
      <c r="K495" s="4"/>
    </row>
    <row r="496" spans="1:11" ht="14.25" customHeight="1">
      <c r="A496" s="4"/>
      <c r="B496" s="4"/>
      <c r="C496" s="4"/>
      <c r="D496" s="4"/>
      <c r="F496" s="4"/>
      <c r="G496" s="4"/>
      <c r="H496" s="4"/>
      <c r="I496" s="4"/>
      <c r="J496" s="4"/>
      <c r="K496" s="4"/>
    </row>
    <row r="497" spans="1:11" ht="14.25" customHeight="1">
      <c r="A497" s="4"/>
      <c r="B497" s="4"/>
      <c r="C497" s="4"/>
      <c r="D497" s="4"/>
      <c r="F497" s="4"/>
      <c r="G497" s="4"/>
      <c r="H497" s="4"/>
      <c r="I497" s="4"/>
      <c r="J497" s="4"/>
      <c r="K497" s="4"/>
    </row>
    <row r="498" spans="1:11" ht="14.25" customHeight="1">
      <c r="A498" s="4"/>
      <c r="B498" s="4"/>
      <c r="C498" s="4"/>
      <c r="D498" s="4"/>
      <c r="F498" s="4"/>
      <c r="G498" s="4"/>
      <c r="H498" s="4"/>
      <c r="I498" s="4"/>
      <c r="J498" s="4"/>
      <c r="K498" s="4"/>
    </row>
    <row r="499" spans="1:11" ht="14.25" customHeight="1">
      <c r="A499" s="4"/>
      <c r="B499" s="4"/>
      <c r="C499" s="4"/>
      <c r="D499" s="4"/>
      <c r="F499" s="4"/>
      <c r="G499" s="4"/>
      <c r="H499" s="4"/>
      <c r="I499" s="4"/>
      <c r="J499" s="4"/>
      <c r="K499" s="4"/>
    </row>
    <row r="500" spans="1:11" ht="14.25" customHeight="1">
      <c r="A500" s="4"/>
      <c r="B500" s="4"/>
      <c r="C500" s="4"/>
      <c r="D500" s="4"/>
      <c r="F500" s="4"/>
      <c r="G500" s="4"/>
      <c r="H500" s="4"/>
      <c r="I500" s="4"/>
      <c r="J500" s="4"/>
      <c r="K500" s="4"/>
    </row>
    <row r="501" spans="1:11" ht="14.25" customHeight="1">
      <c r="A501" s="4"/>
      <c r="B501" s="4"/>
      <c r="C501" s="4"/>
      <c r="D501" s="4"/>
      <c r="F501" s="4"/>
      <c r="G501" s="4"/>
      <c r="H501" s="4"/>
      <c r="I501" s="4"/>
      <c r="J501" s="4"/>
      <c r="K501" s="4"/>
    </row>
    <row r="502" spans="1:11" ht="14.25" customHeight="1">
      <c r="A502" s="4"/>
      <c r="B502" s="4"/>
      <c r="C502" s="4"/>
      <c r="D502" s="4"/>
      <c r="F502" s="4"/>
      <c r="G502" s="4"/>
      <c r="H502" s="4"/>
      <c r="I502" s="4"/>
      <c r="J502" s="4"/>
      <c r="K502" s="4"/>
    </row>
    <row r="503" spans="1:11" ht="14.25" customHeight="1">
      <c r="A503" s="4"/>
      <c r="B503" s="4"/>
      <c r="C503" s="4"/>
      <c r="D503" s="4"/>
      <c r="F503" s="4"/>
      <c r="G503" s="4"/>
      <c r="H503" s="4"/>
      <c r="I503" s="4"/>
      <c r="J503" s="4"/>
      <c r="K503" s="4"/>
    </row>
    <row r="504" spans="1:11" ht="14.25" customHeight="1">
      <c r="A504" s="4"/>
      <c r="B504" s="4"/>
      <c r="C504" s="4"/>
      <c r="D504" s="4"/>
      <c r="F504" s="4"/>
      <c r="G504" s="4"/>
      <c r="H504" s="4"/>
      <c r="I504" s="4"/>
      <c r="J504" s="4"/>
      <c r="K504" s="4"/>
    </row>
    <row r="505" spans="1:11" ht="14.25" customHeight="1">
      <c r="A505" s="4"/>
      <c r="B505" s="4"/>
      <c r="C505" s="4"/>
      <c r="D505" s="4"/>
      <c r="F505" s="4"/>
      <c r="G505" s="4"/>
      <c r="H505" s="4"/>
      <c r="I505" s="4"/>
      <c r="J505" s="4"/>
      <c r="K505" s="4"/>
    </row>
    <row r="506" spans="1:11" ht="14.25" customHeight="1">
      <c r="A506" s="4"/>
      <c r="B506" s="4"/>
      <c r="C506" s="4"/>
      <c r="D506" s="4"/>
      <c r="F506" s="4"/>
      <c r="G506" s="4"/>
      <c r="H506" s="4"/>
      <c r="I506" s="4"/>
      <c r="J506" s="4"/>
      <c r="K506" s="4"/>
    </row>
    <row r="507" spans="1:11" ht="14.25" customHeight="1">
      <c r="A507" s="4"/>
      <c r="B507" s="4"/>
      <c r="C507" s="4"/>
      <c r="D507" s="4"/>
      <c r="F507" s="4"/>
      <c r="G507" s="4"/>
      <c r="H507" s="4"/>
      <c r="I507" s="4"/>
      <c r="J507" s="4"/>
      <c r="K507" s="4"/>
    </row>
    <row r="508" spans="1:11" ht="14.25" customHeight="1">
      <c r="A508" s="4"/>
      <c r="B508" s="4"/>
      <c r="C508" s="4"/>
      <c r="D508" s="4"/>
      <c r="F508" s="4"/>
      <c r="G508" s="4"/>
      <c r="H508" s="4"/>
      <c r="I508" s="4"/>
      <c r="J508" s="4"/>
      <c r="K508" s="4"/>
    </row>
    <row r="509" spans="1:11" ht="14.25" customHeight="1">
      <c r="A509" s="4"/>
      <c r="B509" s="4"/>
      <c r="C509" s="4"/>
      <c r="D509" s="4"/>
      <c r="F509" s="4"/>
      <c r="G509" s="4"/>
      <c r="H509" s="4"/>
      <c r="I509" s="4"/>
      <c r="J509" s="4"/>
      <c r="K509" s="4"/>
    </row>
    <row r="510" spans="1:11" ht="14.25" customHeight="1">
      <c r="A510" s="4"/>
      <c r="B510" s="4"/>
      <c r="C510" s="4"/>
      <c r="D510" s="4"/>
      <c r="F510" s="4"/>
      <c r="G510" s="4"/>
      <c r="H510" s="4"/>
      <c r="I510" s="4"/>
      <c r="J510" s="4"/>
      <c r="K510" s="4"/>
    </row>
    <row r="511" spans="1:11" ht="14.25" customHeight="1">
      <c r="A511" s="4"/>
      <c r="B511" s="4"/>
      <c r="C511" s="4"/>
      <c r="D511" s="4"/>
      <c r="F511" s="4"/>
      <c r="G511" s="4"/>
      <c r="H511" s="4"/>
      <c r="I511" s="4"/>
      <c r="J511" s="4"/>
      <c r="K511" s="4"/>
    </row>
    <row r="512" spans="1:11" ht="14.25" customHeight="1">
      <c r="A512" s="4"/>
      <c r="B512" s="4"/>
      <c r="C512" s="4"/>
      <c r="D512" s="4"/>
      <c r="F512" s="4"/>
      <c r="G512" s="4"/>
      <c r="H512" s="4"/>
      <c r="I512" s="4"/>
      <c r="J512" s="4"/>
      <c r="K512" s="4"/>
    </row>
    <row r="513" spans="1:11" ht="14.25" customHeight="1">
      <c r="A513" s="4"/>
      <c r="B513" s="4"/>
      <c r="C513" s="4"/>
      <c r="D513" s="4"/>
      <c r="F513" s="4"/>
      <c r="G513" s="4"/>
      <c r="H513" s="4"/>
      <c r="I513" s="4"/>
      <c r="J513" s="4"/>
      <c r="K513" s="4"/>
    </row>
    <row r="514" spans="1:11" ht="14.25" customHeight="1">
      <c r="A514" s="4"/>
      <c r="B514" s="4"/>
      <c r="C514" s="4"/>
      <c r="D514" s="4"/>
      <c r="F514" s="4"/>
      <c r="G514" s="4"/>
      <c r="H514" s="4"/>
      <c r="I514" s="4"/>
      <c r="J514" s="4"/>
      <c r="K514" s="4"/>
    </row>
    <row r="515" spans="1:11" ht="14.25" customHeight="1">
      <c r="A515" s="4"/>
      <c r="B515" s="4"/>
      <c r="C515" s="4"/>
      <c r="D515" s="4"/>
      <c r="F515" s="4"/>
      <c r="G515" s="4"/>
      <c r="H515" s="4"/>
      <c r="I515" s="4"/>
      <c r="J515" s="4"/>
      <c r="K515" s="4"/>
    </row>
    <row r="516" spans="1:11" ht="14.25" customHeight="1">
      <c r="A516" s="4"/>
      <c r="B516" s="4"/>
      <c r="C516" s="4"/>
      <c r="D516" s="4"/>
      <c r="F516" s="4"/>
      <c r="G516" s="4"/>
      <c r="H516" s="4"/>
      <c r="I516" s="4"/>
      <c r="J516" s="4"/>
      <c r="K516" s="4"/>
    </row>
    <row r="517" spans="1:11" ht="14.25" customHeight="1">
      <c r="A517" s="4"/>
      <c r="B517" s="4"/>
      <c r="C517" s="4"/>
      <c r="D517" s="4"/>
      <c r="F517" s="4"/>
      <c r="G517" s="4"/>
      <c r="H517" s="4"/>
      <c r="I517" s="4"/>
      <c r="J517" s="4"/>
      <c r="K517" s="4"/>
    </row>
    <row r="518" spans="1:11" ht="14.25" customHeight="1">
      <c r="A518" s="4"/>
      <c r="B518" s="4"/>
      <c r="C518" s="4"/>
      <c r="D518" s="4"/>
      <c r="F518" s="4"/>
      <c r="G518" s="4"/>
      <c r="H518" s="4"/>
      <c r="I518" s="4"/>
      <c r="J518" s="4"/>
      <c r="K518" s="4"/>
    </row>
    <row r="519" spans="1:11" ht="14.25" customHeight="1">
      <c r="A519" s="4"/>
      <c r="B519" s="4"/>
      <c r="C519" s="4"/>
      <c r="D519" s="4"/>
      <c r="F519" s="4"/>
      <c r="G519" s="4"/>
      <c r="H519" s="4"/>
      <c r="I519" s="4"/>
      <c r="J519" s="4"/>
      <c r="K519" s="4"/>
    </row>
    <row r="520" spans="1:11" ht="14.25" customHeight="1">
      <c r="A520" s="4"/>
      <c r="B520" s="4"/>
      <c r="C520" s="4"/>
      <c r="D520" s="4"/>
      <c r="F520" s="4"/>
      <c r="G520" s="4"/>
      <c r="H520" s="4"/>
      <c r="I520" s="4"/>
      <c r="J520" s="4"/>
      <c r="K520" s="4"/>
    </row>
    <row r="521" spans="1:11" ht="14.25" customHeight="1">
      <c r="A521" s="4"/>
      <c r="B521" s="4"/>
      <c r="C521" s="4"/>
      <c r="D521" s="4"/>
      <c r="F521" s="4"/>
      <c r="G521" s="4"/>
      <c r="H521" s="4"/>
      <c r="I521" s="4"/>
      <c r="J521" s="4"/>
      <c r="K521" s="4"/>
    </row>
    <row r="522" spans="1:11" ht="14.25" customHeight="1">
      <c r="A522" s="4"/>
      <c r="B522" s="4"/>
      <c r="C522" s="4"/>
      <c r="D522" s="4"/>
      <c r="F522" s="4"/>
      <c r="G522" s="4"/>
      <c r="H522" s="4"/>
      <c r="I522" s="4"/>
      <c r="J522" s="4"/>
      <c r="K522" s="4"/>
    </row>
    <row r="523" spans="1:11" ht="14.25" customHeight="1">
      <c r="A523" s="4"/>
      <c r="B523" s="4"/>
      <c r="C523" s="4"/>
      <c r="D523" s="4"/>
      <c r="F523" s="4"/>
      <c r="G523" s="4"/>
      <c r="H523" s="4"/>
      <c r="I523" s="4"/>
      <c r="J523" s="4"/>
      <c r="K523" s="4"/>
    </row>
    <row r="524" spans="1:11" ht="14.25" customHeight="1">
      <c r="A524" s="4"/>
      <c r="B524" s="4"/>
      <c r="C524" s="4"/>
      <c r="D524" s="4"/>
      <c r="F524" s="4"/>
      <c r="G524" s="4"/>
      <c r="H524" s="4"/>
      <c r="I524" s="4"/>
      <c r="J524" s="4"/>
      <c r="K524" s="4"/>
    </row>
    <row r="525" spans="1:11" ht="14.25" customHeight="1">
      <c r="A525" s="4"/>
      <c r="B525" s="4"/>
      <c r="C525" s="4"/>
      <c r="D525" s="4"/>
      <c r="F525" s="4"/>
      <c r="G525" s="4"/>
      <c r="H525" s="4"/>
      <c r="I525" s="4"/>
      <c r="J525" s="4"/>
      <c r="K525" s="4"/>
    </row>
    <row r="526" spans="1:11" ht="14.25" customHeight="1">
      <c r="A526" s="4"/>
      <c r="B526" s="4"/>
      <c r="C526" s="4"/>
      <c r="D526" s="4"/>
      <c r="F526" s="4"/>
      <c r="G526" s="4"/>
      <c r="H526" s="4"/>
      <c r="I526" s="4"/>
      <c r="J526" s="4"/>
      <c r="K526" s="4"/>
    </row>
    <row r="527" spans="1:11" ht="14.25" customHeight="1">
      <c r="A527" s="4"/>
      <c r="B527" s="4"/>
      <c r="C527" s="4"/>
      <c r="D527" s="4"/>
      <c r="F527" s="4"/>
      <c r="G527" s="4"/>
      <c r="H527" s="4"/>
      <c r="I527" s="4"/>
      <c r="J527" s="4"/>
      <c r="K527" s="4"/>
    </row>
    <row r="528" spans="1:11" ht="14.25" customHeight="1">
      <c r="A528" s="4"/>
      <c r="B528" s="4"/>
      <c r="C528" s="4"/>
      <c r="D528" s="4"/>
      <c r="F528" s="4"/>
      <c r="G528" s="4"/>
      <c r="H528" s="4"/>
      <c r="I528" s="4"/>
      <c r="J528" s="4"/>
      <c r="K528" s="4"/>
    </row>
    <row r="529" spans="1:11" ht="14.25" customHeight="1">
      <c r="A529" s="4"/>
      <c r="B529" s="4"/>
      <c r="C529" s="4"/>
      <c r="D529" s="4"/>
      <c r="F529" s="4"/>
      <c r="G529" s="4"/>
      <c r="H529" s="4"/>
      <c r="I529" s="4"/>
      <c r="J529" s="4"/>
      <c r="K529" s="4"/>
    </row>
    <row r="530" spans="1:11" ht="14.25" customHeight="1">
      <c r="A530" s="4"/>
      <c r="B530" s="4"/>
      <c r="C530" s="4"/>
      <c r="D530" s="4"/>
      <c r="F530" s="4"/>
      <c r="G530" s="4"/>
      <c r="H530" s="4"/>
      <c r="I530" s="4"/>
      <c r="J530" s="4"/>
      <c r="K530" s="4"/>
    </row>
    <row r="531" spans="1:11" ht="14.25" customHeight="1">
      <c r="A531" s="4"/>
      <c r="B531" s="4"/>
      <c r="C531" s="4"/>
      <c r="D531" s="4"/>
      <c r="F531" s="4"/>
      <c r="G531" s="4"/>
      <c r="H531" s="4"/>
      <c r="I531" s="4"/>
      <c r="J531" s="4"/>
      <c r="K531" s="4"/>
    </row>
    <row r="532" spans="1:11" ht="14.25" customHeight="1">
      <c r="A532" s="4"/>
      <c r="B532" s="4"/>
      <c r="C532" s="4"/>
      <c r="D532" s="4"/>
      <c r="F532" s="4"/>
      <c r="G532" s="4"/>
      <c r="H532" s="4"/>
      <c r="I532" s="4"/>
      <c r="J532" s="4"/>
      <c r="K532" s="4"/>
    </row>
    <row r="533" spans="1:11" ht="14.25" customHeight="1">
      <c r="A533" s="4"/>
      <c r="B533" s="4"/>
      <c r="C533" s="4"/>
      <c r="D533" s="4"/>
      <c r="F533" s="4"/>
      <c r="G533" s="4"/>
      <c r="H533" s="4"/>
      <c r="I533" s="4"/>
      <c r="J533" s="4"/>
      <c r="K533" s="4"/>
    </row>
    <row r="534" spans="1:11" ht="14.25" customHeight="1">
      <c r="A534" s="4"/>
      <c r="B534" s="4"/>
      <c r="C534" s="4"/>
      <c r="D534" s="4"/>
      <c r="F534" s="4"/>
      <c r="G534" s="4"/>
      <c r="H534" s="4"/>
      <c r="I534" s="4"/>
      <c r="J534" s="4"/>
      <c r="K534" s="4"/>
    </row>
    <row r="535" spans="1:11" ht="14.25" customHeight="1">
      <c r="A535" s="4"/>
      <c r="B535" s="4"/>
      <c r="C535" s="4"/>
      <c r="D535" s="4"/>
      <c r="F535" s="4"/>
      <c r="G535" s="4"/>
      <c r="H535" s="4"/>
      <c r="I535" s="4"/>
      <c r="J535" s="4"/>
      <c r="K535" s="4"/>
    </row>
    <row r="536" spans="1:11" ht="14.25" customHeight="1">
      <c r="A536" s="4"/>
      <c r="B536" s="4"/>
      <c r="C536" s="4"/>
      <c r="D536" s="4"/>
      <c r="F536" s="4"/>
      <c r="G536" s="4"/>
      <c r="H536" s="4"/>
      <c r="I536" s="4"/>
      <c r="J536" s="4"/>
      <c r="K536" s="4"/>
    </row>
    <row r="537" spans="1:11" ht="14.25" customHeight="1">
      <c r="A537" s="4"/>
      <c r="B537" s="4"/>
      <c r="C537" s="4"/>
      <c r="D537" s="4"/>
      <c r="F537" s="4"/>
      <c r="G537" s="4"/>
      <c r="H537" s="4"/>
      <c r="I537" s="4"/>
      <c r="J537" s="4"/>
      <c r="K537" s="4"/>
    </row>
    <row r="538" spans="1:11" ht="14.25" customHeight="1">
      <c r="A538" s="4"/>
      <c r="B538" s="4"/>
      <c r="C538" s="4"/>
      <c r="D538" s="4"/>
      <c r="F538" s="4"/>
      <c r="G538" s="4"/>
      <c r="H538" s="4"/>
      <c r="I538" s="4"/>
      <c r="J538" s="4"/>
      <c r="K538" s="4"/>
    </row>
    <row r="539" spans="1:11" ht="14.25" customHeight="1">
      <c r="A539" s="4"/>
      <c r="B539" s="4"/>
      <c r="C539" s="4"/>
      <c r="D539" s="4"/>
      <c r="F539" s="4"/>
      <c r="G539" s="4"/>
      <c r="H539" s="4"/>
      <c r="I539" s="4"/>
      <c r="J539" s="4"/>
      <c r="K539" s="4"/>
    </row>
    <row r="540" spans="1:11" ht="14.25" customHeight="1">
      <c r="A540" s="4"/>
      <c r="B540" s="4"/>
      <c r="C540" s="4"/>
      <c r="D540" s="4"/>
      <c r="F540" s="4"/>
      <c r="G540" s="4"/>
      <c r="H540" s="4"/>
      <c r="I540" s="4"/>
      <c r="J540" s="4"/>
      <c r="K540" s="4"/>
    </row>
    <row r="541" spans="1:11" ht="14.25" customHeight="1">
      <c r="A541" s="4"/>
      <c r="B541" s="4"/>
      <c r="C541" s="4"/>
      <c r="D541" s="4"/>
      <c r="F541" s="4"/>
      <c r="G541" s="4"/>
      <c r="H541" s="4"/>
      <c r="I541" s="4"/>
      <c r="J541" s="4"/>
      <c r="K541" s="4"/>
    </row>
    <row r="542" spans="1:11" ht="14.25" customHeight="1">
      <c r="A542" s="4"/>
      <c r="B542" s="4"/>
      <c r="C542" s="4"/>
      <c r="D542" s="4"/>
      <c r="F542" s="4"/>
      <c r="G542" s="4"/>
      <c r="H542" s="4"/>
      <c r="I542" s="4"/>
      <c r="J542" s="4"/>
      <c r="K542" s="4"/>
    </row>
    <row r="543" spans="1:11" ht="14.25" customHeight="1">
      <c r="A543" s="4"/>
      <c r="B543" s="4"/>
      <c r="C543" s="4"/>
      <c r="D543" s="4"/>
      <c r="F543" s="4"/>
      <c r="G543" s="4"/>
      <c r="H543" s="4"/>
      <c r="I543" s="4"/>
      <c r="J543" s="4"/>
      <c r="K543" s="4"/>
    </row>
    <row r="544" spans="1:11" ht="14.25" customHeight="1">
      <c r="A544" s="4"/>
      <c r="B544" s="4"/>
      <c r="C544" s="4"/>
      <c r="D544" s="4"/>
      <c r="F544" s="4"/>
      <c r="G544" s="4"/>
      <c r="H544" s="4"/>
      <c r="I544" s="4"/>
      <c r="J544" s="4"/>
      <c r="K544" s="4"/>
    </row>
    <row r="545" spans="1:11" ht="14.25" customHeight="1">
      <c r="A545" s="4"/>
      <c r="B545" s="4"/>
      <c r="C545" s="4"/>
      <c r="D545" s="4"/>
      <c r="F545" s="4"/>
      <c r="G545" s="4"/>
      <c r="H545" s="4"/>
      <c r="I545" s="4"/>
      <c r="J545" s="4"/>
      <c r="K545" s="4"/>
    </row>
    <row r="546" spans="1:11" ht="14.25" customHeight="1">
      <c r="A546" s="4"/>
      <c r="B546" s="4"/>
      <c r="C546" s="4"/>
      <c r="D546" s="4"/>
      <c r="F546" s="4"/>
      <c r="G546" s="4"/>
      <c r="H546" s="4"/>
      <c r="I546" s="4"/>
      <c r="J546" s="4"/>
      <c r="K546" s="4"/>
    </row>
    <row r="547" spans="1:11" ht="14.25" customHeight="1">
      <c r="A547" s="4"/>
      <c r="B547" s="4"/>
      <c r="C547" s="4"/>
      <c r="D547" s="4"/>
      <c r="F547" s="4"/>
      <c r="G547" s="4"/>
      <c r="H547" s="4"/>
      <c r="I547" s="4"/>
      <c r="J547" s="4"/>
      <c r="K547" s="4"/>
    </row>
    <row r="548" spans="1:11" ht="14.25" customHeight="1">
      <c r="A548" s="4"/>
      <c r="B548" s="4"/>
      <c r="C548" s="4"/>
      <c r="D548" s="4"/>
      <c r="F548" s="4"/>
      <c r="G548" s="4"/>
      <c r="H548" s="4"/>
      <c r="I548" s="4"/>
      <c r="J548" s="4"/>
      <c r="K548" s="4"/>
    </row>
    <row r="549" spans="1:11" ht="14.25" customHeight="1">
      <c r="A549" s="4"/>
      <c r="B549" s="4"/>
      <c r="C549" s="4"/>
      <c r="D549" s="4"/>
      <c r="F549" s="4"/>
      <c r="G549" s="4"/>
      <c r="H549" s="4"/>
      <c r="I549" s="4"/>
      <c r="J549" s="4"/>
      <c r="K549" s="4"/>
    </row>
    <row r="550" spans="1:11" ht="14.25" customHeight="1">
      <c r="A550" s="4"/>
      <c r="B550" s="4"/>
      <c r="C550" s="4"/>
      <c r="D550" s="4"/>
      <c r="F550" s="4"/>
      <c r="G550" s="4"/>
      <c r="H550" s="4"/>
      <c r="I550" s="4"/>
      <c r="J550" s="4"/>
      <c r="K550" s="4"/>
    </row>
    <row r="551" spans="1:11" ht="14.25" customHeight="1">
      <c r="A551" s="4"/>
      <c r="B551" s="4"/>
      <c r="C551" s="4"/>
      <c r="D551" s="4"/>
      <c r="F551" s="4"/>
      <c r="G551" s="4"/>
      <c r="H551" s="4"/>
      <c r="I551" s="4"/>
      <c r="J551" s="4"/>
      <c r="K551" s="4"/>
    </row>
    <row r="552" spans="1:11" ht="14.25" customHeight="1">
      <c r="A552" s="4"/>
      <c r="B552" s="4"/>
      <c r="C552" s="4"/>
      <c r="D552" s="4"/>
      <c r="F552" s="4"/>
      <c r="G552" s="4"/>
      <c r="H552" s="4"/>
      <c r="I552" s="4"/>
      <c r="J552" s="4"/>
      <c r="K552" s="4"/>
    </row>
    <row r="553" spans="1:11" ht="14.25" customHeight="1">
      <c r="A553" s="4"/>
      <c r="B553" s="4"/>
      <c r="C553" s="4"/>
      <c r="D553" s="4"/>
      <c r="F553" s="4"/>
      <c r="G553" s="4"/>
      <c r="H553" s="4"/>
      <c r="I553" s="4"/>
      <c r="J553" s="4"/>
      <c r="K553" s="4"/>
    </row>
    <row r="554" spans="1:11" ht="14.25" customHeight="1">
      <c r="A554" s="4"/>
      <c r="B554" s="4"/>
      <c r="C554" s="4"/>
      <c r="D554" s="4"/>
      <c r="F554" s="4"/>
      <c r="G554" s="4"/>
      <c r="H554" s="4"/>
      <c r="I554" s="4"/>
      <c r="J554" s="4"/>
      <c r="K554" s="4"/>
    </row>
    <row r="555" spans="1:11" ht="14.25" customHeight="1">
      <c r="A555" s="4"/>
      <c r="B555" s="4"/>
      <c r="C555" s="4"/>
      <c r="D555" s="4"/>
      <c r="F555" s="4"/>
      <c r="G555" s="4"/>
      <c r="H555" s="4"/>
      <c r="I555" s="4"/>
      <c r="J555" s="4"/>
      <c r="K555" s="4"/>
    </row>
    <row r="556" spans="1:11" ht="14.25" customHeight="1">
      <c r="A556" s="4"/>
      <c r="B556" s="4"/>
      <c r="C556" s="4"/>
      <c r="D556" s="4"/>
      <c r="F556" s="4"/>
      <c r="G556" s="4"/>
      <c r="H556" s="4"/>
      <c r="I556" s="4"/>
      <c r="J556" s="4"/>
      <c r="K556" s="4"/>
    </row>
    <row r="557" spans="1:11" ht="14.25" customHeight="1">
      <c r="A557" s="4"/>
      <c r="B557" s="4"/>
      <c r="C557" s="4"/>
      <c r="D557" s="4"/>
      <c r="F557" s="4"/>
      <c r="G557" s="4"/>
      <c r="H557" s="4"/>
      <c r="I557" s="4"/>
      <c r="J557" s="4"/>
      <c r="K557" s="4"/>
    </row>
    <row r="558" spans="1:11" ht="14.25" customHeight="1">
      <c r="A558" s="4"/>
      <c r="B558" s="4"/>
      <c r="C558" s="4"/>
      <c r="D558" s="4"/>
      <c r="F558" s="4"/>
      <c r="G558" s="4"/>
      <c r="H558" s="4"/>
      <c r="I558" s="4"/>
      <c r="J558" s="4"/>
      <c r="K558" s="4"/>
    </row>
    <row r="559" spans="1:11" ht="14.25" customHeight="1">
      <c r="A559" s="4"/>
      <c r="B559" s="4"/>
      <c r="C559" s="4"/>
      <c r="D559" s="4"/>
      <c r="F559" s="4"/>
      <c r="G559" s="4"/>
      <c r="H559" s="4"/>
      <c r="I559" s="4"/>
      <c r="J559" s="4"/>
      <c r="K559" s="4"/>
    </row>
    <row r="560" spans="1:11" ht="14.25" customHeight="1">
      <c r="A560" s="4"/>
      <c r="B560" s="4"/>
      <c r="C560" s="4"/>
      <c r="D560" s="4"/>
      <c r="F560" s="4"/>
      <c r="G560" s="4"/>
      <c r="H560" s="4"/>
      <c r="I560" s="4"/>
      <c r="J560" s="4"/>
      <c r="K560" s="4"/>
    </row>
    <row r="561" spans="1:11" ht="14.25" customHeight="1">
      <c r="A561" s="4"/>
      <c r="B561" s="4"/>
      <c r="C561" s="4"/>
      <c r="D561" s="4"/>
      <c r="F561" s="4"/>
      <c r="G561" s="4"/>
      <c r="H561" s="4"/>
      <c r="I561" s="4"/>
      <c r="J561" s="4"/>
      <c r="K561" s="4"/>
    </row>
    <row r="562" spans="1:11" ht="14.25" customHeight="1">
      <c r="A562" s="4"/>
      <c r="B562" s="4"/>
      <c r="C562" s="4"/>
      <c r="D562" s="4"/>
      <c r="F562" s="4"/>
      <c r="G562" s="4"/>
      <c r="H562" s="4"/>
      <c r="I562" s="4"/>
      <c r="J562" s="4"/>
      <c r="K562" s="4"/>
    </row>
    <row r="563" spans="1:11" ht="14.25" customHeight="1">
      <c r="A563" s="4"/>
      <c r="B563" s="4"/>
      <c r="C563" s="4"/>
      <c r="D563" s="4"/>
      <c r="F563" s="4"/>
      <c r="G563" s="4"/>
      <c r="H563" s="4"/>
      <c r="I563" s="4"/>
      <c r="J563" s="4"/>
      <c r="K563" s="4"/>
    </row>
    <row r="564" spans="1:11" ht="14.25" customHeight="1">
      <c r="A564" s="4"/>
      <c r="B564" s="4"/>
      <c r="C564" s="4"/>
      <c r="D564" s="4"/>
      <c r="F564" s="4"/>
      <c r="G564" s="4"/>
      <c r="H564" s="4"/>
      <c r="I564" s="4"/>
      <c r="J564" s="4"/>
      <c r="K564" s="4"/>
    </row>
    <row r="565" spans="1:11" ht="14.25" customHeight="1">
      <c r="A565" s="4"/>
      <c r="B565" s="4"/>
      <c r="C565" s="4"/>
      <c r="D565" s="4"/>
      <c r="F565" s="4"/>
      <c r="G565" s="4"/>
      <c r="H565" s="4"/>
      <c r="I565" s="4"/>
      <c r="J565" s="4"/>
      <c r="K565" s="4"/>
    </row>
    <row r="566" spans="1:11" ht="14.25" customHeight="1">
      <c r="A566" s="4"/>
      <c r="B566" s="4"/>
      <c r="C566" s="4"/>
      <c r="D566" s="4"/>
      <c r="F566" s="4"/>
      <c r="G566" s="4"/>
      <c r="H566" s="4"/>
      <c r="I566" s="4"/>
      <c r="J566" s="4"/>
      <c r="K566" s="4"/>
    </row>
    <row r="567" spans="1:11" ht="14.25" customHeight="1">
      <c r="A567" s="4"/>
      <c r="B567" s="4"/>
      <c r="C567" s="4"/>
      <c r="D567" s="4"/>
      <c r="F567" s="4"/>
      <c r="G567" s="4"/>
      <c r="H567" s="4"/>
      <c r="I567" s="4"/>
      <c r="J567" s="4"/>
      <c r="K567" s="4"/>
    </row>
    <row r="568" spans="1:11" ht="14.25" customHeight="1">
      <c r="A568" s="4"/>
      <c r="B568" s="4"/>
      <c r="C568" s="4"/>
      <c r="D568" s="4"/>
      <c r="F568" s="4"/>
      <c r="G568" s="4"/>
      <c r="H568" s="4"/>
      <c r="I568" s="4"/>
      <c r="J568" s="4"/>
      <c r="K568" s="4"/>
    </row>
    <row r="569" spans="1:11" ht="14.25" customHeight="1">
      <c r="A569" s="4"/>
      <c r="B569" s="4"/>
      <c r="C569" s="4"/>
      <c r="D569" s="4"/>
      <c r="F569" s="4"/>
      <c r="G569" s="4"/>
      <c r="H569" s="4"/>
      <c r="I569" s="4"/>
      <c r="J569" s="4"/>
      <c r="K569" s="4"/>
    </row>
    <row r="570" spans="1:11" ht="14.25" customHeight="1">
      <c r="A570" s="4"/>
      <c r="B570" s="4"/>
      <c r="C570" s="4"/>
      <c r="D570" s="4"/>
      <c r="F570" s="4"/>
      <c r="G570" s="4"/>
      <c r="H570" s="4"/>
      <c r="I570" s="4"/>
      <c r="J570" s="4"/>
      <c r="K570" s="4"/>
    </row>
    <row r="571" spans="1:11" ht="14.25" customHeight="1">
      <c r="A571" s="4"/>
      <c r="B571" s="4"/>
      <c r="C571" s="4"/>
      <c r="D571" s="4"/>
      <c r="F571" s="4"/>
      <c r="G571" s="4"/>
      <c r="H571" s="4"/>
      <c r="I571" s="4"/>
      <c r="J571" s="4"/>
      <c r="K571" s="4"/>
    </row>
    <row r="572" spans="1:11" ht="14.25" customHeight="1">
      <c r="A572" s="4"/>
      <c r="B572" s="4"/>
      <c r="C572" s="4"/>
      <c r="D572" s="4"/>
      <c r="F572" s="4"/>
      <c r="G572" s="4"/>
      <c r="H572" s="4"/>
      <c r="I572" s="4"/>
      <c r="J572" s="4"/>
      <c r="K572" s="4"/>
    </row>
    <row r="573" spans="1:11" ht="14.25" customHeight="1">
      <c r="A573" s="4"/>
      <c r="B573" s="4"/>
      <c r="C573" s="4"/>
      <c r="D573" s="4"/>
      <c r="F573" s="4"/>
      <c r="G573" s="4"/>
      <c r="H573" s="4"/>
      <c r="I573" s="4"/>
      <c r="J573" s="4"/>
      <c r="K573" s="4"/>
    </row>
    <row r="574" spans="1:11" ht="14.25" customHeight="1">
      <c r="A574" s="4"/>
      <c r="B574" s="4"/>
      <c r="C574" s="4"/>
      <c r="D574" s="4"/>
      <c r="F574" s="4"/>
      <c r="G574" s="4"/>
      <c r="H574" s="4"/>
      <c r="I574" s="4"/>
      <c r="J574" s="4"/>
      <c r="K574" s="4"/>
    </row>
    <row r="575" spans="1:11" ht="14.25" customHeight="1">
      <c r="A575" s="4"/>
      <c r="B575" s="4"/>
      <c r="C575" s="4"/>
      <c r="D575" s="4"/>
      <c r="F575" s="4"/>
      <c r="G575" s="4"/>
      <c r="H575" s="4"/>
      <c r="I575" s="4"/>
      <c r="J575" s="4"/>
      <c r="K575" s="4"/>
    </row>
    <row r="576" spans="1:11" ht="14.25" customHeight="1">
      <c r="A576" s="4"/>
      <c r="B576" s="4"/>
      <c r="C576" s="4"/>
      <c r="D576" s="4"/>
      <c r="F576" s="4"/>
      <c r="G576" s="4"/>
      <c r="H576" s="4"/>
      <c r="I576" s="4"/>
      <c r="J576" s="4"/>
      <c r="K576" s="4"/>
    </row>
    <row r="577" spans="1:11" ht="14.25" customHeight="1">
      <c r="A577" s="4"/>
      <c r="B577" s="4"/>
      <c r="C577" s="4"/>
      <c r="D577" s="4"/>
      <c r="F577" s="4"/>
      <c r="G577" s="4"/>
      <c r="H577" s="4"/>
      <c r="I577" s="4"/>
      <c r="J577" s="4"/>
      <c r="K577" s="4"/>
    </row>
    <row r="578" spans="1:11" ht="14.25" customHeight="1">
      <c r="A578" s="4"/>
      <c r="B578" s="4"/>
      <c r="C578" s="4"/>
      <c r="D578" s="4"/>
      <c r="F578" s="4"/>
      <c r="G578" s="4"/>
      <c r="H578" s="4"/>
      <c r="I578" s="4"/>
      <c r="J578" s="4"/>
      <c r="K578" s="4"/>
    </row>
    <row r="579" spans="1:11" ht="14.25" customHeight="1">
      <c r="A579" s="4"/>
      <c r="B579" s="4"/>
      <c r="C579" s="4"/>
      <c r="D579" s="4"/>
      <c r="F579" s="4"/>
      <c r="G579" s="4"/>
      <c r="H579" s="4"/>
      <c r="I579" s="4"/>
      <c r="J579" s="4"/>
      <c r="K579" s="4"/>
    </row>
    <row r="580" spans="1:11" ht="14.25" customHeight="1">
      <c r="A580" s="4"/>
      <c r="B580" s="4"/>
      <c r="C580" s="4"/>
      <c r="D580" s="4"/>
      <c r="F580" s="4"/>
      <c r="G580" s="4"/>
      <c r="H580" s="4"/>
      <c r="I580" s="4"/>
      <c r="J580" s="4"/>
      <c r="K580" s="4"/>
    </row>
    <row r="581" spans="1:11" ht="14.25" customHeight="1">
      <c r="A581" s="4"/>
      <c r="B581" s="4"/>
      <c r="C581" s="4"/>
      <c r="D581" s="4"/>
      <c r="F581" s="4"/>
      <c r="G581" s="4"/>
      <c r="H581" s="4"/>
      <c r="I581" s="4"/>
      <c r="J581" s="4"/>
      <c r="K581" s="4"/>
    </row>
    <row r="582" spans="1:11" ht="14.25" customHeight="1">
      <c r="A582" s="4"/>
      <c r="B582" s="4"/>
      <c r="C582" s="4"/>
      <c r="D582" s="4"/>
      <c r="F582" s="4"/>
      <c r="G582" s="4"/>
      <c r="H582" s="4"/>
      <c r="I582" s="4"/>
      <c r="J582" s="4"/>
      <c r="K582" s="4"/>
    </row>
    <row r="583" spans="1:11" ht="14.25" customHeight="1">
      <c r="A583" s="4"/>
      <c r="B583" s="4"/>
      <c r="C583" s="4"/>
      <c r="D583" s="4"/>
      <c r="F583" s="4"/>
      <c r="G583" s="4"/>
      <c r="H583" s="4"/>
      <c r="I583" s="4"/>
      <c r="J583" s="4"/>
      <c r="K583" s="4"/>
    </row>
    <row r="584" spans="1:11" ht="14.25" customHeight="1">
      <c r="A584" s="4"/>
      <c r="B584" s="4"/>
      <c r="C584" s="4"/>
      <c r="D584" s="4"/>
      <c r="F584" s="4"/>
      <c r="G584" s="4"/>
      <c r="H584" s="4"/>
      <c r="I584" s="4"/>
      <c r="J584" s="4"/>
      <c r="K584" s="4"/>
    </row>
    <row r="585" spans="1:11" ht="14.25" customHeight="1">
      <c r="A585" s="4"/>
      <c r="B585" s="4"/>
      <c r="C585" s="4"/>
      <c r="D585" s="4"/>
      <c r="F585" s="4"/>
      <c r="G585" s="4"/>
      <c r="H585" s="4"/>
      <c r="I585" s="4"/>
      <c r="J585" s="4"/>
      <c r="K585" s="4"/>
    </row>
    <row r="586" spans="1:11" ht="14.25" customHeight="1">
      <c r="A586" s="4"/>
      <c r="B586" s="4"/>
      <c r="C586" s="4"/>
      <c r="D586" s="4"/>
      <c r="F586" s="4"/>
      <c r="G586" s="4"/>
      <c r="H586" s="4"/>
      <c r="I586" s="4"/>
      <c r="J586" s="4"/>
      <c r="K586" s="4"/>
    </row>
    <row r="587" spans="1:11" ht="14.25" customHeight="1">
      <c r="A587" s="4"/>
      <c r="B587" s="4"/>
      <c r="C587" s="4"/>
      <c r="D587" s="4"/>
      <c r="F587" s="4"/>
      <c r="G587" s="4"/>
      <c r="H587" s="4"/>
      <c r="I587" s="4"/>
      <c r="J587" s="4"/>
      <c r="K587" s="4"/>
    </row>
    <row r="588" spans="1:11" ht="14.25" customHeight="1">
      <c r="A588" s="4"/>
      <c r="B588" s="4"/>
      <c r="C588" s="4"/>
      <c r="D588" s="4"/>
      <c r="F588" s="4"/>
      <c r="G588" s="4"/>
      <c r="H588" s="4"/>
      <c r="I588" s="4"/>
      <c r="J588" s="4"/>
      <c r="K588" s="4"/>
    </row>
    <row r="589" spans="1:11" ht="14.25" customHeight="1">
      <c r="A589" s="4"/>
      <c r="B589" s="4"/>
      <c r="C589" s="4"/>
      <c r="D589" s="4"/>
      <c r="F589" s="4"/>
      <c r="G589" s="4"/>
      <c r="H589" s="4"/>
      <c r="I589" s="4"/>
      <c r="J589" s="4"/>
      <c r="K589" s="4"/>
    </row>
    <row r="590" spans="1:11" ht="14.25" customHeight="1">
      <c r="A590" s="4"/>
      <c r="B590" s="4"/>
      <c r="C590" s="4"/>
      <c r="D590" s="4"/>
      <c r="F590" s="4"/>
      <c r="G590" s="4"/>
      <c r="H590" s="4"/>
      <c r="I590" s="4"/>
      <c r="J590" s="4"/>
      <c r="K590" s="4"/>
    </row>
    <row r="591" spans="1:11" ht="14.25" customHeight="1">
      <c r="A591" s="4"/>
      <c r="B591" s="4"/>
      <c r="C591" s="4"/>
      <c r="D591" s="4"/>
      <c r="F591" s="4"/>
      <c r="G591" s="4"/>
      <c r="H591" s="4"/>
      <c r="I591" s="4"/>
      <c r="J591" s="4"/>
      <c r="K591" s="4"/>
    </row>
    <row r="592" spans="1:11" ht="14.25" customHeight="1">
      <c r="A592" s="4"/>
      <c r="B592" s="4"/>
      <c r="C592" s="4"/>
      <c r="D592" s="4"/>
      <c r="F592" s="4"/>
      <c r="G592" s="4"/>
      <c r="H592" s="4"/>
      <c r="I592" s="4"/>
      <c r="J592" s="4"/>
      <c r="K592" s="4"/>
    </row>
    <row r="593" spans="1:11" ht="14.25" customHeight="1">
      <c r="A593" s="4"/>
      <c r="B593" s="4"/>
      <c r="C593" s="4"/>
      <c r="D593" s="4"/>
      <c r="F593" s="4"/>
      <c r="G593" s="4"/>
      <c r="H593" s="4"/>
      <c r="I593" s="4"/>
      <c r="J593" s="4"/>
      <c r="K593" s="4"/>
    </row>
    <row r="594" spans="1:11" ht="14.25" customHeight="1">
      <c r="A594" s="4"/>
      <c r="B594" s="4"/>
      <c r="C594" s="4"/>
      <c r="D594" s="4"/>
      <c r="F594" s="4"/>
      <c r="G594" s="4"/>
      <c r="H594" s="4"/>
      <c r="I594" s="4"/>
      <c r="J594" s="4"/>
      <c r="K594" s="4"/>
    </row>
    <row r="595" spans="1:11" ht="14.25" customHeight="1">
      <c r="A595" s="4"/>
      <c r="B595" s="4"/>
      <c r="C595" s="4"/>
      <c r="D595" s="4"/>
      <c r="F595" s="4"/>
      <c r="G595" s="4"/>
      <c r="H595" s="4"/>
      <c r="I595" s="4"/>
      <c r="J595" s="4"/>
      <c r="K595" s="4"/>
    </row>
    <row r="596" spans="1:11" ht="14.25" customHeight="1">
      <c r="A596" s="4"/>
      <c r="B596" s="4"/>
      <c r="C596" s="4"/>
      <c r="D596" s="4"/>
      <c r="F596" s="4"/>
      <c r="G596" s="4"/>
      <c r="H596" s="4"/>
      <c r="I596" s="4"/>
      <c r="J596" s="4"/>
      <c r="K596" s="4"/>
    </row>
    <row r="597" spans="1:11" ht="14.25" customHeight="1">
      <c r="A597" s="4"/>
      <c r="B597" s="4"/>
      <c r="C597" s="4"/>
      <c r="D597" s="4"/>
      <c r="F597" s="4"/>
      <c r="G597" s="4"/>
      <c r="H597" s="4"/>
      <c r="I597" s="4"/>
      <c r="J597" s="4"/>
      <c r="K597" s="4"/>
    </row>
    <row r="598" spans="1:11" ht="14.25" customHeight="1">
      <c r="A598" s="4"/>
      <c r="B598" s="4"/>
      <c r="C598" s="4"/>
      <c r="D598" s="4"/>
      <c r="F598" s="4"/>
      <c r="G598" s="4"/>
      <c r="H598" s="4"/>
      <c r="I598" s="4"/>
      <c r="J598" s="4"/>
      <c r="K598" s="4"/>
    </row>
    <row r="599" spans="1:11" ht="14.25" customHeight="1">
      <c r="A599" s="4"/>
      <c r="B599" s="4"/>
      <c r="C599" s="4"/>
      <c r="D599" s="4"/>
      <c r="F599" s="4"/>
      <c r="G599" s="4"/>
      <c r="H599" s="4"/>
      <c r="I599" s="4"/>
      <c r="J599" s="4"/>
      <c r="K599" s="4"/>
    </row>
    <row r="600" spans="1:11" ht="14.25" customHeight="1">
      <c r="A600" s="4"/>
      <c r="B600" s="4"/>
      <c r="C600" s="4"/>
      <c r="D600" s="4"/>
      <c r="F600" s="4"/>
      <c r="G600" s="4"/>
      <c r="H600" s="4"/>
      <c r="I600" s="4"/>
      <c r="J600" s="4"/>
      <c r="K600" s="4"/>
    </row>
    <row r="601" spans="1:11" ht="14.25" customHeight="1">
      <c r="A601" s="4"/>
      <c r="B601" s="4"/>
      <c r="C601" s="4"/>
      <c r="D601" s="4"/>
      <c r="F601" s="4"/>
      <c r="G601" s="4"/>
      <c r="H601" s="4"/>
      <c r="I601" s="4"/>
      <c r="J601" s="4"/>
      <c r="K601" s="4"/>
    </row>
    <row r="602" spans="1:11" ht="14.25" customHeight="1">
      <c r="A602" s="4"/>
      <c r="B602" s="4"/>
      <c r="C602" s="4"/>
      <c r="D602" s="4"/>
      <c r="F602" s="4"/>
      <c r="G602" s="4"/>
      <c r="H602" s="4"/>
      <c r="I602" s="4"/>
      <c r="J602" s="4"/>
      <c r="K602" s="4"/>
    </row>
    <row r="603" spans="1:11" ht="14.25" customHeight="1">
      <c r="A603" s="4"/>
      <c r="B603" s="4"/>
      <c r="C603" s="4"/>
      <c r="D603" s="4"/>
      <c r="F603" s="4"/>
      <c r="G603" s="4"/>
      <c r="H603" s="4"/>
      <c r="I603" s="4"/>
      <c r="J603" s="4"/>
      <c r="K603" s="4"/>
    </row>
    <row r="604" spans="1:11" ht="14.25" customHeight="1">
      <c r="A604" s="4"/>
      <c r="B604" s="4"/>
      <c r="C604" s="4"/>
      <c r="D604" s="4"/>
      <c r="F604" s="4"/>
      <c r="G604" s="4"/>
      <c r="H604" s="4"/>
      <c r="I604" s="4"/>
      <c r="J604" s="4"/>
      <c r="K604" s="4"/>
    </row>
    <row r="605" spans="1:11" ht="14.25" customHeight="1">
      <c r="A605" s="4"/>
      <c r="B605" s="4"/>
      <c r="C605" s="4"/>
      <c r="D605" s="4"/>
      <c r="F605" s="4"/>
      <c r="G605" s="4"/>
      <c r="H605" s="4"/>
      <c r="I605" s="4"/>
      <c r="J605" s="4"/>
      <c r="K605" s="4"/>
    </row>
    <row r="606" spans="1:11" ht="14.25" customHeight="1">
      <c r="A606" s="4"/>
      <c r="B606" s="4"/>
      <c r="C606" s="4"/>
      <c r="D606" s="4"/>
      <c r="F606" s="4"/>
      <c r="G606" s="4"/>
      <c r="H606" s="4"/>
      <c r="I606" s="4"/>
      <c r="J606" s="4"/>
      <c r="K606" s="4"/>
    </row>
    <row r="607" spans="1:11" ht="14.25" customHeight="1">
      <c r="A607" s="4"/>
      <c r="B607" s="4"/>
      <c r="C607" s="4"/>
      <c r="D607" s="4"/>
      <c r="F607" s="4"/>
      <c r="G607" s="4"/>
      <c r="H607" s="4"/>
      <c r="I607" s="4"/>
      <c r="J607" s="4"/>
      <c r="K607" s="4"/>
    </row>
    <row r="608" spans="1:11" ht="14.25" customHeight="1">
      <c r="A608" s="4"/>
      <c r="B608" s="4"/>
      <c r="C608" s="4"/>
      <c r="D608" s="4"/>
      <c r="F608" s="4"/>
      <c r="G608" s="4"/>
      <c r="H608" s="4"/>
      <c r="I608" s="4"/>
      <c r="J608" s="4"/>
      <c r="K608" s="4"/>
    </row>
    <row r="609" spans="1:11" ht="14.25" customHeight="1">
      <c r="A609" s="4"/>
      <c r="B609" s="4"/>
      <c r="C609" s="4"/>
      <c r="D609" s="4"/>
      <c r="F609" s="4"/>
      <c r="G609" s="4"/>
      <c r="H609" s="4"/>
      <c r="I609" s="4"/>
      <c r="J609" s="4"/>
      <c r="K609" s="4"/>
    </row>
    <row r="610" spans="1:11" ht="14.25" customHeight="1">
      <c r="A610" s="4"/>
      <c r="B610" s="4"/>
      <c r="C610" s="4"/>
      <c r="D610" s="4"/>
      <c r="F610" s="4"/>
      <c r="G610" s="4"/>
      <c r="H610" s="4"/>
      <c r="I610" s="4"/>
      <c r="J610" s="4"/>
      <c r="K610" s="4"/>
    </row>
    <row r="611" spans="1:11" ht="14.25" customHeight="1">
      <c r="A611" s="4"/>
      <c r="B611" s="4"/>
      <c r="C611" s="4"/>
      <c r="D611" s="4"/>
      <c r="F611" s="4"/>
      <c r="G611" s="4"/>
      <c r="H611" s="4"/>
      <c r="I611" s="4"/>
      <c r="J611" s="4"/>
      <c r="K611" s="4"/>
    </row>
    <row r="612" spans="1:11" ht="14.25" customHeight="1">
      <c r="A612" s="4"/>
      <c r="B612" s="4"/>
      <c r="C612" s="4"/>
      <c r="D612" s="4"/>
      <c r="F612" s="4"/>
      <c r="G612" s="4"/>
      <c r="H612" s="4"/>
      <c r="I612" s="4"/>
      <c r="J612" s="4"/>
      <c r="K612" s="4"/>
    </row>
    <row r="613" spans="1:11" ht="14.25" customHeight="1">
      <c r="A613" s="4"/>
      <c r="B613" s="4"/>
      <c r="C613" s="4"/>
      <c r="D613" s="4"/>
      <c r="F613" s="4"/>
      <c r="G613" s="4"/>
      <c r="H613" s="4"/>
      <c r="I613" s="4"/>
      <c r="J613" s="4"/>
      <c r="K613" s="4"/>
    </row>
    <row r="614" spans="1:11" ht="14.25" customHeight="1">
      <c r="A614" s="4"/>
      <c r="B614" s="4"/>
      <c r="C614" s="4"/>
      <c r="D614" s="4"/>
      <c r="F614" s="4"/>
      <c r="G614" s="4"/>
      <c r="H614" s="4"/>
      <c r="I614" s="4"/>
      <c r="J614" s="4"/>
      <c r="K614" s="4"/>
    </row>
    <row r="615" spans="1:11" ht="14.25" customHeight="1">
      <c r="A615" s="4"/>
      <c r="B615" s="4"/>
      <c r="C615" s="4"/>
      <c r="D615" s="4"/>
      <c r="F615" s="4"/>
      <c r="G615" s="4"/>
      <c r="H615" s="4"/>
      <c r="I615" s="4"/>
      <c r="J615" s="4"/>
      <c r="K615" s="4"/>
    </row>
    <row r="616" spans="1:11" ht="14.25" customHeight="1">
      <c r="A616" s="4"/>
      <c r="B616" s="4"/>
      <c r="C616" s="4"/>
      <c r="D616" s="4"/>
      <c r="F616" s="4"/>
      <c r="G616" s="4"/>
      <c r="H616" s="4"/>
      <c r="I616" s="4"/>
      <c r="J616" s="4"/>
      <c r="K616" s="4"/>
    </row>
    <row r="617" spans="1:11" ht="14.25" customHeight="1">
      <c r="A617" s="4"/>
      <c r="B617" s="4"/>
      <c r="C617" s="4"/>
      <c r="D617" s="4"/>
      <c r="F617" s="4"/>
      <c r="G617" s="4"/>
      <c r="H617" s="4"/>
      <c r="I617" s="4"/>
      <c r="J617" s="4"/>
      <c r="K617" s="4"/>
    </row>
    <row r="618" spans="1:11" ht="14.25" customHeight="1">
      <c r="A618" s="4"/>
      <c r="B618" s="4"/>
      <c r="C618" s="4"/>
      <c r="D618" s="4"/>
      <c r="F618" s="4"/>
      <c r="G618" s="4"/>
      <c r="H618" s="4"/>
      <c r="I618" s="4"/>
      <c r="J618" s="4"/>
      <c r="K618" s="4"/>
    </row>
    <row r="619" spans="1:11" ht="14.25" customHeight="1">
      <c r="A619" s="4"/>
      <c r="B619" s="4"/>
      <c r="C619" s="4"/>
      <c r="D619" s="4"/>
      <c r="F619" s="4"/>
      <c r="G619" s="4"/>
      <c r="H619" s="4"/>
      <c r="I619" s="4"/>
      <c r="J619" s="4"/>
      <c r="K619" s="4"/>
    </row>
    <row r="620" spans="1:11" ht="14.25" customHeight="1">
      <c r="A620" s="4"/>
      <c r="B620" s="4"/>
      <c r="C620" s="4"/>
      <c r="D620" s="4"/>
      <c r="F620" s="4"/>
      <c r="G620" s="4"/>
      <c r="H620" s="4"/>
      <c r="I620" s="4"/>
      <c r="J620" s="4"/>
      <c r="K620" s="4"/>
    </row>
    <row r="621" spans="1:11" ht="14.25" customHeight="1">
      <c r="A621" s="4"/>
      <c r="B621" s="4"/>
      <c r="C621" s="4"/>
      <c r="D621" s="4"/>
      <c r="F621" s="4"/>
      <c r="G621" s="4"/>
      <c r="H621" s="4"/>
      <c r="I621" s="4"/>
      <c r="J621" s="4"/>
      <c r="K621" s="4"/>
    </row>
    <row r="622" spans="1:11" ht="14.25" customHeight="1">
      <c r="A622" s="4"/>
      <c r="B622" s="4"/>
      <c r="C622" s="4"/>
      <c r="D622" s="4"/>
      <c r="F622" s="4"/>
      <c r="G622" s="4"/>
      <c r="H622" s="4"/>
      <c r="I622" s="4"/>
      <c r="J622" s="4"/>
      <c r="K622" s="4"/>
    </row>
    <row r="623" spans="1:11" ht="14.25" customHeight="1">
      <c r="A623" s="4"/>
      <c r="B623" s="4"/>
      <c r="C623" s="4"/>
      <c r="D623" s="4"/>
      <c r="F623" s="4"/>
      <c r="G623" s="4"/>
      <c r="H623" s="4"/>
      <c r="I623" s="4"/>
      <c r="J623" s="4"/>
      <c r="K623" s="4"/>
    </row>
    <row r="624" spans="1:11" ht="14.25" customHeight="1">
      <c r="A624" s="4"/>
      <c r="B624" s="4"/>
      <c r="C624" s="4"/>
      <c r="D624" s="4"/>
      <c r="F624" s="4"/>
      <c r="G624" s="4"/>
      <c r="H624" s="4"/>
      <c r="I624" s="4"/>
      <c r="J624" s="4"/>
      <c r="K624" s="4"/>
    </row>
    <row r="625" spans="1:11" ht="14.25" customHeight="1">
      <c r="A625" s="4"/>
      <c r="B625" s="4"/>
      <c r="C625" s="4"/>
      <c r="D625" s="4"/>
      <c r="F625" s="4"/>
      <c r="G625" s="4"/>
      <c r="H625" s="4"/>
      <c r="I625" s="4"/>
      <c r="J625" s="4"/>
      <c r="K625" s="4"/>
    </row>
    <row r="626" spans="1:11" ht="14.25" customHeight="1">
      <c r="A626" s="4"/>
      <c r="B626" s="4"/>
      <c r="C626" s="4"/>
      <c r="D626" s="4"/>
      <c r="F626" s="4"/>
      <c r="G626" s="4"/>
      <c r="H626" s="4"/>
      <c r="I626" s="4"/>
      <c r="J626" s="4"/>
      <c r="K626" s="4"/>
    </row>
    <row r="627" spans="1:11" ht="14.25" customHeight="1">
      <c r="A627" s="4"/>
      <c r="B627" s="4"/>
      <c r="C627" s="4"/>
      <c r="D627" s="4"/>
      <c r="F627" s="4"/>
      <c r="G627" s="4"/>
      <c r="H627" s="4"/>
      <c r="I627" s="4"/>
      <c r="J627" s="4"/>
      <c r="K627" s="4"/>
    </row>
    <row r="628" spans="1:11" ht="14.25" customHeight="1">
      <c r="A628" s="4"/>
      <c r="B628" s="4"/>
      <c r="C628" s="4"/>
      <c r="D628" s="4"/>
      <c r="F628" s="4"/>
      <c r="G628" s="4"/>
      <c r="H628" s="4"/>
      <c r="I628" s="4"/>
      <c r="J628" s="4"/>
      <c r="K628" s="4"/>
    </row>
    <row r="629" spans="1:11" ht="14.25" customHeight="1">
      <c r="A629" s="4"/>
      <c r="B629" s="4"/>
      <c r="C629" s="4"/>
      <c r="D629" s="4"/>
      <c r="F629" s="4"/>
      <c r="G629" s="4"/>
      <c r="H629" s="4"/>
      <c r="I629" s="4"/>
      <c r="J629" s="4"/>
      <c r="K629" s="4"/>
    </row>
    <row r="630" spans="1:11" ht="14.25" customHeight="1">
      <c r="A630" s="4"/>
      <c r="B630" s="4"/>
      <c r="C630" s="4"/>
      <c r="D630" s="4"/>
      <c r="F630" s="4"/>
      <c r="G630" s="4"/>
      <c r="H630" s="4"/>
      <c r="I630" s="4"/>
      <c r="J630" s="4"/>
      <c r="K630" s="4"/>
    </row>
    <row r="631" spans="1:11" ht="14.25" customHeight="1">
      <c r="A631" s="4"/>
      <c r="B631" s="4"/>
      <c r="C631" s="4"/>
      <c r="D631" s="4"/>
      <c r="F631" s="4"/>
      <c r="G631" s="4"/>
      <c r="H631" s="4"/>
      <c r="I631" s="4"/>
      <c r="J631" s="4"/>
      <c r="K631" s="4"/>
    </row>
    <row r="632" spans="1:11" ht="14.25" customHeight="1">
      <c r="A632" s="4"/>
      <c r="B632" s="4"/>
      <c r="C632" s="4"/>
      <c r="D632" s="4"/>
      <c r="F632" s="4"/>
      <c r="G632" s="4"/>
      <c r="H632" s="4"/>
      <c r="I632" s="4"/>
      <c r="J632" s="4"/>
      <c r="K632" s="4"/>
    </row>
    <row r="633" spans="1:11" ht="14.25" customHeight="1">
      <c r="A633" s="4"/>
      <c r="B633" s="4"/>
      <c r="C633" s="4"/>
      <c r="D633" s="4"/>
      <c r="F633" s="4"/>
      <c r="G633" s="4"/>
      <c r="H633" s="4"/>
      <c r="I633" s="4"/>
      <c r="J633" s="4"/>
      <c r="K633" s="4"/>
    </row>
    <row r="634" spans="1:11" ht="14.25" customHeight="1">
      <c r="A634" s="4"/>
      <c r="B634" s="4"/>
      <c r="C634" s="4"/>
      <c r="D634" s="4"/>
      <c r="F634" s="4"/>
      <c r="G634" s="4"/>
      <c r="H634" s="4"/>
      <c r="I634" s="4"/>
      <c r="J634" s="4"/>
      <c r="K634" s="4"/>
    </row>
    <row r="635" spans="1:11" ht="14.25" customHeight="1">
      <c r="A635" s="4"/>
      <c r="B635" s="4"/>
      <c r="C635" s="4"/>
      <c r="D635" s="4"/>
      <c r="F635" s="4"/>
      <c r="G635" s="4"/>
      <c r="H635" s="4"/>
      <c r="I635" s="4"/>
      <c r="J635" s="4"/>
      <c r="K635" s="4"/>
    </row>
    <row r="636" spans="1:11" ht="14.25" customHeight="1">
      <c r="A636" s="4"/>
      <c r="B636" s="4"/>
      <c r="C636" s="4"/>
      <c r="D636" s="4"/>
      <c r="F636" s="4"/>
      <c r="G636" s="4"/>
      <c r="H636" s="4"/>
      <c r="I636" s="4"/>
      <c r="J636" s="4"/>
      <c r="K636" s="4"/>
    </row>
    <row r="637" spans="1:11" ht="14.25" customHeight="1">
      <c r="A637" s="4"/>
      <c r="B637" s="4"/>
      <c r="C637" s="4"/>
      <c r="D637" s="4"/>
      <c r="F637" s="4"/>
      <c r="G637" s="4"/>
      <c r="H637" s="4"/>
      <c r="I637" s="4"/>
      <c r="J637" s="4"/>
      <c r="K637" s="4"/>
    </row>
    <row r="638" spans="1:11" ht="14.25" customHeight="1">
      <c r="A638" s="4"/>
      <c r="B638" s="4"/>
      <c r="C638" s="4"/>
      <c r="D638" s="4"/>
      <c r="F638" s="4"/>
      <c r="G638" s="4"/>
      <c r="H638" s="4"/>
      <c r="I638" s="4"/>
      <c r="J638" s="4"/>
      <c r="K638" s="4"/>
    </row>
    <row r="639" spans="1:11" ht="14.25" customHeight="1">
      <c r="A639" s="4"/>
      <c r="B639" s="4"/>
      <c r="C639" s="4"/>
      <c r="D639" s="4"/>
      <c r="F639" s="4"/>
      <c r="G639" s="4"/>
      <c r="H639" s="4"/>
      <c r="I639" s="4"/>
      <c r="J639" s="4"/>
      <c r="K639" s="4"/>
    </row>
    <row r="640" spans="1:11" ht="14.25" customHeight="1">
      <c r="A640" s="4"/>
      <c r="B640" s="4"/>
      <c r="C640" s="4"/>
      <c r="D640" s="4"/>
      <c r="F640" s="4"/>
      <c r="G640" s="4"/>
      <c r="H640" s="4"/>
      <c r="I640" s="4"/>
      <c r="J640" s="4"/>
      <c r="K640" s="4"/>
    </row>
    <row r="641" spans="1:11" ht="14.25" customHeight="1">
      <c r="A641" s="4"/>
      <c r="B641" s="4"/>
      <c r="C641" s="4"/>
      <c r="D641" s="4"/>
      <c r="F641" s="4"/>
      <c r="G641" s="4"/>
      <c r="H641" s="4"/>
      <c r="I641" s="4"/>
      <c r="J641" s="4"/>
      <c r="K641" s="4"/>
    </row>
    <row r="642" spans="1:11" ht="14.25" customHeight="1">
      <c r="A642" s="4"/>
      <c r="B642" s="4"/>
      <c r="C642" s="4"/>
      <c r="D642" s="4"/>
      <c r="F642" s="4"/>
      <c r="G642" s="4"/>
      <c r="H642" s="4"/>
      <c r="I642" s="4"/>
      <c r="J642" s="4"/>
      <c r="K642" s="4"/>
    </row>
    <row r="643" spans="1:11" ht="14.25" customHeight="1">
      <c r="A643" s="4"/>
      <c r="B643" s="4"/>
      <c r="C643" s="4"/>
      <c r="D643" s="4"/>
      <c r="F643" s="4"/>
      <c r="G643" s="4"/>
      <c r="H643" s="4"/>
      <c r="I643" s="4"/>
      <c r="J643" s="4"/>
      <c r="K643" s="4"/>
    </row>
    <row r="644" spans="1:11" ht="14.25" customHeight="1">
      <c r="A644" s="4"/>
      <c r="B644" s="4"/>
      <c r="C644" s="4"/>
      <c r="D644" s="4"/>
      <c r="F644" s="4"/>
      <c r="G644" s="4"/>
      <c r="H644" s="4"/>
      <c r="I644" s="4"/>
      <c r="J644" s="4"/>
      <c r="K644" s="4"/>
    </row>
    <row r="645" spans="1:11" ht="14.25" customHeight="1">
      <c r="A645" s="4"/>
      <c r="B645" s="4"/>
      <c r="C645" s="4"/>
      <c r="D645" s="4"/>
      <c r="F645" s="4"/>
      <c r="G645" s="4"/>
      <c r="H645" s="4"/>
      <c r="I645" s="4"/>
      <c r="J645" s="4"/>
      <c r="K645" s="4"/>
    </row>
    <row r="646" spans="1:11" ht="14.25" customHeight="1">
      <c r="A646" s="4"/>
      <c r="B646" s="4"/>
      <c r="C646" s="4"/>
      <c r="D646" s="4"/>
      <c r="F646" s="4"/>
      <c r="G646" s="4"/>
      <c r="H646" s="4"/>
      <c r="I646" s="4"/>
      <c r="J646" s="4"/>
      <c r="K646" s="4"/>
    </row>
    <row r="647" spans="1:11" ht="14.25" customHeight="1">
      <c r="A647" s="4"/>
      <c r="B647" s="4"/>
      <c r="C647" s="4"/>
      <c r="D647" s="4"/>
      <c r="F647" s="4"/>
      <c r="G647" s="4"/>
      <c r="H647" s="4"/>
      <c r="I647" s="4"/>
      <c r="J647" s="4"/>
      <c r="K647" s="4"/>
    </row>
    <row r="648" spans="1:11" ht="14.25" customHeight="1">
      <c r="A648" s="4"/>
      <c r="B648" s="4"/>
      <c r="C648" s="4"/>
      <c r="D648" s="4"/>
      <c r="F648" s="4"/>
      <c r="G648" s="4"/>
      <c r="H648" s="4"/>
      <c r="I648" s="4"/>
      <c r="J648" s="4"/>
      <c r="K648" s="4"/>
    </row>
    <row r="649" spans="1:11" ht="14.25" customHeight="1">
      <c r="A649" s="4"/>
      <c r="B649" s="4"/>
      <c r="C649" s="4"/>
      <c r="D649" s="4"/>
      <c r="F649" s="4"/>
      <c r="G649" s="4"/>
      <c r="H649" s="4"/>
      <c r="I649" s="4"/>
      <c r="J649" s="4"/>
      <c r="K649" s="4"/>
    </row>
    <row r="650" spans="1:11" ht="14.25" customHeight="1">
      <c r="A650" s="4"/>
      <c r="B650" s="4"/>
      <c r="C650" s="4"/>
      <c r="D650" s="4"/>
      <c r="F650" s="4"/>
      <c r="G650" s="4"/>
      <c r="H650" s="4"/>
      <c r="I650" s="4"/>
      <c r="J650" s="4"/>
      <c r="K650" s="4"/>
    </row>
    <row r="651" spans="1:11" ht="14.25" customHeight="1">
      <c r="A651" s="4"/>
      <c r="B651" s="4"/>
      <c r="C651" s="4"/>
      <c r="D651" s="4"/>
      <c r="F651" s="4"/>
      <c r="G651" s="4"/>
      <c r="H651" s="4"/>
      <c r="I651" s="4"/>
      <c r="J651" s="4"/>
      <c r="K651" s="4"/>
    </row>
    <row r="652" spans="1:11" ht="14.25" customHeight="1">
      <c r="A652" s="4"/>
      <c r="B652" s="4"/>
      <c r="C652" s="4"/>
      <c r="D652" s="4"/>
      <c r="F652" s="4"/>
      <c r="G652" s="4"/>
      <c r="H652" s="4"/>
      <c r="I652" s="4"/>
      <c r="J652" s="4"/>
      <c r="K652" s="4"/>
    </row>
    <row r="653" spans="1:11" ht="14.25" customHeight="1">
      <c r="A653" s="4"/>
      <c r="B653" s="4"/>
      <c r="C653" s="4"/>
      <c r="D653" s="4"/>
      <c r="F653" s="4"/>
      <c r="G653" s="4"/>
      <c r="H653" s="4"/>
      <c r="I653" s="4"/>
      <c r="J653" s="4"/>
      <c r="K653" s="4"/>
    </row>
    <row r="654" spans="1:11" ht="14.25" customHeight="1">
      <c r="A654" s="4"/>
      <c r="B654" s="4"/>
      <c r="C654" s="4"/>
      <c r="D654" s="4"/>
      <c r="F654" s="4"/>
      <c r="G654" s="4"/>
      <c r="H654" s="4"/>
      <c r="I654" s="4"/>
      <c r="J654" s="4"/>
      <c r="K654" s="4"/>
    </row>
    <row r="655" spans="1:11" ht="14.25" customHeight="1">
      <c r="A655" s="4"/>
      <c r="B655" s="4"/>
      <c r="C655" s="4"/>
      <c r="D655" s="4"/>
      <c r="F655" s="4"/>
      <c r="G655" s="4"/>
      <c r="H655" s="4"/>
      <c r="I655" s="4"/>
      <c r="J655" s="4"/>
      <c r="K655" s="4"/>
    </row>
    <row r="656" spans="1:11" ht="14.25" customHeight="1">
      <c r="A656" s="4"/>
      <c r="B656" s="4"/>
      <c r="C656" s="4"/>
      <c r="D656" s="4"/>
      <c r="F656" s="4"/>
      <c r="G656" s="4"/>
      <c r="H656" s="4"/>
      <c r="I656" s="4"/>
      <c r="J656" s="4"/>
      <c r="K656" s="4"/>
    </row>
    <row r="657" spans="1:11" ht="14.25" customHeight="1">
      <c r="A657" s="4"/>
      <c r="B657" s="4"/>
      <c r="C657" s="4"/>
      <c r="D657" s="4"/>
      <c r="F657" s="4"/>
      <c r="G657" s="4"/>
      <c r="H657" s="4"/>
      <c r="I657" s="4"/>
      <c r="J657" s="4"/>
      <c r="K657" s="4"/>
    </row>
    <row r="658" spans="1:11" ht="14.25" customHeight="1">
      <c r="A658" s="4"/>
      <c r="B658" s="4"/>
      <c r="C658" s="4"/>
      <c r="D658" s="4"/>
      <c r="F658" s="4"/>
      <c r="G658" s="4"/>
      <c r="H658" s="4"/>
      <c r="I658" s="4"/>
      <c r="J658" s="4"/>
      <c r="K658" s="4"/>
    </row>
    <row r="659" spans="1:11" ht="14.25" customHeight="1">
      <c r="A659" s="4"/>
      <c r="B659" s="4"/>
      <c r="C659" s="4"/>
      <c r="D659" s="4"/>
      <c r="F659" s="4"/>
      <c r="G659" s="4"/>
      <c r="H659" s="4"/>
      <c r="I659" s="4"/>
      <c r="J659" s="4"/>
      <c r="K659" s="4"/>
    </row>
    <row r="660" spans="1:11" ht="14.25" customHeight="1">
      <c r="A660" s="4"/>
      <c r="B660" s="4"/>
      <c r="C660" s="4"/>
      <c r="D660" s="4"/>
      <c r="F660" s="4"/>
      <c r="G660" s="4"/>
      <c r="H660" s="4"/>
      <c r="I660" s="4"/>
      <c r="J660" s="4"/>
      <c r="K660" s="4"/>
    </row>
    <row r="661" spans="1:11" ht="14.25" customHeight="1">
      <c r="A661" s="4"/>
      <c r="B661" s="4"/>
      <c r="C661" s="4"/>
      <c r="D661" s="4"/>
      <c r="F661" s="4"/>
      <c r="G661" s="4"/>
      <c r="H661" s="4"/>
      <c r="I661" s="4"/>
      <c r="J661" s="4"/>
      <c r="K661" s="4"/>
    </row>
    <row r="662" spans="1:11" ht="14.25" customHeight="1">
      <c r="A662" s="4"/>
      <c r="B662" s="4"/>
      <c r="C662" s="4"/>
      <c r="D662" s="4"/>
      <c r="F662" s="4"/>
      <c r="G662" s="4"/>
      <c r="H662" s="4"/>
      <c r="I662" s="4"/>
      <c r="J662" s="4"/>
      <c r="K662" s="4"/>
    </row>
    <row r="663" spans="1:11" ht="14.25" customHeight="1">
      <c r="A663" s="4"/>
      <c r="B663" s="4"/>
      <c r="C663" s="4"/>
      <c r="D663" s="4"/>
      <c r="F663" s="4"/>
      <c r="G663" s="4"/>
      <c r="H663" s="4"/>
      <c r="I663" s="4"/>
      <c r="J663" s="4"/>
      <c r="K663" s="4"/>
    </row>
    <row r="664" spans="1:11" ht="14.25" customHeight="1">
      <c r="A664" s="4"/>
      <c r="B664" s="4"/>
      <c r="C664" s="4"/>
      <c r="D664" s="4"/>
      <c r="F664" s="4"/>
      <c r="G664" s="4"/>
      <c r="H664" s="4"/>
      <c r="I664" s="4"/>
      <c r="J664" s="4"/>
      <c r="K664" s="4"/>
    </row>
    <row r="665" spans="1:11" ht="14.25" customHeight="1">
      <c r="A665" s="4"/>
      <c r="B665" s="4"/>
      <c r="C665" s="4"/>
      <c r="D665" s="4"/>
      <c r="F665" s="4"/>
      <c r="G665" s="4"/>
      <c r="H665" s="4"/>
      <c r="I665" s="4"/>
      <c r="J665" s="4"/>
      <c r="K665" s="4"/>
    </row>
    <row r="666" spans="1:11" ht="14.25" customHeight="1">
      <c r="A666" s="4"/>
      <c r="B666" s="4"/>
      <c r="C666" s="4"/>
      <c r="D666" s="4"/>
      <c r="F666" s="4"/>
      <c r="G666" s="4"/>
      <c r="H666" s="4"/>
      <c r="I666" s="4"/>
      <c r="J666" s="4"/>
      <c r="K666" s="4"/>
    </row>
    <row r="667" spans="1:11" ht="14.25" customHeight="1">
      <c r="A667" s="4"/>
      <c r="B667" s="4"/>
      <c r="C667" s="4"/>
      <c r="D667" s="4"/>
      <c r="F667" s="4"/>
      <c r="G667" s="4"/>
      <c r="H667" s="4"/>
      <c r="I667" s="4"/>
      <c r="J667" s="4"/>
      <c r="K667" s="4"/>
    </row>
    <row r="668" spans="1:11" ht="14.25" customHeight="1">
      <c r="A668" s="4"/>
      <c r="B668" s="4"/>
      <c r="C668" s="4"/>
      <c r="D668" s="4"/>
      <c r="F668" s="4"/>
      <c r="G668" s="4"/>
      <c r="H668" s="4"/>
      <c r="I668" s="4"/>
      <c r="J668" s="4"/>
      <c r="K668" s="4"/>
    </row>
    <row r="669" spans="1:11" ht="14.25" customHeight="1">
      <c r="A669" s="4"/>
      <c r="B669" s="4"/>
      <c r="C669" s="4"/>
      <c r="D669" s="4"/>
      <c r="F669" s="4"/>
      <c r="G669" s="4"/>
      <c r="H669" s="4"/>
      <c r="I669" s="4"/>
      <c r="J669" s="4"/>
      <c r="K669" s="4"/>
    </row>
    <row r="670" spans="1:11" ht="14.25" customHeight="1">
      <c r="A670" s="4"/>
      <c r="B670" s="4"/>
      <c r="C670" s="4"/>
      <c r="D670" s="4"/>
      <c r="F670" s="4"/>
      <c r="G670" s="4"/>
      <c r="H670" s="4"/>
      <c r="I670" s="4"/>
      <c r="J670" s="4"/>
      <c r="K670" s="4"/>
    </row>
    <row r="671" spans="1:11" ht="14.25" customHeight="1">
      <c r="A671" s="4"/>
      <c r="B671" s="4"/>
      <c r="C671" s="4"/>
      <c r="D671" s="4"/>
      <c r="F671" s="4"/>
      <c r="G671" s="4"/>
      <c r="H671" s="4"/>
      <c r="I671" s="4"/>
      <c r="J671" s="4"/>
      <c r="K671" s="4"/>
    </row>
    <row r="672" spans="1:11" ht="14.25" customHeight="1">
      <c r="A672" s="4"/>
      <c r="B672" s="4"/>
      <c r="C672" s="4"/>
      <c r="D672" s="4"/>
      <c r="F672" s="4"/>
      <c r="G672" s="4"/>
      <c r="H672" s="4"/>
      <c r="I672" s="4"/>
      <c r="J672" s="4"/>
      <c r="K672" s="4"/>
    </row>
    <row r="673" spans="1:11" ht="14.25" customHeight="1">
      <c r="A673" s="4"/>
      <c r="B673" s="4"/>
      <c r="C673" s="4"/>
      <c r="D673" s="4"/>
      <c r="F673" s="4"/>
      <c r="G673" s="4"/>
      <c r="H673" s="4"/>
      <c r="I673" s="4"/>
      <c r="J673" s="4"/>
      <c r="K673" s="4"/>
    </row>
    <row r="674" spans="1:11" ht="14.25" customHeight="1">
      <c r="A674" s="4"/>
      <c r="B674" s="4"/>
      <c r="C674" s="4"/>
      <c r="D674" s="4"/>
      <c r="F674" s="4"/>
      <c r="G674" s="4"/>
      <c r="H674" s="4"/>
      <c r="I674" s="4"/>
      <c r="J674" s="4"/>
      <c r="K674" s="4"/>
    </row>
    <row r="675" spans="1:11" ht="14.25" customHeight="1">
      <c r="A675" s="4"/>
      <c r="B675" s="4"/>
      <c r="C675" s="4"/>
      <c r="D675" s="4"/>
      <c r="F675" s="4"/>
      <c r="G675" s="4"/>
      <c r="H675" s="4"/>
      <c r="I675" s="4"/>
      <c r="J675" s="4"/>
      <c r="K675" s="4"/>
    </row>
    <row r="676" spans="1:11" ht="14.25" customHeight="1">
      <c r="A676" s="4"/>
      <c r="B676" s="4"/>
      <c r="C676" s="4"/>
      <c r="D676" s="4"/>
      <c r="F676" s="4"/>
      <c r="G676" s="4"/>
      <c r="H676" s="4"/>
      <c r="I676" s="4"/>
      <c r="J676" s="4"/>
      <c r="K676" s="4"/>
    </row>
    <row r="677" spans="1:11" ht="14.25" customHeight="1">
      <c r="A677" s="4"/>
      <c r="B677" s="4"/>
      <c r="C677" s="4"/>
      <c r="D677" s="4"/>
      <c r="F677" s="4"/>
      <c r="G677" s="4"/>
      <c r="H677" s="4"/>
      <c r="I677" s="4"/>
      <c r="J677" s="4"/>
      <c r="K677" s="4"/>
    </row>
    <row r="678" spans="1:11" ht="14.25" customHeight="1">
      <c r="A678" s="4"/>
      <c r="B678" s="4"/>
      <c r="C678" s="4"/>
      <c r="D678" s="4"/>
      <c r="F678" s="4"/>
      <c r="G678" s="4"/>
      <c r="H678" s="4"/>
      <c r="I678" s="4"/>
      <c r="J678" s="4"/>
      <c r="K678" s="4"/>
    </row>
    <row r="679" spans="1:11" ht="14.25" customHeight="1">
      <c r="A679" s="4"/>
      <c r="B679" s="4"/>
      <c r="C679" s="4"/>
      <c r="D679" s="4"/>
      <c r="F679" s="4"/>
      <c r="G679" s="4"/>
      <c r="H679" s="4"/>
      <c r="I679" s="4"/>
      <c r="J679" s="4"/>
      <c r="K679" s="4"/>
    </row>
    <row r="680" spans="1:11" ht="14.25" customHeight="1">
      <c r="A680" s="4"/>
      <c r="B680" s="4"/>
      <c r="C680" s="4"/>
      <c r="D680" s="4"/>
      <c r="F680" s="4"/>
      <c r="G680" s="4"/>
      <c r="H680" s="4"/>
      <c r="I680" s="4"/>
      <c r="J680" s="4"/>
      <c r="K680" s="4"/>
    </row>
    <row r="681" spans="1:11" ht="14.25" customHeight="1">
      <c r="A681" s="4"/>
      <c r="B681" s="4"/>
      <c r="C681" s="4"/>
      <c r="D681" s="4"/>
      <c r="F681" s="4"/>
      <c r="G681" s="4"/>
      <c r="H681" s="4"/>
      <c r="I681" s="4"/>
      <c r="J681" s="4"/>
      <c r="K681" s="4"/>
    </row>
    <row r="682" spans="1:11" ht="14.25" customHeight="1">
      <c r="A682" s="4"/>
      <c r="B682" s="4"/>
      <c r="C682" s="4"/>
      <c r="D682" s="4"/>
      <c r="F682" s="4"/>
      <c r="G682" s="4"/>
      <c r="H682" s="4"/>
      <c r="I682" s="4"/>
      <c r="J682" s="4"/>
      <c r="K682" s="4"/>
    </row>
    <row r="683" spans="1:11" ht="14.25" customHeight="1">
      <c r="A683" s="4"/>
      <c r="B683" s="4"/>
      <c r="C683" s="4"/>
      <c r="D683" s="4"/>
      <c r="F683" s="4"/>
      <c r="G683" s="4"/>
      <c r="H683" s="4"/>
      <c r="I683" s="4"/>
      <c r="J683" s="4"/>
      <c r="K683" s="4"/>
    </row>
    <row r="684" spans="1:11" ht="14.25" customHeight="1">
      <c r="A684" s="4"/>
      <c r="B684" s="4"/>
      <c r="C684" s="4"/>
      <c r="D684" s="4"/>
      <c r="F684" s="4"/>
      <c r="G684" s="4"/>
      <c r="H684" s="4"/>
      <c r="I684" s="4"/>
      <c r="J684" s="4"/>
      <c r="K684" s="4"/>
    </row>
    <row r="685" spans="1:11" ht="14.25" customHeight="1">
      <c r="A685" s="4"/>
      <c r="B685" s="4"/>
      <c r="C685" s="4"/>
      <c r="D685" s="4"/>
      <c r="F685" s="4"/>
      <c r="G685" s="4"/>
      <c r="H685" s="4"/>
      <c r="I685" s="4"/>
      <c r="J685" s="4"/>
      <c r="K685" s="4"/>
    </row>
    <row r="686" spans="1:11" ht="14.25" customHeight="1">
      <c r="A686" s="4"/>
      <c r="B686" s="4"/>
      <c r="C686" s="4"/>
      <c r="D686" s="4"/>
      <c r="F686" s="4"/>
      <c r="G686" s="4"/>
      <c r="H686" s="4"/>
      <c r="I686" s="4"/>
      <c r="J686" s="4"/>
      <c r="K686" s="4"/>
    </row>
    <row r="687" spans="1:11" ht="14.25" customHeight="1">
      <c r="A687" s="4"/>
      <c r="B687" s="4"/>
      <c r="C687" s="4"/>
      <c r="D687" s="4"/>
      <c r="F687" s="4"/>
      <c r="G687" s="4"/>
      <c r="H687" s="4"/>
      <c r="I687" s="4"/>
      <c r="J687" s="4"/>
      <c r="K687" s="4"/>
    </row>
    <row r="688" spans="1:11" ht="14.25" customHeight="1">
      <c r="A688" s="4"/>
      <c r="B688" s="4"/>
      <c r="C688" s="4"/>
      <c r="D688" s="4"/>
      <c r="F688" s="4"/>
      <c r="G688" s="4"/>
      <c r="H688" s="4"/>
      <c r="I688" s="4"/>
      <c r="J688" s="4"/>
      <c r="K688" s="4"/>
    </row>
    <row r="689" spans="1:11" ht="14.25" customHeight="1">
      <c r="A689" s="4"/>
      <c r="B689" s="4"/>
      <c r="C689" s="4"/>
      <c r="D689" s="4"/>
      <c r="F689" s="4"/>
      <c r="G689" s="4"/>
      <c r="H689" s="4"/>
      <c r="I689" s="4"/>
      <c r="J689" s="4"/>
      <c r="K689" s="4"/>
    </row>
    <row r="690" spans="1:11" ht="14.25" customHeight="1">
      <c r="A690" s="4"/>
      <c r="B690" s="4"/>
      <c r="C690" s="4"/>
      <c r="D690" s="4"/>
      <c r="F690" s="4"/>
      <c r="G690" s="4"/>
      <c r="H690" s="4"/>
      <c r="I690" s="4"/>
      <c r="J690" s="4"/>
      <c r="K690" s="4"/>
    </row>
    <row r="691" spans="1:11" ht="14.25" customHeight="1">
      <c r="A691" s="4"/>
      <c r="B691" s="4"/>
      <c r="C691" s="4"/>
      <c r="D691" s="4"/>
      <c r="F691" s="4"/>
      <c r="G691" s="4"/>
      <c r="H691" s="4"/>
      <c r="I691" s="4"/>
      <c r="J691" s="4"/>
      <c r="K691" s="4"/>
    </row>
    <row r="692" spans="1:11" ht="14.25" customHeight="1">
      <c r="A692" s="4"/>
      <c r="B692" s="4"/>
      <c r="C692" s="4"/>
      <c r="D692" s="4"/>
      <c r="F692" s="4"/>
      <c r="G692" s="4"/>
      <c r="H692" s="4"/>
      <c r="I692" s="4"/>
      <c r="J692" s="4"/>
      <c r="K692" s="4"/>
    </row>
    <row r="693" spans="1:11" ht="14.25" customHeight="1">
      <c r="A693" s="4"/>
      <c r="B693" s="4"/>
      <c r="C693" s="4"/>
      <c r="D693" s="4"/>
      <c r="F693" s="4"/>
      <c r="G693" s="4"/>
      <c r="H693" s="4"/>
      <c r="I693" s="4"/>
      <c r="J693" s="4"/>
      <c r="K693" s="4"/>
    </row>
    <row r="694" spans="1:11" ht="14.25" customHeight="1">
      <c r="A694" s="4"/>
      <c r="B694" s="4"/>
      <c r="C694" s="4"/>
      <c r="D694" s="4"/>
      <c r="F694" s="4"/>
      <c r="G694" s="4"/>
      <c r="H694" s="4"/>
      <c r="I694" s="4"/>
      <c r="J694" s="4"/>
      <c r="K694" s="4"/>
    </row>
    <row r="695" spans="1:11" ht="14.25" customHeight="1">
      <c r="A695" s="4"/>
      <c r="B695" s="4"/>
      <c r="C695" s="4"/>
      <c r="D695" s="4"/>
      <c r="F695" s="4"/>
      <c r="G695" s="4"/>
      <c r="H695" s="4"/>
      <c r="I695" s="4"/>
      <c r="J695" s="4"/>
      <c r="K695" s="4"/>
    </row>
    <row r="696" spans="1:11" ht="14.25" customHeight="1">
      <c r="A696" s="4"/>
      <c r="B696" s="4"/>
      <c r="C696" s="4"/>
      <c r="D696" s="4"/>
      <c r="F696" s="4"/>
      <c r="G696" s="4"/>
      <c r="H696" s="4"/>
      <c r="I696" s="4"/>
      <c r="J696" s="4"/>
      <c r="K696" s="4"/>
    </row>
    <row r="697" spans="1:11" ht="14.25" customHeight="1">
      <c r="A697" s="4"/>
      <c r="B697" s="4"/>
      <c r="C697" s="4"/>
      <c r="D697" s="4"/>
      <c r="F697" s="4"/>
      <c r="G697" s="4"/>
      <c r="H697" s="4"/>
      <c r="I697" s="4"/>
      <c r="J697" s="4"/>
      <c r="K697" s="4"/>
    </row>
    <row r="698" spans="1:11" ht="14.25" customHeight="1">
      <c r="A698" s="4"/>
      <c r="B698" s="4"/>
      <c r="C698" s="4"/>
      <c r="D698" s="4"/>
      <c r="F698" s="4"/>
      <c r="G698" s="4"/>
      <c r="H698" s="4"/>
      <c r="I698" s="4"/>
      <c r="J698" s="4"/>
      <c r="K698" s="4"/>
    </row>
    <row r="699" spans="1:11" ht="14.25" customHeight="1">
      <c r="A699" s="4"/>
      <c r="B699" s="4"/>
      <c r="C699" s="4"/>
      <c r="D699" s="4"/>
      <c r="F699" s="4"/>
      <c r="G699" s="4"/>
      <c r="H699" s="4"/>
      <c r="I699" s="4"/>
      <c r="J699" s="4"/>
      <c r="K699" s="4"/>
    </row>
    <row r="700" spans="1:11" ht="14.25" customHeight="1">
      <c r="A700" s="4"/>
      <c r="B700" s="4"/>
      <c r="C700" s="4"/>
      <c r="D700" s="4"/>
      <c r="F700" s="4"/>
      <c r="G700" s="4"/>
      <c r="H700" s="4"/>
      <c r="I700" s="4"/>
      <c r="J700" s="4"/>
      <c r="K700" s="4"/>
    </row>
    <row r="701" spans="1:11" ht="14.25" customHeight="1">
      <c r="A701" s="4"/>
      <c r="B701" s="4"/>
      <c r="C701" s="4"/>
      <c r="D701" s="4"/>
      <c r="F701" s="4"/>
      <c r="G701" s="4"/>
      <c r="H701" s="4"/>
      <c r="I701" s="4"/>
      <c r="J701" s="4"/>
      <c r="K701" s="4"/>
    </row>
    <row r="702" spans="1:11" ht="14.25" customHeight="1">
      <c r="A702" s="4"/>
      <c r="B702" s="4"/>
      <c r="C702" s="4"/>
      <c r="D702" s="4"/>
      <c r="F702" s="4"/>
      <c r="G702" s="4"/>
      <c r="H702" s="4"/>
      <c r="I702" s="4"/>
      <c r="J702" s="4"/>
      <c r="K702" s="4"/>
    </row>
    <row r="703" spans="1:11" ht="14.25" customHeight="1">
      <c r="A703" s="4"/>
      <c r="B703" s="4"/>
      <c r="C703" s="4"/>
      <c r="D703" s="4"/>
      <c r="F703" s="4"/>
      <c r="G703" s="4"/>
      <c r="H703" s="4"/>
      <c r="I703" s="4"/>
      <c r="J703" s="4"/>
      <c r="K703" s="4"/>
    </row>
    <row r="704" spans="1:11" ht="14.25" customHeight="1">
      <c r="A704" s="4"/>
      <c r="B704" s="4"/>
      <c r="C704" s="4"/>
      <c r="D704" s="4"/>
      <c r="F704" s="4"/>
      <c r="G704" s="4"/>
      <c r="H704" s="4"/>
      <c r="I704" s="4"/>
      <c r="J704" s="4"/>
      <c r="K704" s="4"/>
    </row>
    <row r="705" spans="1:11" ht="14.25" customHeight="1">
      <c r="A705" s="4"/>
      <c r="B705" s="4"/>
      <c r="C705" s="4"/>
      <c r="D705" s="4"/>
      <c r="F705" s="4"/>
      <c r="G705" s="4"/>
      <c r="H705" s="4"/>
      <c r="I705" s="4"/>
      <c r="J705" s="4"/>
      <c r="K705" s="4"/>
    </row>
    <row r="706" spans="1:11" ht="14.25" customHeight="1">
      <c r="A706" s="4"/>
      <c r="B706" s="4"/>
      <c r="C706" s="4"/>
      <c r="D706" s="4"/>
      <c r="F706" s="4"/>
      <c r="G706" s="4"/>
      <c r="H706" s="4"/>
      <c r="I706" s="4"/>
      <c r="J706" s="4"/>
      <c r="K706" s="4"/>
    </row>
    <row r="707" spans="1:11" ht="14.25" customHeight="1">
      <c r="A707" s="4"/>
      <c r="B707" s="4"/>
      <c r="C707" s="4"/>
      <c r="D707" s="4"/>
      <c r="F707" s="4"/>
      <c r="G707" s="4"/>
      <c r="H707" s="4"/>
      <c r="I707" s="4"/>
      <c r="J707" s="4"/>
      <c r="K707" s="4"/>
    </row>
    <row r="708" spans="1:11" ht="14.25" customHeight="1">
      <c r="A708" s="4"/>
      <c r="B708" s="4"/>
      <c r="C708" s="4"/>
      <c r="D708" s="4"/>
      <c r="F708" s="4"/>
      <c r="G708" s="4"/>
      <c r="H708" s="4"/>
      <c r="I708" s="4"/>
      <c r="J708" s="4"/>
      <c r="K708" s="4"/>
    </row>
    <row r="709" spans="1:11" ht="14.25" customHeight="1">
      <c r="A709" s="4"/>
      <c r="B709" s="4"/>
      <c r="C709" s="4"/>
      <c r="D709" s="4"/>
      <c r="F709" s="4"/>
      <c r="G709" s="4"/>
      <c r="H709" s="4"/>
      <c r="I709" s="4"/>
      <c r="J709" s="4"/>
      <c r="K709" s="4"/>
    </row>
    <row r="710" spans="1:11" ht="14.25" customHeight="1">
      <c r="A710" s="4"/>
      <c r="B710" s="4"/>
      <c r="C710" s="4"/>
      <c r="D710" s="4"/>
      <c r="F710" s="4"/>
      <c r="G710" s="4"/>
      <c r="H710" s="4"/>
      <c r="I710" s="4"/>
      <c r="J710" s="4"/>
      <c r="K710" s="4"/>
    </row>
    <row r="711" spans="1:11" ht="14.25" customHeight="1">
      <c r="A711" s="4"/>
      <c r="B711" s="4"/>
      <c r="C711" s="4"/>
      <c r="D711" s="4"/>
      <c r="F711" s="4"/>
      <c r="G711" s="4"/>
      <c r="H711" s="4"/>
      <c r="I711" s="4"/>
      <c r="J711" s="4"/>
      <c r="K711" s="4"/>
    </row>
    <row r="712" spans="1:11" ht="14.25" customHeight="1">
      <c r="A712" s="4"/>
      <c r="B712" s="4"/>
      <c r="C712" s="4"/>
      <c r="D712" s="4"/>
      <c r="F712" s="4"/>
      <c r="G712" s="4"/>
      <c r="H712" s="4"/>
      <c r="I712" s="4"/>
      <c r="J712" s="4"/>
      <c r="K712" s="4"/>
    </row>
    <row r="713" spans="1:11" ht="14.25" customHeight="1">
      <c r="A713" s="4"/>
      <c r="B713" s="4"/>
      <c r="C713" s="4"/>
      <c r="D713" s="4"/>
      <c r="F713" s="4"/>
      <c r="G713" s="4"/>
      <c r="H713" s="4"/>
      <c r="I713" s="4"/>
      <c r="J713" s="4"/>
      <c r="K713" s="4"/>
    </row>
    <row r="714" spans="1:11" ht="14.25" customHeight="1">
      <c r="A714" s="4"/>
      <c r="B714" s="4"/>
      <c r="C714" s="4"/>
      <c r="D714" s="4"/>
      <c r="F714" s="4"/>
      <c r="G714" s="4"/>
      <c r="H714" s="4"/>
      <c r="I714" s="4"/>
      <c r="J714" s="4"/>
      <c r="K714" s="4"/>
    </row>
    <row r="715" spans="1:11" ht="14.25" customHeight="1">
      <c r="A715" s="4"/>
      <c r="B715" s="4"/>
      <c r="C715" s="4"/>
      <c r="D715" s="4"/>
      <c r="F715" s="4"/>
      <c r="G715" s="4"/>
      <c r="H715" s="4"/>
      <c r="I715" s="4"/>
      <c r="J715" s="4"/>
      <c r="K715" s="4"/>
    </row>
    <row r="716" spans="1:11" ht="14.25" customHeight="1">
      <c r="A716" s="4"/>
      <c r="B716" s="4"/>
      <c r="C716" s="4"/>
      <c r="D716" s="4"/>
      <c r="F716" s="4"/>
      <c r="G716" s="4"/>
      <c r="H716" s="4"/>
      <c r="I716" s="4"/>
      <c r="J716" s="4"/>
      <c r="K716" s="4"/>
    </row>
    <row r="717" spans="1:11" ht="14.25" customHeight="1">
      <c r="A717" s="4"/>
      <c r="B717" s="4"/>
      <c r="C717" s="4"/>
      <c r="D717" s="4"/>
      <c r="F717" s="4"/>
      <c r="G717" s="4"/>
      <c r="H717" s="4"/>
      <c r="I717" s="4"/>
      <c r="J717" s="4"/>
      <c r="K717" s="4"/>
    </row>
    <row r="718" spans="1:11" ht="14.25" customHeight="1">
      <c r="A718" s="4"/>
      <c r="B718" s="4"/>
      <c r="C718" s="4"/>
      <c r="D718" s="4"/>
      <c r="F718" s="4"/>
      <c r="G718" s="4"/>
      <c r="H718" s="4"/>
      <c r="I718" s="4"/>
      <c r="J718" s="4"/>
      <c r="K718" s="4"/>
    </row>
    <row r="719" spans="1:11" ht="14.25" customHeight="1">
      <c r="A719" s="4"/>
      <c r="B719" s="4"/>
      <c r="C719" s="4"/>
      <c r="D719" s="4"/>
      <c r="F719" s="4"/>
      <c r="G719" s="4"/>
      <c r="H719" s="4"/>
      <c r="I719" s="4"/>
      <c r="J719" s="4"/>
      <c r="K719" s="4"/>
    </row>
    <row r="720" spans="1:11" ht="14.25" customHeight="1">
      <c r="A720" s="4"/>
      <c r="B720" s="4"/>
      <c r="C720" s="4"/>
      <c r="D720" s="4"/>
      <c r="F720" s="4"/>
      <c r="G720" s="4"/>
      <c r="H720" s="4"/>
      <c r="I720" s="4"/>
      <c r="J720" s="4"/>
      <c r="K720" s="4"/>
    </row>
    <row r="721" spans="1:11" ht="14.25" customHeight="1">
      <c r="A721" s="4"/>
      <c r="B721" s="4"/>
      <c r="C721" s="4"/>
      <c r="D721" s="4"/>
      <c r="F721" s="4"/>
      <c r="G721" s="4"/>
      <c r="H721" s="4"/>
      <c r="I721" s="4"/>
      <c r="J721" s="4"/>
      <c r="K721" s="4"/>
    </row>
    <row r="722" spans="1:11" ht="14.25" customHeight="1">
      <c r="A722" s="4"/>
      <c r="B722" s="4"/>
      <c r="C722" s="4"/>
      <c r="D722" s="4"/>
      <c r="F722" s="4"/>
      <c r="G722" s="4"/>
      <c r="H722" s="4"/>
      <c r="I722" s="4"/>
      <c r="J722" s="4"/>
      <c r="K722" s="4"/>
    </row>
    <row r="723" spans="1:11" ht="14.25" customHeight="1">
      <c r="A723" s="4"/>
      <c r="B723" s="4"/>
      <c r="C723" s="4"/>
      <c r="D723" s="4"/>
      <c r="F723" s="4"/>
      <c r="G723" s="4"/>
      <c r="H723" s="4"/>
      <c r="I723" s="4"/>
      <c r="J723" s="4"/>
      <c r="K723" s="4"/>
    </row>
    <row r="724" spans="1:11" ht="14.25" customHeight="1">
      <c r="A724" s="4"/>
      <c r="B724" s="4"/>
      <c r="C724" s="4"/>
      <c r="D724" s="4"/>
      <c r="F724" s="4"/>
      <c r="G724" s="4"/>
      <c r="H724" s="4"/>
      <c r="I724" s="4"/>
      <c r="J724" s="4"/>
      <c r="K724" s="4"/>
    </row>
    <row r="725" spans="1:11" ht="14.25" customHeight="1">
      <c r="A725" s="4"/>
      <c r="B725" s="4"/>
      <c r="C725" s="4"/>
      <c r="D725" s="4"/>
      <c r="F725" s="4"/>
      <c r="G725" s="4"/>
      <c r="H725" s="4"/>
      <c r="I725" s="4"/>
      <c r="J725" s="4"/>
      <c r="K725" s="4"/>
    </row>
    <row r="726" spans="1:11" ht="14.25" customHeight="1">
      <c r="A726" s="4"/>
      <c r="B726" s="4"/>
      <c r="C726" s="4"/>
      <c r="D726" s="4"/>
      <c r="F726" s="4"/>
      <c r="G726" s="4"/>
      <c r="H726" s="4"/>
      <c r="I726" s="4"/>
      <c r="J726" s="4"/>
      <c r="K726" s="4"/>
    </row>
    <row r="727" spans="1:11" ht="14.25" customHeight="1">
      <c r="A727" s="4"/>
      <c r="B727" s="4"/>
      <c r="C727" s="4"/>
      <c r="D727" s="4"/>
      <c r="F727" s="4"/>
      <c r="G727" s="4"/>
      <c r="H727" s="4"/>
      <c r="I727" s="4"/>
      <c r="J727" s="4"/>
      <c r="K727" s="4"/>
    </row>
    <row r="728" spans="1:11" ht="14.25" customHeight="1">
      <c r="A728" s="4"/>
      <c r="B728" s="4"/>
      <c r="C728" s="4"/>
      <c r="D728" s="4"/>
      <c r="F728" s="4"/>
      <c r="G728" s="4"/>
      <c r="H728" s="4"/>
      <c r="I728" s="4"/>
      <c r="J728" s="4"/>
      <c r="K728" s="4"/>
    </row>
    <row r="729" spans="1:11" ht="14.25" customHeight="1">
      <c r="A729" s="4"/>
      <c r="B729" s="4"/>
      <c r="C729" s="4"/>
      <c r="D729" s="4"/>
      <c r="F729" s="4"/>
      <c r="G729" s="4"/>
      <c r="H729" s="4"/>
      <c r="I729" s="4"/>
      <c r="J729" s="4"/>
      <c r="K729" s="4"/>
    </row>
    <row r="730" spans="1:11" ht="14.25" customHeight="1">
      <c r="A730" s="4"/>
      <c r="B730" s="4"/>
      <c r="C730" s="4"/>
      <c r="D730" s="4"/>
      <c r="F730" s="4"/>
      <c r="G730" s="4"/>
      <c r="H730" s="4"/>
      <c r="I730" s="4"/>
      <c r="J730" s="4"/>
      <c r="K730" s="4"/>
    </row>
    <row r="731" spans="1:11" ht="14.25" customHeight="1">
      <c r="A731" s="4"/>
      <c r="B731" s="4"/>
      <c r="C731" s="4"/>
      <c r="D731" s="4"/>
      <c r="F731" s="4"/>
      <c r="G731" s="4"/>
      <c r="H731" s="4"/>
      <c r="I731" s="4"/>
      <c r="J731" s="4"/>
      <c r="K731" s="4"/>
    </row>
    <row r="732" spans="1:11" ht="14.25" customHeight="1">
      <c r="A732" s="4"/>
      <c r="B732" s="4"/>
      <c r="C732" s="4"/>
      <c r="D732" s="4"/>
      <c r="F732" s="4"/>
      <c r="G732" s="4"/>
      <c r="H732" s="4"/>
      <c r="I732" s="4"/>
      <c r="J732" s="4"/>
      <c r="K732" s="4"/>
    </row>
    <row r="733" spans="1:11" ht="14.25" customHeight="1">
      <c r="A733" s="4"/>
      <c r="B733" s="4"/>
      <c r="C733" s="4"/>
      <c r="D733" s="4"/>
      <c r="F733" s="4"/>
      <c r="G733" s="4"/>
      <c r="H733" s="4"/>
      <c r="I733" s="4"/>
      <c r="J733" s="4"/>
      <c r="K733" s="4"/>
    </row>
    <row r="734" spans="1:11" ht="14.25" customHeight="1">
      <c r="A734" s="4"/>
      <c r="B734" s="4"/>
      <c r="C734" s="4"/>
      <c r="D734" s="4"/>
      <c r="F734" s="4"/>
      <c r="G734" s="4"/>
      <c r="H734" s="4"/>
      <c r="I734" s="4"/>
      <c r="J734" s="4"/>
      <c r="K734" s="4"/>
    </row>
    <row r="735" spans="1:11" ht="14.25" customHeight="1">
      <c r="A735" s="4"/>
      <c r="B735" s="4"/>
      <c r="C735" s="4"/>
      <c r="D735" s="4"/>
      <c r="F735" s="4"/>
      <c r="G735" s="4"/>
      <c r="H735" s="4"/>
      <c r="I735" s="4"/>
      <c r="J735" s="4"/>
      <c r="K735" s="4"/>
    </row>
    <row r="736" spans="1:11" ht="14.25" customHeight="1">
      <c r="A736" s="4"/>
      <c r="B736" s="4"/>
      <c r="C736" s="4"/>
      <c r="D736" s="4"/>
      <c r="F736" s="4"/>
      <c r="G736" s="4"/>
      <c r="H736" s="4"/>
      <c r="I736" s="4"/>
      <c r="J736" s="4"/>
      <c r="K736" s="4"/>
    </row>
    <row r="737" spans="1:11" ht="14.25" customHeight="1">
      <c r="A737" s="4"/>
      <c r="B737" s="4"/>
      <c r="C737" s="4"/>
      <c r="D737" s="4"/>
      <c r="F737" s="4"/>
      <c r="G737" s="4"/>
      <c r="H737" s="4"/>
      <c r="I737" s="4"/>
      <c r="J737" s="4"/>
      <c r="K737" s="4"/>
    </row>
    <row r="738" spans="1:11" ht="14.25" customHeight="1">
      <c r="A738" s="4"/>
      <c r="B738" s="4"/>
      <c r="C738" s="4"/>
      <c r="D738" s="4"/>
      <c r="F738" s="4"/>
      <c r="G738" s="4"/>
      <c r="H738" s="4"/>
      <c r="I738" s="4"/>
      <c r="J738" s="4"/>
      <c r="K738" s="4"/>
    </row>
    <row r="739" spans="1:11" ht="14.25" customHeight="1">
      <c r="A739" s="4"/>
      <c r="B739" s="4"/>
      <c r="C739" s="4"/>
      <c r="D739" s="4"/>
      <c r="F739" s="4"/>
      <c r="G739" s="4"/>
      <c r="H739" s="4"/>
      <c r="I739" s="4"/>
      <c r="J739" s="4"/>
      <c r="K739" s="4"/>
    </row>
    <row r="740" spans="1:11" ht="14.25" customHeight="1">
      <c r="A740" s="4"/>
      <c r="B740" s="4"/>
      <c r="C740" s="4"/>
      <c r="D740" s="4"/>
      <c r="F740" s="4"/>
      <c r="G740" s="4"/>
      <c r="H740" s="4"/>
      <c r="I740" s="4"/>
      <c r="J740" s="4"/>
      <c r="K740" s="4"/>
    </row>
    <row r="741" spans="1:11" ht="14.25" customHeight="1">
      <c r="A741" s="4"/>
      <c r="B741" s="4"/>
      <c r="C741" s="4"/>
      <c r="D741" s="4"/>
      <c r="F741" s="4"/>
      <c r="G741" s="4"/>
      <c r="H741" s="4"/>
      <c r="I741" s="4"/>
      <c r="J741" s="4"/>
      <c r="K741" s="4"/>
    </row>
    <row r="742" spans="1:11" ht="14.25" customHeight="1">
      <c r="A742" s="4"/>
      <c r="B742" s="4"/>
      <c r="C742" s="4"/>
      <c r="D742" s="4"/>
      <c r="F742" s="4"/>
      <c r="G742" s="4"/>
      <c r="H742" s="4"/>
      <c r="I742" s="4"/>
      <c r="J742" s="4"/>
      <c r="K742" s="4"/>
    </row>
    <row r="743" spans="1:11" ht="14.25" customHeight="1">
      <c r="A743" s="4"/>
      <c r="B743" s="4"/>
      <c r="C743" s="4"/>
      <c r="D743" s="4"/>
      <c r="F743" s="4"/>
      <c r="G743" s="4"/>
      <c r="H743" s="4"/>
      <c r="I743" s="4"/>
      <c r="J743" s="4"/>
      <c r="K743" s="4"/>
    </row>
    <row r="744" spans="1:11" ht="14.25" customHeight="1">
      <c r="A744" s="4"/>
      <c r="B744" s="4"/>
      <c r="C744" s="4"/>
      <c r="D744" s="4"/>
      <c r="F744" s="4"/>
      <c r="G744" s="4"/>
      <c r="H744" s="4"/>
      <c r="I744" s="4"/>
      <c r="J744" s="4"/>
      <c r="K744" s="4"/>
    </row>
    <row r="745" spans="1:11" ht="14.25" customHeight="1">
      <c r="A745" s="4"/>
      <c r="B745" s="4"/>
      <c r="C745" s="4"/>
      <c r="D745" s="4"/>
      <c r="F745" s="4"/>
      <c r="G745" s="4"/>
      <c r="H745" s="4"/>
      <c r="I745" s="4"/>
      <c r="J745" s="4"/>
      <c r="K745" s="4"/>
    </row>
    <row r="746" spans="1:11" ht="14.25" customHeight="1">
      <c r="A746" s="4"/>
      <c r="B746" s="4"/>
      <c r="C746" s="4"/>
      <c r="D746" s="4"/>
      <c r="F746" s="4"/>
      <c r="G746" s="4"/>
      <c r="H746" s="4"/>
      <c r="I746" s="4"/>
      <c r="J746" s="4"/>
      <c r="K746" s="4"/>
    </row>
    <row r="747" spans="1:11" ht="14.25" customHeight="1">
      <c r="A747" s="4"/>
      <c r="B747" s="4"/>
      <c r="C747" s="4"/>
      <c r="D747" s="4"/>
      <c r="F747" s="4"/>
      <c r="G747" s="4"/>
      <c r="H747" s="4"/>
      <c r="I747" s="4"/>
      <c r="J747" s="4"/>
      <c r="K747" s="4"/>
    </row>
    <row r="748" spans="1:11" ht="14.25" customHeight="1">
      <c r="A748" s="4"/>
      <c r="B748" s="4"/>
      <c r="C748" s="4"/>
      <c r="D748" s="4"/>
      <c r="F748" s="4"/>
      <c r="G748" s="4"/>
      <c r="H748" s="4"/>
      <c r="I748" s="4"/>
      <c r="J748" s="4"/>
      <c r="K748" s="4"/>
    </row>
    <row r="749" spans="1:11" ht="14.25" customHeight="1">
      <c r="A749" s="4"/>
      <c r="B749" s="4"/>
      <c r="C749" s="4"/>
      <c r="D749" s="4"/>
      <c r="F749" s="4"/>
      <c r="G749" s="4"/>
      <c r="H749" s="4"/>
      <c r="I749" s="4"/>
      <c r="J749" s="4"/>
      <c r="K749" s="4"/>
    </row>
    <row r="750" spans="1:11" ht="14.25" customHeight="1">
      <c r="A750" s="4"/>
      <c r="B750" s="4"/>
      <c r="C750" s="4"/>
      <c r="D750" s="4"/>
      <c r="F750" s="4"/>
      <c r="G750" s="4"/>
      <c r="H750" s="4"/>
      <c r="I750" s="4"/>
      <c r="J750" s="4"/>
      <c r="K750" s="4"/>
    </row>
    <row r="751" spans="1:11" ht="14.25" customHeight="1">
      <c r="A751" s="4"/>
      <c r="B751" s="4"/>
      <c r="C751" s="4"/>
      <c r="D751" s="4"/>
      <c r="F751" s="4"/>
      <c r="G751" s="4"/>
      <c r="H751" s="4"/>
      <c r="I751" s="4"/>
      <c r="J751" s="4"/>
      <c r="K751" s="4"/>
    </row>
    <row r="752" spans="1:11" ht="14.25" customHeight="1">
      <c r="A752" s="4"/>
      <c r="B752" s="4"/>
      <c r="C752" s="4"/>
      <c r="D752" s="4"/>
      <c r="F752" s="4"/>
      <c r="G752" s="4"/>
      <c r="H752" s="4"/>
      <c r="I752" s="4"/>
      <c r="J752" s="4"/>
      <c r="K752" s="4"/>
    </row>
    <row r="753" spans="1:11" ht="14.25" customHeight="1">
      <c r="A753" s="4"/>
      <c r="B753" s="4"/>
      <c r="C753" s="4"/>
      <c r="D753" s="4"/>
      <c r="F753" s="4"/>
      <c r="G753" s="4"/>
      <c r="H753" s="4"/>
      <c r="I753" s="4"/>
      <c r="J753" s="4"/>
      <c r="K753" s="4"/>
    </row>
    <row r="754" spans="1:11" ht="14.25" customHeight="1">
      <c r="A754" s="4"/>
      <c r="B754" s="4"/>
      <c r="C754" s="4"/>
      <c r="D754" s="4"/>
      <c r="F754" s="4"/>
      <c r="G754" s="4"/>
      <c r="H754" s="4"/>
      <c r="I754" s="4"/>
      <c r="J754" s="4"/>
      <c r="K754" s="4"/>
    </row>
    <row r="755" spans="1:11" ht="14.25" customHeight="1">
      <c r="A755" s="4"/>
      <c r="B755" s="4"/>
      <c r="C755" s="4"/>
      <c r="D755" s="4"/>
      <c r="F755" s="4"/>
      <c r="G755" s="4"/>
      <c r="H755" s="4"/>
      <c r="I755" s="4"/>
      <c r="J755" s="4"/>
      <c r="K755" s="4"/>
    </row>
    <row r="756" spans="1:11" ht="14.25" customHeight="1">
      <c r="A756" s="4"/>
      <c r="B756" s="4"/>
      <c r="C756" s="4"/>
      <c r="D756" s="4"/>
      <c r="F756" s="4"/>
      <c r="G756" s="4"/>
      <c r="H756" s="4"/>
      <c r="I756" s="4"/>
      <c r="J756" s="4"/>
      <c r="K756" s="4"/>
    </row>
    <row r="757" spans="1:11" ht="14.25" customHeight="1">
      <c r="A757" s="4"/>
      <c r="B757" s="4"/>
      <c r="C757" s="4"/>
      <c r="D757" s="4"/>
      <c r="F757" s="4"/>
      <c r="G757" s="4"/>
      <c r="H757" s="4"/>
      <c r="I757" s="4"/>
      <c r="J757" s="4"/>
      <c r="K757" s="4"/>
    </row>
    <row r="758" spans="1:11" ht="14.25" customHeight="1">
      <c r="A758" s="4"/>
      <c r="B758" s="4"/>
      <c r="C758" s="4"/>
      <c r="D758" s="4"/>
      <c r="F758" s="4"/>
      <c r="G758" s="4"/>
      <c r="H758" s="4"/>
      <c r="I758" s="4"/>
      <c r="J758" s="4"/>
      <c r="K758" s="4"/>
    </row>
    <row r="759" spans="1:11" ht="14.25" customHeight="1">
      <c r="A759" s="4"/>
      <c r="B759" s="4"/>
      <c r="C759" s="4"/>
      <c r="D759" s="4"/>
      <c r="F759" s="4"/>
      <c r="G759" s="4"/>
      <c r="H759" s="4"/>
      <c r="I759" s="4"/>
      <c r="J759" s="4"/>
      <c r="K759" s="4"/>
    </row>
    <row r="760" spans="1:11" ht="14.25" customHeight="1">
      <c r="A760" s="4"/>
      <c r="B760" s="4"/>
      <c r="C760" s="4"/>
      <c r="D760" s="4"/>
      <c r="F760" s="4"/>
      <c r="G760" s="4"/>
      <c r="H760" s="4"/>
      <c r="I760" s="4"/>
      <c r="J760" s="4"/>
      <c r="K760" s="4"/>
    </row>
    <row r="761" spans="1:11" ht="14.25" customHeight="1">
      <c r="A761" s="4"/>
      <c r="B761" s="4"/>
      <c r="C761" s="4"/>
      <c r="D761" s="4"/>
      <c r="F761" s="4"/>
      <c r="G761" s="4"/>
      <c r="H761" s="4"/>
      <c r="I761" s="4"/>
      <c r="J761" s="4"/>
      <c r="K761" s="4"/>
    </row>
    <row r="762" spans="1:11" ht="14.25" customHeight="1">
      <c r="A762" s="4"/>
      <c r="B762" s="4"/>
      <c r="C762" s="4"/>
      <c r="D762" s="4"/>
      <c r="F762" s="4"/>
      <c r="G762" s="4"/>
      <c r="H762" s="4"/>
      <c r="I762" s="4"/>
      <c r="J762" s="4"/>
      <c r="K762" s="4"/>
    </row>
    <row r="763" spans="1:11" ht="14.25" customHeight="1">
      <c r="A763" s="4"/>
      <c r="B763" s="4"/>
      <c r="C763" s="4"/>
      <c r="D763" s="4"/>
      <c r="F763" s="4"/>
      <c r="G763" s="4"/>
      <c r="H763" s="4"/>
      <c r="I763" s="4"/>
      <c r="J763" s="4"/>
      <c r="K763" s="4"/>
    </row>
    <row r="764" spans="1:11" ht="14.25" customHeight="1">
      <c r="A764" s="4"/>
      <c r="B764" s="4"/>
      <c r="C764" s="4"/>
      <c r="D764" s="4"/>
      <c r="F764" s="4"/>
      <c r="G764" s="4"/>
      <c r="H764" s="4"/>
      <c r="I764" s="4"/>
      <c r="J764" s="4"/>
      <c r="K764" s="4"/>
    </row>
    <row r="765" spans="1:11" ht="14.25" customHeight="1">
      <c r="A765" s="4"/>
      <c r="B765" s="4"/>
      <c r="C765" s="4"/>
      <c r="D765" s="4"/>
      <c r="F765" s="4"/>
      <c r="G765" s="4"/>
      <c r="H765" s="4"/>
      <c r="I765" s="4"/>
      <c r="J765" s="4"/>
      <c r="K765" s="4"/>
    </row>
    <row r="766" spans="1:11" ht="14.25" customHeight="1">
      <c r="A766" s="4"/>
      <c r="B766" s="4"/>
      <c r="C766" s="4"/>
      <c r="D766" s="4"/>
      <c r="F766" s="4"/>
      <c r="G766" s="4"/>
      <c r="H766" s="4"/>
      <c r="I766" s="4"/>
      <c r="J766" s="4"/>
      <c r="K766" s="4"/>
    </row>
    <row r="767" spans="1:11" ht="14.25" customHeight="1">
      <c r="A767" s="4"/>
      <c r="B767" s="4"/>
      <c r="C767" s="4"/>
      <c r="D767" s="4"/>
      <c r="F767" s="4"/>
      <c r="G767" s="4"/>
      <c r="H767" s="4"/>
      <c r="I767" s="4"/>
      <c r="J767" s="4"/>
      <c r="K767" s="4"/>
    </row>
    <row r="768" spans="1:11" ht="14.25" customHeight="1">
      <c r="A768" s="4"/>
      <c r="B768" s="4"/>
      <c r="C768" s="4"/>
      <c r="D768" s="4"/>
      <c r="F768" s="4"/>
      <c r="G768" s="4"/>
      <c r="H768" s="4"/>
      <c r="I768" s="4"/>
      <c r="J768" s="4"/>
      <c r="K768" s="4"/>
    </row>
    <row r="769" spans="1:11" ht="14.25" customHeight="1">
      <c r="A769" s="4"/>
      <c r="B769" s="4"/>
      <c r="C769" s="4"/>
      <c r="D769" s="4"/>
      <c r="F769" s="4"/>
      <c r="G769" s="4"/>
      <c r="H769" s="4"/>
      <c r="I769" s="4"/>
      <c r="J769" s="4"/>
      <c r="K769" s="4"/>
    </row>
    <row r="770" spans="1:11" ht="14.25" customHeight="1">
      <c r="A770" s="4"/>
      <c r="B770" s="4"/>
      <c r="C770" s="4"/>
      <c r="D770" s="4"/>
      <c r="F770" s="4"/>
      <c r="G770" s="4"/>
      <c r="H770" s="4"/>
      <c r="I770" s="4"/>
      <c r="J770" s="4"/>
      <c r="K770" s="4"/>
    </row>
    <row r="771" spans="1:11" ht="14.25" customHeight="1">
      <c r="A771" s="4"/>
      <c r="B771" s="4"/>
      <c r="C771" s="4"/>
      <c r="D771" s="4"/>
      <c r="F771" s="4"/>
      <c r="G771" s="4"/>
      <c r="H771" s="4"/>
      <c r="I771" s="4"/>
      <c r="J771" s="4"/>
      <c r="K771" s="4"/>
    </row>
    <row r="772" spans="1:11" ht="14.25" customHeight="1">
      <c r="A772" s="4"/>
      <c r="B772" s="4"/>
      <c r="C772" s="4"/>
      <c r="D772" s="4"/>
      <c r="F772" s="4"/>
      <c r="G772" s="4"/>
      <c r="H772" s="4"/>
      <c r="I772" s="4"/>
      <c r="J772" s="4"/>
      <c r="K772" s="4"/>
    </row>
    <row r="773" spans="1:11" ht="14.25" customHeight="1">
      <c r="A773" s="4"/>
      <c r="B773" s="4"/>
      <c r="C773" s="4"/>
      <c r="D773" s="4"/>
      <c r="F773" s="4"/>
      <c r="G773" s="4"/>
      <c r="H773" s="4"/>
      <c r="I773" s="4"/>
      <c r="J773" s="4"/>
      <c r="K773" s="4"/>
    </row>
    <row r="774" spans="1:11" ht="14.25" customHeight="1">
      <c r="A774" s="4"/>
      <c r="B774" s="4"/>
      <c r="C774" s="4"/>
      <c r="D774" s="4"/>
      <c r="F774" s="4"/>
      <c r="G774" s="4"/>
      <c r="H774" s="4"/>
      <c r="I774" s="4"/>
      <c r="J774" s="4"/>
      <c r="K774" s="4"/>
    </row>
    <row r="775" spans="1:11" ht="14.25" customHeight="1">
      <c r="A775" s="4"/>
      <c r="B775" s="4"/>
      <c r="C775" s="4"/>
      <c r="D775" s="4"/>
      <c r="F775" s="4"/>
      <c r="G775" s="4"/>
      <c r="H775" s="4"/>
      <c r="I775" s="4"/>
      <c r="J775" s="4"/>
      <c r="K775" s="4"/>
    </row>
    <row r="776" spans="1:11" ht="14.25" customHeight="1">
      <c r="A776" s="4"/>
      <c r="B776" s="4"/>
      <c r="C776" s="4"/>
      <c r="D776" s="4"/>
      <c r="F776" s="4"/>
      <c r="G776" s="4"/>
      <c r="H776" s="4"/>
      <c r="I776" s="4"/>
      <c r="J776" s="4"/>
      <c r="K776" s="4"/>
    </row>
    <row r="777" spans="1:11" ht="14.25" customHeight="1">
      <c r="A777" s="4"/>
      <c r="B777" s="4"/>
      <c r="C777" s="4"/>
      <c r="D777" s="4"/>
      <c r="F777" s="4"/>
      <c r="G777" s="4"/>
      <c r="H777" s="4"/>
      <c r="I777" s="4"/>
      <c r="J777" s="4"/>
      <c r="K777" s="4"/>
    </row>
    <row r="778" spans="1:11" ht="14.25" customHeight="1">
      <c r="A778" s="4"/>
      <c r="B778" s="4"/>
      <c r="C778" s="4"/>
      <c r="D778" s="4"/>
      <c r="F778" s="4"/>
      <c r="G778" s="4"/>
      <c r="H778" s="4"/>
      <c r="I778" s="4"/>
      <c r="J778" s="4"/>
      <c r="K778" s="4"/>
    </row>
    <row r="779" spans="1:11" ht="14.25" customHeight="1">
      <c r="A779" s="4"/>
      <c r="B779" s="4"/>
      <c r="C779" s="4"/>
      <c r="D779" s="4"/>
      <c r="F779" s="4"/>
      <c r="G779" s="4"/>
      <c r="H779" s="4"/>
      <c r="I779" s="4"/>
      <c r="J779" s="4"/>
      <c r="K779" s="4"/>
    </row>
    <row r="780" spans="1:11" ht="14.25" customHeight="1">
      <c r="A780" s="4"/>
      <c r="B780" s="4"/>
      <c r="C780" s="4"/>
      <c r="D780" s="4"/>
      <c r="F780" s="4"/>
      <c r="G780" s="4"/>
      <c r="H780" s="4"/>
      <c r="I780" s="4"/>
      <c r="J780" s="4"/>
      <c r="K780" s="4"/>
    </row>
    <row r="781" spans="1:11" ht="14.25" customHeight="1">
      <c r="A781" s="4"/>
      <c r="B781" s="4"/>
      <c r="C781" s="4"/>
      <c r="D781" s="4"/>
      <c r="F781" s="4"/>
      <c r="G781" s="4"/>
      <c r="H781" s="4"/>
      <c r="I781" s="4"/>
      <c r="J781" s="4"/>
      <c r="K781" s="4"/>
    </row>
    <row r="782" spans="1:11" ht="14.25" customHeight="1">
      <c r="A782" s="4"/>
      <c r="B782" s="4"/>
      <c r="C782" s="4"/>
      <c r="D782" s="4"/>
      <c r="F782" s="4"/>
      <c r="G782" s="4"/>
      <c r="H782" s="4"/>
      <c r="I782" s="4"/>
      <c r="J782" s="4"/>
      <c r="K782" s="4"/>
    </row>
    <row r="783" spans="1:11" ht="14.25" customHeight="1">
      <c r="A783" s="4"/>
      <c r="B783" s="4"/>
      <c r="C783" s="4"/>
      <c r="D783" s="4"/>
      <c r="F783" s="4"/>
      <c r="G783" s="4"/>
      <c r="H783" s="4"/>
      <c r="I783" s="4"/>
      <c r="J783" s="4"/>
      <c r="K783" s="4"/>
    </row>
    <row r="784" spans="1:11" ht="14.25" customHeight="1">
      <c r="A784" s="4"/>
      <c r="B784" s="4"/>
      <c r="C784" s="4"/>
      <c r="D784" s="4"/>
      <c r="F784" s="4"/>
      <c r="G784" s="4"/>
      <c r="H784" s="4"/>
      <c r="I784" s="4"/>
      <c r="J784" s="4"/>
      <c r="K784" s="4"/>
    </row>
    <row r="785" spans="1:11" ht="14.25" customHeight="1">
      <c r="A785" s="4"/>
      <c r="B785" s="4"/>
      <c r="C785" s="4"/>
      <c r="D785" s="4"/>
      <c r="F785" s="4"/>
      <c r="G785" s="4"/>
      <c r="H785" s="4"/>
      <c r="I785" s="4"/>
      <c r="J785" s="4"/>
      <c r="K785" s="4"/>
    </row>
    <row r="786" spans="1:11" ht="14.25" customHeight="1">
      <c r="A786" s="4"/>
      <c r="B786" s="4"/>
      <c r="C786" s="4"/>
      <c r="D786" s="4"/>
      <c r="F786" s="4"/>
      <c r="G786" s="4"/>
      <c r="H786" s="4"/>
      <c r="I786" s="4"/>
      <c r="J786" s="4"/>
      <c r="K786" s="4"/>
    </row>
    <row r="787" spans="1:11" ht="14.25" customHeight="1">
      <c r="A787" s="4"/>
      <c r="B787" s="4"/>
      <c r="C787" s="4"/>
      <c r="D787" s="4"/>
      <c r="F787" s="4"/>
      <c r="G787" s="4"/>
      <c r="H787" s="4"/>
      <c r="I787" s="4"/>
      <c r="J787" s="4"/>
      <c r="K787" s="4"/>
    </row>
    <row r="788" spans="1:11" ht="14.25" customHeight="1">
      <c r="A788" s="4"/>
      <c r="B788" s="4"/>
      <c r="C788" s="4"/>
      <c r="D788" s="4"/>
      <c r="F788" s="4"/>
      <c r="G788" s="4"/>
      <c r="H788" s="4"/>
      <c r="I788" s="4"/>
      <c r="J788" s="4"/>
      <c r="K788" s="4"/>
    </row>
    <row r="789" spans="1:11" ht="14.25" customHeight="1">
      <c r="A789" s="4"/>
      <c r="B789" s="4"/>
      <c r="C789" s="4"/>
      <c r="D789" s="4"/>
      <c r="F789" s="4"/>
      <c r="G789" s="4"/>
      <c r="H789" s="4"/>
      <c r="I789" s="4"/>
      <c r="J789" s="4"/>
      <c r="K789" s="4"/>
    </row>
    <row r="790" spans="1:11" ht="14.25" customHeight="1">
      <c r="A790" s="4"/>
      <c r="B790" s="4"/>
      <c r="C790" s="4"/>
      <c r="D790" s="4"/>
      <c r="F790" s="4"/>
      <c r="G790" s="4"/>
      <c r="H790" s="4"/>
      <c r="I790" s="4"/>
      <c r="J790" s="4"/>
      <c r="K790" s="4"/>
    </row>
    <row r="791" spans="1:11" ht="14.25" customHeight="1">
      <c r="A791" s="4"/>
      <c r="B791" s="4"/>
      <c r="C791" s="4"/>
      <c r="D791" s="4"/>
      <c r="F791" s="4"/>
      <c r="G791" s="4"/>
      <c r="H791" s="4"/>
      <c r="I791" s="4"/>
      <c r="J791" s="4"/>
      <c r="K791" s="4"/>
    </row>
    <row r="792" spans="1:11" ht="14.25" customHeight="1">
      <c r="A792" s="4"/>
      <c r="B792" s="4"/>
      <c r="C792" s="4"/>
      <c r="D792" s="4"/>
      <c r="F792" s="4"/>
      <c r="G792" s="4"/>
      <c r="H792" s="4"/>
      <c r="I792" s="4"/>
      <c r="J792" s="4"/>
      <c r="K792" s="4"/>
    </row>
    <row r="793" spans="1:11" ht="14.25" customHeight="1">
      <c r="A793" s="4"/>
      <c r="B793" s="4"/>
      <c r="C793" s="4"/>
      <c r="D793" s="4"/>
      <c r="F793" s="4"/>
      <c r="G793" s="4"/>
      <c r="H793" s="4"/>
      <c r="I793" s="4"/>
      <c r="J793" s="4"/>
      <c r="K793" s="4"/>
    </row>
    <row r="794" spans="1:11" ht="14.25" customHeight="1">
      <c r="A794" s="4"/>
      <c r="B794" s="4"/>
      <c r="C794" s="4"/>
      <c r="D794" s="4"/>
      <c r="F794" s="4"/>
      <c r="G794" s="4"/>
      <c r="H794" s="4"/>
      <c r="I794" s="4"/>
      <c r="J794" s="4"/>
      <c r="K794" s="4"/>
    </row>
    <row r="795" spans="1:11" ht="14.25" customHeight="1">
      <c r="A795" s="4"/>
      <c r="B795" s="4"/>
      <c r="C795" s="4"/>
      <c r="D795" s="4"/>
      <c r="F795" s="4"/>
      <c r="G795" s="4"/>
      <c r="H795" s="4"/>
      <c r="I795" s="4"/>
      <c r="J795" s="4"/>
      <c r="K795" s="4"/>
    </row>
    <row r="796" spans="1:11" ht="14.25" customHeight="1">
      <c r="A796" s="4"/>
      <c r="B796" s="4"/>
      <c r="C796" s="4"/>
      <c r="D796" s="4"/>
      <c r="F796" s="4"/>
      <c r="G796" s="4"/>
      <c r="H796" s="4"/>
      <c r="I796" s="4"/>
      <c r="J796" s="4"/>
      <c r="K796" s="4"/>
    </row>
    <row r="797" spans="1:11" ht="14.25" customHeight="1">
      <c r="A797" s="4"/>
      <c r="B797" s="4"/>
      <c r="C797" s="4"/>
      <c r="D797" s="4"/>
      <c r="F797" s="4"/>
      <c r="G797" s="4"/>
      <c r="H797" s="4"/>
      <c r="I797" s="4"/>
      <c r="J797" s="4"/>
      <c r="K797" s="4"/>
    </row>
    <row r="798" spans="1:11" ht="14.25" customHeight="1">
      <c r="A798" s="4"/>
      <c r="B798" s="4"/>
      <c r="C798" s="4"/>
      <c r="D798" s="4"/>
      <c r="F798" s="4"/>
      <c r="G798" s="4"/>
      <c r="H798" s="4"/>
      <c r="I798" s="4"/>
      <c r="J798" s="4"/>
      <c r="K798" s="4"/>
    </row>
    <row r="799" spans="1:11" ht="14.25" customHeight="1">
      <c r="A799" s="4"/>
      <c r="B799" s="4"/>
      <c r="C799" s="4"/>
      <c r="D799" s="4"/>
      <c r="F799" s="4"/>
      <c r="G799" s="4"/>
      <c r="H799" s="4"/>
      <c r="I799" s="4"/>
      <c r="J799" s="4"/>
      <c r="K799" s="4"/>
    </row>
    <row r="800" spans="1:11" ht="14.25" customHeight="1">
      <c r="A800" s="4"/>
      <c r="B800" s="4"/>
      <c r="C800" s="4"/>
      <c r="D800" s="4"/>
      <c r="F800" s="4"/>
      <c r="G800" s="4"/>
      <c r="H800" s="4"/>
      <c r="I800" s="4"/>
      <c r="J800" s="4"/>
      <c r="K800" s="4"/>
    </row>
    <row r="801" spans="1:11" ht="14.25" customHeight="1">
      <c r="A801" s="4"/>
      <c r="B801" s="4"/>
      <c r="C801" s="4"/>
      <c r="D801" s="4"/>
      <c r="F801" s="4"/>
      <c r="G801" s="4"/>
      <c r="H801" s="4"/>
      <c r="I801" s="4"/>
      <c r="J801" s="4"/>
      <c r="K801" s="4"/>
    </row>
    <row r="802" spans="1:11" ht="14.25" customHeight="1">
      <c r="A802" s="4"/>
      <c r="B802" s="4"/>
      <c r="C802" s="4"/>
      <c r="D802" s="4"/>
      <c r="F802" s="4"/>
      <c r="G802" s="4"/>
      <c r="H802" s="4"/>
      <c r="I802" s="4"/>
      <c r="J802" s="4"/>
      <c r="K802" s="4"/>
    </row>
    <row r="803" spans="1:11" ht="14.25" customHeight="1">
      <c r="A803" s="4"/>
      <c r="B803" s="4"/>
      <c r="C803" s="4"/>
      <c r="D803" s="4"/>
      <c r="F803" s="4"/>
      <c r="G803" s="4"/>
      <c r="H803" s="4"/>
      <c r="I803" s="4"/>
      <c r="J803" s="4"/>
      <c r="K803" s="4"/>
    </row>
    <row r="804" spans="1:11" ht="14.25" customHeight="1">
      <c r="A804" s="4"/>
      <c r="B804" s="4"/>
      <c r="C804" s="4"/>
      <c r="D804" s="4"/>
      <c r="F804" s="4"/>
      <c r="G804" s="4"/>
      <c r="H804" s="4"/>
      <c r="I804" s="4"/>
      <c r="J804" s="4"/>
      <c r="K804" s="4"/>
    </row>
    <row r="805" spans="1:11" ht="14.25" customHeight="1">
      <c r="A805" s="4"/>
      <c r="B805" s="4"/>
      <c r="C805" s="4"/>
      <c r="D805" s="4"/>
      <c r="F805" s="4"/>
      <c r="G805" s="4"/>
      <c r="H805" s="4"/>
      <c r="I805" s="4"/>
      <c r="J805" s="4"/>
      <c r="K805" s="4"/>
    </row>
    <row r="806" spans="1:11" ht="14.25" customHeight="1">
      <c r="A806" s="4"/>
      <c r="B806" s="4"/>
      <c r="C806" s="4"/>
      <c r="D806" s="4"/>
      <c r="F806" s="4"/>
      <c r="G806" s="4"/>
      <c r="H806" s="4"/>
      <c r="I806" s="4"/>
      <c r="J806" s="4"/>
      <c r="K806" s="4"/>
    </row>
    <row r="807" spans="1:11" ht="14.25" customHeight="1">
      <c r="A807" s="4"/>
      <c r="B807" s="4"/>
      <c r="C807" s="4"/>
      <c r="D807" s="4"/>
      <c r="F807" s="4"/>
      <c r="G807" s="4"/>
      <c r="H807" s="4"/>
      <c r="I807" s="4"/>
      <c r="J807" s="4"/>
      <c r="K807" s="4"/>
    </row>
    <row r="808" spans="1:11" ht="14.25" customHeight="1">
      <c r="A808" s="4"/>
      <c r="B808" s="4"/>
      <c r="C808" s="4"/>
      <c r="D808" s="4"/>
      <c r="F808" s="4"/>
      <c r="G808" s="4"/>
      <c r="H808" s="4"/>
      <c r="I808" s="4"/>
      <c r="J808" s="4"/>
      <c r="K808" s="4"/>
    </row>
    <row r="809" spans="1:11" ht="14.25" customHeight="1">
      <c r="A809" s="4"/>
      <c r="B809" s="4"/>
      <c r="C809" s="4"/>
      <c r="D809" s="4"/>
      <c r="F809" s="4"/>
      <c r="G809" s="4"/>
      <c r="H809" s="4"/>
      <c r="I809" s="4"/>
      <c r="J809" s="4"/>
      <c r="K809" s="4"/>
    </row>
    <row r="810" spans="1:11" ht="14.25" customHeight="1">
      <c r="A810" s="4"/>
      <c r="B810" s="4"/>
      <c r="C810" s="4"/>
      <c r="D810" s="4"/>
      <c r="F810" s="4"/>
      <c r="G810" s="4"/>
      <c r="H810" s="4"/>
      <c r="I810" s="4"/>
      <c r="J810" s="4"/>
      <c r="K810" s="4"/>
    </row>
    <row r="811" spans="1:11" ht="14.25" customHeight="1">
      <c r="A811" s="4"/>
      <c r="B811" s="4"/>
      <c r="C811" s="4"/>
      <c r="D811" s="4"/>
      <c r="F811" s="4"/>
      <c r="G811" s="4"/>
      <c r="H811" s="4"/>
      <c r="I811" s="4"/>
      <c r="J811" s="4"/>
      <c r="K811" s="4"/>
    </row>
    <row r="812" spans="1:11" ht="14.25" customHeight="1">
      <c r="A812" s="4"/>
      <c r="B812" s="4"/>
      <c r="C812" s="4"/>
      <c r="D812" s="4"/>
      <c r="F812" s="4"/>
      <c r="G812" s="4"/>
      <c r="H812" s="4"/>
      <c r="I812" s="4"/>
      <c r="J812" s="4"/>
      <c r="K812" s="4"/>
    </row>
    <row r="813" spans="1:11" ht="14.25" customHeight="1">
      <c r="A813" s="4"/>
      <c r="B813" s="4"/>
      <c r="C813" s="4"/>
      <c r="D813" s="4"/>
      <c r="F813" s="4"/>
      <c r="G813" s="4"/>
      <c r="H813" s="4"/>
      <c r="I813" s="4"/>
      <c r="J813" s="4"/>
      <c r="K813" s="4"/>
    </row>
    <row r="814" spans="1:11" ht="14.25" customHeight="1">
      <c r="A814" s="4"/>
      <c r="B814" s="4"/>
      <c r="C814" s="4"/>
      <c r="D814" s="4"/>
      <c r="F814" s="4"/>
      <c r="G814" s="4"/>
      <c r="H814" s="4"/>
      <c r="I814" s="4"/>
      <c r="J814" s="4"/>
      <c r="K814" s="4"/>
    </row>
    <row r="815" spans="1:11" ht="14.25" customHeight="1">
      <c r="A815" s="4"/>
      <c r="B815" s="4"/>
      <c r="C815" s="4"/>
      <c r="D815" s="4"/>
      <c r="F815" s="4"/>
      <c r="G815" s="4"/>
      <c r="H815" s="4"/>
      <c r="I815" s="4"/>
      <c r="J815" s="4"/>
      <c r="K815" s="4"/>
    </row>
    <row r="816" spans="1:11" ht="14.25" customHeight="1">
      <c r="A816" s="4"/>
      <c r="B816" s="4"/>
      <c r="C816" s="4"/>
      <c r="D816" s="4"/>
      <c r="F816" s="4"/>
      <c r="G816" s="4"/>
      <c r="H816" s="4"/>
      <c r="I816" s="4"/>
      <c r="J816" s="4"/>
      <c r="K816" s="4"/>
    </row>
    <row r="817" spans="1:11" ht="14.25" customHeight="1">
      <c r="A817" s="4"/>
      <c r="B817" s="4"/>
      <c r="C817" s="4"/>
      <c r="D817" s="4"/>
      <c r="F817" s="4"/>
      <c r="G817" s="4"/>
      <c r="H817" s="4"/>
      <c r="I817" s="4"/>
      <c r="J817" s="4"/>
      <c r="K817" s="4"/>
    </row>
    <row r="818" spans="1:11" ht="14.25" customHeight="1">
      <c r="A818" s="4"/>
      <c r="B818" s="4"/>
      <c r="C818" s="4"/>
      <c r="D818" s="4"/>
      <c r="F818" s="4"/>
      <c r="G818" s="4"/>
      <c r="H818" s="4"/>
      <c r="I818" s="4"/>
      <c r="J818" s="4"/>
      <c r="K818" s="4"/>
    </row>
    <row r="819" spans="1:11" ht="14.25" customHeight="1">
      <c r="A819" s="4"/>
      <c r="B819" s="4"/>
      <c r="C819" s="4"/>
      <c r="D819" s="4"/>
      <c r="F819" s="4"/>
      <c r="G819" s="4"/>
      <c r="H819" s="4"/>
      <c r="I819" s="4"/>
      <c r="J819" s="4"/>
      <c r="K819" s="4"/>
    </row>
    <row r="820" spans="1:11" ht="14.25" customHeight="1">
      <c r="A820" s="4"/>
      <c r="B820" s="4"/>
      <c r="C820" s="4"/>
      <c r="D820" s="4"/>
      <c r="F820" s="4"/>
      <c r="G820" s="4"/>
      <c r="H820" s="4"/>
      <c r="I820" s="4"/>
      <c r="J820" s="4"/>
      <c r="K820" s="4"/>
    </row>
    <row r="821" spans="1:11" ht="14.25" customHeight="1">
      <c r="A821" s="4"/>
      <c r="B821" s="4"/>
      <c r="C821" s="4"/>
      <c r="D821" s="4"/>
      <c r="F821" s="4"/>
      <c r="G821" s="4"/>
      <c r="H821" s="4"/>
      <c r="I821" s="4"/>
      <c r="J821" s="4"/>
      <c r="K821" s="4"/>
    </row>
    <row r="822" spans="1:11" ht="14.25" customHeight="1">
      <c r="A822" s="4"/>
      <c r="B822" s="4"/>
      <c r="C822" s="4"/>
      <c r="D822" s="4"/>
      <c r="F822" s="4"/>
      <c r="G822" s="4"/>
      <c r="H822" s="4"/>
      <c r="I822" s="4"/>
      <c r="J822" s="4"/>
      <c r="K822" s="4"/>
    </row>
    <row r="823" spans="1:11" ht="14.25" customHeight="1">
      <c r="A823" s="4"/>
      <c r="B823" s="4"/>
      <c r="C823" s="4"/>
      <c r="D823" s="4"/>
      <c r="F823" s="4"/>
      <c r="G823" s="4"/>
      <c r="H823" s="4"/>
      <c r="I823" s="4"/>
      <c r="J823" s="4"/>
      <c r="K823" s="4"/>
    </row>
    <row r="824" spans="1:11" ht="14.25" customHeight="1">
      <c r="A824" s="4"/>
      <c r="B824" s="4"/>
      <c r="C824" s="4"/>
      <c r="D824" s="4"/>
      <c r="F824" s="4"/>
      <c r="G824" s="4"/>
      <c r="H824" s="4"/>
      <c r="I824" s="4"/>
      <c r="J824" s="4"/>
      <c r="K824" s="4"/>
    </row>
    <row r="825" spans="1:11" ht="14.25" customHeight="1">
      <c r="A825" s="4"/>
      <c r="B825" s="4"/>
      <c r="C825" s="4"/>
      <c r="D825" s="4"/>
      <c r="F825" s="4"/>
      <c r="G825" s="4"/>
      <c r="H825" s="4"/>
      <c r="I825" s="4"/>
      <c r="J825" s="4"/>
      <c r="K825" s="4"/>
    </row>
    <row r="826" spans="1:11" ht="14.25" customHeight="1">
      <c r="A826" s="4"/>
      <c r="B826" s="4"/>
      <c r="C826" s="4"/>
      <c r="D826" s="4"/>
      <c r="F826" s="4"/>
      <c r="G826" s="4"/>
      <c r="H826" s="4"/>
      <c r="I826" s="4"/>
      <c r="J826" s="4"/>
      <c r="K826" s="4"/>
    </row>
    <row r="827" spans="1:11" ht="14.25" customHeight="1">
      <c r="A827" s="4"/>
      <c r="B827" s="4"/>
      <c r="C827" s="4"/>
      <c r="D827" s="4"/>
      <c r="F827" s="4"/>
      <c r="G827" s="4"/>
      <c r="H827" s="4"/>
      <c r="I827" s="4"/>
      <c r="J827" s="4"/>
      <c r="K827" s="4"/>
    </row>
    <row r="828" spans="1:11" ht="14.25" customHeight="1">
      <c r="A828" s="4"/>
      <c r="B828" s="4"/>
      <c r="C828" s="4"/>
      <c r="D828" s="4"/>
      <c r="F828" s="4"/>
      <c r="G828" s="4"/>
      <c r="H828" s="4"/>
      <c r="I828" s="4"/>
      <c r="J828" s="4"/>
      <c r="K828" s="4"/>
    </row>
    <row r="829" spans="1:11" ht="14.25" customHeight="1">
      <c r="A829" s="4"/>
      <c r="B829" s="4"/>
      <c r="C829" s="4"/>
      <c r="D829" s="4"/>
      <c r="F829" s="4"/>
      <c r="G829" s="4"/>
      <c r="H829" s="4"/>
      <c r="I829" s="4"/>
      <c r="J829" s="4"/>
      <c r="K829" s="4"/>
    </row>
    <row r="830" spans="1:11" ht="14.25" customHeight="1">
      <c r="A830" s="4"/>
      <c r="B830" s="4"/>
      <c r="C830" s="4"/>
      <c r="D830" s="4"/>
      <c r="F830" s="4"/>
      <c r="G830" s="4"/>
      <c r="H830" s="4"/>
      <c r="I830" s="4"/>
      <c r="J830" s="4"/>
      <c r="K830" s="4"/>
    </row>
    <row r="831" spans="1:11" ht="14.25" customHeight="1">
      <c r="A831" s="4"/>
      <c r="B831" s="4"/>
      <c r="C831" s="4"/>
      <c r="D831" s="4"/>
      <c r="F831" s="4"/>
      <c r="G831" s="4"/>
      <c r="H831" s="4"/>
      <c r="I831" s="4"/>
      <c r="J831" s="4"/>
      <c r="K831" s="4"/>
    </row>
    <row r="832" spans="1:11" ht="14.25" customHeight="1">
      <c r="A832" s="4"/>
      <c r="B832" s="4"/>
      <c r="C832" s="4"/>
      <c r="D832" s="4"/>
      <c r="F832" s="4"/>
      <c r="G832" s="4"/>
      <c r="H832" s="4"/>
      <c r="I832" s="4"/>
      <c r="J832" s="4"/>
      <c r="K832" s="4"/>
    </row>
    <row r="833" spans="1:11" ht="14.25" customHeight="1">
      <c r="A833" s="4"/>
      <c r="B833" s="4"/>
      <c r="C833" s="4"/>
      <c r="D833" s="4"/>
      <c r="F833" s="4"/>
      <c r="G833" s="4"/>
      <c r="H833" s="4"/>
      <c r="I833" s="4"/>
      <c r="J833" s="4"/>
      <c r="K833" s="4"/>
    </row>
    <row r="834" spans="1:11" ht="14.25" customHeight="1">
      <c r="A834" s="4"/>
      <c r="B834" s="4"/>
      <c r="C834" s="4"/>
      <c r="D834" s="4"/>
      <c r="F834" s="4"/>
      <c r="G834" s="4"/>
      <c r="H834" s="4"/>
      <c r="I834" s="4"/>
      <c r="J834" s="4"/>
      <c r="K834" s="4"/>
    </row>
    <row r="835" spans="1:11" ht="14.25" customHeight="1">
      <c r="A835" s="4"/>
      <c r="B835" s="4"/>
      <c r="C835" s="4"/>
      <c r="D835" s="4"/>
      <c r="F835" s="4"/>
      <c r="G835" s="4"/>
      <c r="H835" s="4"/>
      <c r="I835" s="4"/>
      <c r="J835" s="4"/>
      <c r="K835" s="4"/>
    </row>
    <row r="836" spans="1:11" ht="14.25" customHeight="1">
      <c r="A836" s="4"/>
      <c r="B836" s="4"/>
      <c r="C836" s="4"/>
      <c r="D836" s="4"/>
      <c r="F836" s="4"/>
      <c r="G836" s="4"/>
      <c r="H836" s="4"/>
      <c r="I836" s="4"/>
      <c r="J836" s="4"/>
      <c r="K836" s="4"/>
    </row>
    <row r="837" spans="1:11" ht="14.25" customHeight="1">
      <c r="A837" s="4"/>
      <c r="B837" s="4"/>
      <c r="C837" s="4"/>
      <c r="D837" s="4"/>
      <c r="F837" s="4"/>
      <c r="G837" s="4"/>
      <c r="H837" s="4"/>
      <c r="I837" s="4"/>
      <c r="J837" s="4"/>
      <c r="K837" s="4"/>
    </row>
    <row r="838" spans="1:11" ht="14.25" customHeight="1">
      <c r="A838" s="4"/>
      <c r="B838" s="4"/>
      <c r="C838" s="4"/>
      <c r="D838" s="4"/>
      <c r="F838" s="4"/>
      <c r="G838" s="4"/>
      <c r="H838" s="4"/>
      <c r="I838" s="4"/>
      <c r="J838" s="4"/>
      <c r="K838" s="4"/>
    </row>
    <row r="839" spans="1:11" ht="14.25" customHeight="1">
      <c r="A839" s="4"/>
      <c r="B839" s="4"/>
      <c r="C839" s="4"/>
      <c r="D839" s="4"/>
      <c r="F839" s="4"/>
      <c r="G839" s="4"/>
      <c r="H839" s="4"/>
      <c r="I839" s="4"/>
      <c r="J839" s="4"/>
      <c r="K839" s="4"/>
    </row>
    <row r="840" spans="1:11" ht="14.25" customHeight="1">
      <c r="A840" s="4"/>
      <c r="B840" s="4"/>
      <c r="C840" s="4"/>
      <c r="D840" s="4"/>
      <c r="F840" s="4"/>
      <c r="G840" s="4"/>
      <c r="H840" s="4"/>
      <c r="I840" s="4"/>
      <c r="J840" s="4"/>
      <c r="K840" s="4"/>
    </row>
    <row r="841" spans="1:11" ht="14.25" customHeight="1">
      <c r="A841" s="4"/>
      <c r="B841" s="4"/>
      <c r="C841" s="4"/>
      <c r="D841" s="4"/>
      <c r="F841" s="4"/>
      <c r="G841" s="4"/>
      <c r="H841" s="4"/>
      <c r="I841" s="4"/>
      <c r="J841" s="4"/>
      <c r="K841" s="4"/>
    </row>
    <row r="842" spans="1:11" ht="14.25" customHeight="1">
      <c r="A842" s="4"/>
      <c r="B842" s="4"/>
      <c r="C842" s="4"/>
      <c r="D842" s="4"/>
      <c r="F842" s="4"/>
      <c r="G842" s="4"/>
      <c r="H842" s="4"/>
      <c r="I842" s="4"/>
      <c r="J842" s="4"/>
      <c r="K842" s="4"/>
    </row>
    <row r="843" spans="1:11" ht="14.25" customHeight="1">
      <c r="A843" s="4"/>
      <c r="B843" s="4"/>
      <c r="C843" s="4"/>
      <c r="D843" s="4"/>
      <c r="F843" s="4"/>
      <c r="G843" s="4"/>
      <c r="H843" s="4"/>
      <c r="I843" s="4"/>
      <c r="J843" s="4"/>
      <c r="K843" s="4"/>
    </row>
    <row r="844" spans="1:11" ht="14.25" customHeight="1">
      <c r="A844" s="4"/>
      <c r="B844" s="4"/>
      <c r="C844" s="4"/>
      <c r="D844" s="4"/>
      <c r="F844" s="4"/>
      <c r="G844" s="4"/>
      <c r="H844" s="4"/>
      <c r="I844" s="4"/>
      <c r="J844" s="4"/>
      <c r="K844" s="4"/>
    </row>
    <row r="845" spans="1:11" ht="14.25" customHeight="1">
      <c r="A845" s="4"/>
      <c r="B845" s="4"/>
      <c r="C845" s="4"/>
      <c r="D845" s="4"/>
      <c r="F845" s="4"/>
      <c r="G845" s="4"/>
      <c r="H845" s="4"/>
      <c r="I845" s="4"/>
      <c r="J845" s="4"/>
      <c r="K845" s="4"/>
    </row>
    <row r="846" spans="1:11" ht="14.25" customHeight="1">
      <c r="A846" s="4"/>
      <c r="B846" s="4"/>
      <c r="C846" s="4"/>
      <c r="D846" s="4"/>
      <c r="F846" s="4"/>
      <c r="G846" s="4"/>
      <c r="H846" s="4"/>
      <c r="I846" s="4"/>
      <c r="J846" s="4"/>
      <c r="K846" s="4"/>
    </row>
    <row r="847" spans="1:11" ht="14.25" customHeight="1">
      <c r="A847" s="4"/>
      <c r="B847" s="4"/>
      <c r="C847" s="4"/>
      <c r="D847" s="4"/>
      <c r="F847" s="4"/>
      <c r="G847" s="4"/>
      <c r="H847" s="4"/>
      <c r="I847" s="4"/>
      <c r="J847" s="4"/>
      <c r="K847" s="4"/>
    </row>
    <row r="848" spans="1:11" ht="14.25" customHeight="1">
      <c r="A848" s="4"/>
      <c r="B848" s="4"/>
      <c r="C848" s="4"/>
      <c r="D848" s="4"/>
      <c r="F848" s="4"/>
      <c r="G848" s="4"/>
      <c r="H848" s="4"/>
      <c r="I848" s="4"/>
      <c r="J848" s="4"/>
      <c r="K848" s="4"/>
    </row>
    <row r="849" spans="1:11" ht="14.25" customHeight="1">
      <c r="A849" s="4"/>
      <c r="B849" s="4"/>
      <c r="C849" s="4"/>
      <c r="D849" s="4"/>
      <c r="F849" s="4"/>
      <c r="G849" s="4"/>
      <c r="H849" s="4"/>
      <c r="I849" s="4"/>
      <c r="J849" s="4"/>
      <c r="K849" s="4"/>
    </row>
    <row r="850" spans="1:11" ht="14.25" customHeight="1">
      <c r="A850" s="4"/>
      <c r="B850" s="4"/>
      <c r="C850" s="4"/>
      <c r="D850" s="4"/>
      <c r="F850" s="4"/>
      <c r="G850" s="4"/>
      <c r="H850" s="4"/>
      <c r="I850" s="4"/>
      <c r="J850" s="4"/>
      <c r="K850" s="4"/>
    </row>
    <row r="851" spans="1:11" ht="14.25" customHeight="1">
      <c r="A851" s="4"/>
      <c r="B851" s="4"/>
      <c r="C851" s="4"/>
      <c r="D851" s="4"/>
      <c r="F851" s="4"/>
      <c r="G851" s="4"/>
      <c r="H851" s="4"/>
      <c r="I851" s="4"/>
      <c r="J851" s="4"/>
      <c r="K851" s="4"/>
    </row>
    <row r="852" spans="1:11" ht="14.25" customHeight="1">
      <c r="A852" s="4"/>
      <c r="B852" s="4"/>
      <c r="C852" s="4"/>
      <c r="D852" s="4"/>
      <c r="F852" s="4"/>
      <c r="G852" s="4"/>
      <c r="H852" s="4"/>
      <c r="I852" s="4"/>
      <c r="J852" s="4"/>
      <c r="K852" s="4"/>
    </row>
    <row r="853" spans="1:11" ht="14.25" customHeight="1">
      <c r="A853" s="4"/>
      <c r="B853" s="4"/>
      <c r="C853" s="4"/>
      <c r="D853" s="4"/>
      <c r="F853" s="4"/>
      <c r="G853" s="4"/>
      <c r="H853" s="4"/>
      <c r="I853" s="4"/>
      <c r="J853" s="4"/>
      <c r="K853" s="4"/>
    </row>
    <row r="854" spans="1:11" ht="14.25" customHeight="1">
      <c r="A854" s="4"/>
      <c r="B854" s="4"/>
      <c r="C854" s="4"/>
      <c r="D854" s="4"/>
      <c r="F854" s="4"/>
      <c r="G854" s="4"/>
      <c r="H854" s="4"/>
      <c r="I854" s="4"/>
      <c r="J854" s="4"/>
      <c r="K854" s="4"/>
    </row>
    <row r="855" spans="1:11" ht="14.25" customHeight="1">
      <c r="A855" s="4"/>
      <c r="B855" s="4"/>
      <c r="C855" s="4"/>
      <c r="D855" s="4"/>
      <c r="F855" s="4"/>
      <c r="G855" s="4"/>
      <c r="H855" s="4"/>
      <c r="I855" s="4"/>
      <c r="J855" s="4"/>
      <c r="K855" s="4"/>
    </row>
    <row r="856" spans="1:11" ht="14.25" customHeight="1">
      <c r="A856" s="4"/>
      <c r="B856" s="4"/>
      <c r="C856" s="4"/>
      <c r="D856" s="4"/>
      <c r="F856" s="4"/>
      <c r="G856" s="4"/>
      <c r="H856" s="4"/>
      <c r="I856" s="4"/>
      <c r="J856" s="4"/>
      <c r="K856" s="4"/>
    </row>
    <row r="857" spans="1:11" ht="14.25" customHeight="1">
      <c r="A857" s="4"/>
      <c r="B857" s="4"/>
      <c r="C857" s="4"/>
      <c r="D857" s="4"/>
      <c r="F857" s="4"/>
      <c r="G857" s="4"/>
      <c r="H857" s="4"/>
      <c r="I857" s="4"/>
      <c r="J857" s="4"/>
      <c r="K857" s="4"/>
    </row>
    <row r="858" spans="1:11" ht="14.25" customHeight="1">
      <c r="A858" s="4"/>
      <c r="B858" s="4"/>
      <c r="C858" s="4"/>
      <c r="D858" s="4"/>
      <c r="F858" s="4"/>
      <c r="G858" s="4"/>
      <c r="H858" s="4"/>
      <c r="I858" s="4"/>
      <c r="J858" s="4"/>
      <c r="K858" s="4"/>
    </row>
    <row r="859" spans="1:11" ht="14.25" customHeight="1">
      <c r="A859" s="4"/>
      <c r="B859" s="4"/>
      <c r="C859" s="4"/>
      <c r="D859" s="4"/>
      <c r="F859" s="4"/>
      <c r="G859" s="4"/>
      <c r="H859" s="4"/>
      <c r="I859" s="4"/>
      <c r="J859" s="4"/>
      <c r="K859" s="4"/>
    </row>
    <row r="860" spans="1:11" ht="14.25" customHeight="1">
      <c r="A860" s="4"/>
      <c r="B860" s="4"/>
      <c r="C860" s="4"/>
      <c r="D860" s="4"/>
      <c r="F860" s="4"/>
      <c r="G860" s="4"/>
      <c r="H860" s="4"/>
      <c r="I860" s="4"/>
      <c r="J860" s="4"/>
      <c r="K860" s="4"/>
    </row>
    <row r="861" spans="1:11" ht="14.25" customHeight="1">
      <c r="A861" s="4"/>
      <c r="B861" s="4"/>
      <c r="C861" s="4"/>
      <c r="D861" s="4"/>
      <c r="F861" s="4"/>
      <c r="G861" s="4"/>
      <c r="H861" s="4"/>
      <c r="I861" s="4"/>
      <c r="J861" s="4"/>
      <c r="K861" s="4"/>
    </row>
    <row r="862" spans="1:11" ht="14.25" customHeight="1">
      <c r="A862" s="4"/>
      <c r="B862" s="4"/>
      <c r="C862" s="4"/>
      <c r="D862" s="4"/>
      <c r="F862" s="4"/>
      <c r="G862" s="4"/>
      <c r="H862" s="4"/>
      <c r="I862" s="4"/>
      <c r="J862" s="4"/>
      <c r="K862" s="4"/>
    </row>
    <row r="863" spans="1:11" ht="14.25" customHeight="1">
      <c r="A863" s="4"/>
      <c r="B863" s="4"/>
      <c r="C863" s="4"/>
      <c r="D863" s="4"/>
      <c r="F863" s="4"/>
      <c r="G863" s="4"/>
      <c r="H863" s="4"/>
      <c r="I863" s="4"/>
      <c r="J863" s="4"/>
      <c r="K863" s="4"/>
    </row>
    <row r="864" spans="1:11" ht="14.25" customHeight="1">
      <c r="A864" s="4"/>
      <c r="B864" s="4"/>
      <c r="C864" s="4"/>
      <c r="D864" s="4"/>
      <c r="F864" s="4"/>
      <c r="G864" s="4"/>
      <c r="H864" s="4"/>
      <c r="I864" s="4"/>
      <c r="J864" s="4"/>
      <c r="K864" s="4"/>
    </row>
    <row r="865" spans="1:11" ht="14.25" customHeight="1">
      <c r="A865" s="4"/>
      <c r="B865" s="4"/>
      <c r="C865" s="4"/>
      <c r="D865" s="4"/>
      <c r="F865" s="4"/>
      <c r="G865" s="4"/>
      <c r="H865" s="4"/>
      <c r="I865" s="4"/>
      <c r="J865" s="4"/>
      <c r="K865" s="4"/>
    </row>
    <row r="866" spans="1:11" ht="14.25" customHeight="1">
      <c r="A866" s="4"/>
      <c r="B866" s="4"/>
      <c r="C866" s="4"/>
      <c r="D866" s="4"/>
      <c r="F866" s="4"/>
      <c r="G866" s="4"/>
      <c r="H866" s="4"/>
      <c r="I866" s="4"/>
      <c r="J866" s="4"/>
      <c r="K866" s="4"/>
    </row>
    <row r="867" spans="1:11" ht="14.25" customHeight="1">
      <c r="A867" s="4"/>
      <c r="B867" s="4"/>
      <c r="C867" s="4"/>
      <c r="D867" s="4"/>
      <c r="F867" s="4"/>
      <c r="G867" s="4"/>
      <c r="H867" s="4"/>
      <c r="I867" s="4"/>
      <c r="J867" s="4"/>
      <c r="K867" s="4"/>
    </row>
    <row r="868" spans="1:11" ht="14.25" customHeight="1">
      <c r="A868" s="4"/>
      <c r="B868" s="4"/>
      <c r="C868" s="4"/>
      <c r="D868" s="4"/>
      <c r="F868" s="4"/>
      <c r="G868" s="4"/>
      <c r="H868" s="4"/>
      <c r="I868" s="4"/>
      <c r="J868" s="4"/>
      <c r="K868" s="4"/>
    </row>
    <row r="869" spans="1:11" ht="14.25" customHeight="1">
      <c r="A869" s="4"/>
      <c r="B869" s="4"/>
      <c r="C869" s="4"/>
      <c r="D869" s="4"/>
      <c r="F869" s="4"/>
      <c r="G869" s="4"/>
      <c r="H869" s="4"/>
      <c r="I869" s="4"/>
      <c r="J869" s="4"/>
      <c r="K869" s="4"/>
    </row>
    <row r="870" spans="1:11" ht="14.25" customHeight="1">
      <c r="A870" s="4"/>
      <c r="B870" s="4"/>
      <c r="C870" s="4"/>
      <c r="D870" s="4"/>
      <c r="F870" s="4"/>
      <c r="G870" s="4"/>
      <c r="H870" s="4"/>
      <c r="I870" s="4"/>
      <c r="J870" s="4"/>
      <c r="K870" s="4"/>
    </row>
    <row r="871" spans="1:11" ht="14.25" customHeight="1">
      <c r="A871" s="4"/>
      <c r="B871" s="4"/>
      <c r="C871" s="4"/>
      <c r="D871" s="4"/>
      <c r="F871" s="4"/>
      <c r="G871" s="4"/>
      <c r="H871" s="4"/>
      <c r="I871" s="4"/>
      <c r="J871" s="4"/>
      <c r="K871" s="4"/>
    </row>
    <row r="872" spans="1:11" ht="14.25" customHeight="1">
      <c r="A872" s="4"/>
      <c r="B872" s="4"/>
      <c r="C872" s="4"/>
      <c r="D872" s="4"/>
      <c r="F872" s="4"/>
      <c r="G872" s="4"/>
      <c r="H872" s="4"/>
      <c r="I872" s="4"/>
      <c r="J872" s="4"/>
      <c r="K872" s="4"/>
    </row>
    <row r="873" spans="1:11" ht="14.25" customHeight="1">
      <c r="A873" s="4"/>
      <c r="B873" s="4"/>
      <c r="C873" s="4"/>
      <c r="D873" s="4"/>
      <c r="F873" s="4"/>
      <c r="G873" s="4"/>
      <c r="H873" s="4"/>
      <c r="I873" s="4"/>
      <c r="J873" s="4"/>
      <c r="K873" s="4"/>
    </row>
    <row r="874" spans="1:11" ht="14.25" customHeight="1">
      <c r="A874" s="4"/>
      <c r="B874" s="4"/>
      <c r="C874" s="4"/>
      <c r="D874" s="4"/>
      <c r="F874" s="4"/>
      <c r="G874" s="4"/>
      <c r="H874" s="4"/>
      <c r="I874" s="4"/>
      <c r="J874" s="4"/>
      <c r="K874" s="4"/>
    </row>
    <row r="875" spans="1:11" ht="14.25" customHeight="1">
      <c r="A875" s="4"/>
      <c r="B875" s="4"/>
      <c r="C875" s="4"/>
      <c r="D875" s="4"/>
      <c r="F875" s="4"/>
      <c r="G875" s="4"/>
      <c r="H875" s="4"/>
      <c r="I875" s="4"/>
      <c r="J875" s="4"/>
      <c r="K875" s="4"/>
    </row>
    <row r="876" spans="1:11" ht="14.25" customHeight="1">
      <c r="A876" s="4"/>
      <c r="B876" s="4"/>
      <c r="C876" s="4"/>
      <c r="D876" s="4"/>
      <c r="F876" s="4"/>
      <c r="G876" s="4"/>
      <c r="H876" s="4"/>
      <c r="I876" s="4"/>
      <c r="J876" s="4"/>
      <c r="K876" s="4"/>
    </row>
    <row r="877" spans="1:11" ht="14.25" customHeight="1">
      <c r="A877" s="4"/>
      <c r="B877" s="4"/>
      <c r="C877" s="4"/>
      <c r="D877" s="4"/>
      <c r="F877" s="4"/>
      <c r="G877" s="4"/>
      <c r="H877" s="4"/>
      <c r="I877" s="4"/>
      <c r="J877" s="4"/>
      <c r="K877" s="4"/>
    </row>
    <row r="878" spans="1:11" ht="14.25" customHeight="1">
      <c r="A878" s="4"/>
      <c r="B878" s="4"/>
      <c r="C878" s="4"/>
      <c r="D878" s="4"/>
      <c r="F878" s="4"/>
      <c r="G878" s="4"/>
      <c r="H878" s="4"/>
      <c r="I878" s="4"/>
      <c r="J878" s="4"/>
      <c r="K878" s="4"/>
    </row>
    <row r="879" spans="1:11" ht="14.25" customHeight="1">
      <c r="A879" s="4"/>
      <c r="B879" s="4"/>
      <c r="C879" s="4"/>
      <c r="D879" s="4"/>
      <c r="F879" s="4"/>
      <c r="G879" s="4"/>
      <c r="H879" s="4"/>
      <c r="I879" s="4"/>
      <c r="J879" s="4"/>
      <c r="K879" s="4"/>
    </row>
    <row r="880" spans="1:11" ht="14.25" customHeight="1">
      <c r="A880" s="4"/>
      <c r="B880" s="4"/>
      <c r="C880" s="4"/>
      <c r="D880" s="4"/>
      <c r="F880" s="4"/>
      <c r="G880" s="4"/>
      <c r="H880" s="4"/>
      <c r="I880" s="4"/>
      <c r="J880" s="4"/>
      <c r="K880" s="4"/>
    </row>
    <row r="881" spans="1:11" ht="14.25" customHeight="1">
      <c r="A881" s="4"/>
      <c r="B881" s="4"/>
      <c r="C881" s="4"/>
      <c r="D881" s="4"/>
      <c r="F881" s="4"/>
      <c r="G881" s="4"/>
      <c r="H881" s="4"/>
      <c r="I881" s="4"/>
      <c r="J881" s="4"/>
      <c r="K881" s="4"/>
    </row>
    <row r="882" spans="1:11" ht="14.25" customHeight="1">
      <c r="A882" s="4"/>
      <c r="B882" s="4"/>
      <c r="C882" s="4"/>
      <c r="D882" s="4"/>
      <c r="F882" s="4"/>
      <c r="G882" s="4"/>
      <c r="H882" s="4"/>
      <c r="I882" s="4"/>
      <c r="J882" s="4"/>
      <c r="K882" s="4"/>
    </row>
    <row r="883" spans="1:11" ht="14.25" customHeight="1">
      <c r="A883" s="4"/>
      <c r="B883" s="4"/>
      <c r="C883" s="4"/>
      <c r="D883" s="4"/>
      <c r="F883" s="4"/>
      <c r="G883" s="4"/>
      <c r="H883" s="4"/>
      <c r="I883" s="4"/>
      <c r="J883" s="4"/>
      <c r="K883" s="4"/>
    </row>
    <row r="884" spans="1:11" ht="14.25" customHeight="1">
      <c r="A884" s="4"/>
      <c r="B884" s="4"/>
      <c r="C884" s="4"/>
      <c r="D884" s="4"/>
      <c r="F884" s="4"/>
      <c r="G884" s="4"/>
      <c r="H884" s="4"/>
      <c r="I884" s="4"/>
      <c r="J884" s="4"/>
      <c r="K884" s="4"/>
    </row>
    <row r="885" spans="1:11" ht="14.25" customHeight="1">
      <c r="A885" s="4"/>
      <c r="B885" s="4"/>
      <c r="C885" s="4"/>
      <c r="D885" s="4"/>
      <c r="F885" s="4"/>
      <c r="G885" s="4"/>
      <c r="H885" s="4"/>
      <c r="I885" s="4"/>
      <c r="J885" s="4"/>
      <c r="K885" s="4"/>
    </row>
    <row r="886" spans="1:11" ht="14.25" customHeight="1">
      <c r="A886" s="4"/>
      <c r="B886" s="4"/>
      <c r="C886" s="4"/>
      <c r="D886" s="4"/>
      <c r="F886" s="4"/>
      <c r="G886" s="4"/>
      <c r="H886" s="4"/>
      <c r="I886" s="4"/>
      <c r="J886" s="4"/>
      <c r="K886" s="4"/>
    </row>
    <row r="887" spans="1:11" ht="14.25" customHeight="1">
      <c r="A887" s="4"/>
      <c r="B887" s="4"/>
      <c r="C887" s="4"/>
      <c r="D887" s="4"/>
      <c r="F887" s="4"/>
      <c r="G887" s="4"/>
      <c r="H887" s="4"/>
      <c r="I887" s="4"/>
      <c r="J887" s="4"/>
      <c r="K887" s="4"/>
    </row>
    <row r="888" spans="1:11" ht="14.25" customHeight="1">
      <c r="A888" s="4"/>
      <c r="B888" s="4"/>
      <c r="C888" s="4"/>
      <c r="D888" s="4"/>
      <c r="F888" s="4"/>
      <c r="G888" s="4"/>
      <c r="H888" s="4"/>
      <c r="I888" s="4"/>
      <c r="J888" s="4"/>
      <c r="K888" s="4"/>
    </row>
    <row r="889" spans="1:11" ht="14.25" customHeight="1">
      <c r="A889" s="4"/>
      <c r="B889" s="4"/>
      <c r="C889" s="4"/>
      <c r="D889" s="4"/>
      <c r="F889" s="4"/>
      <c r="G889" s="4"/>
      <c r="H889" s="4"/>
      <c r="I889" s="4"/>
      <c r="J889" s="4"/>
      <c r="K889" s="4"/>
    </row>
    <row r="890" spans="1:11" ht="14.25" customHeight="1">
      <c r="A890" s="4"/>
      <c r="B890" s="4"/>
      <c r="C890" s="4"/>
      <c r="D890" s="4"/>
      <c r="F890" s="4"/>
      <c r="G890" s="4"/>
      <c r="H890" s="4"/>
      <c r="I890" s="4"/>
      <c r="J890" s="4"/>
      <c r="K890" s="4"/>
    </row>
    <row r="891" spans="1:11" ht="14.25" customHeight="1">
      <c r="A891" s="4"/>
      <c r="B891" s="4"/>
      <c r="C891" s="4"/>
      <c r="D891" s="4"/>
      <c r="F891" s="4"/>
      <c r="G891" s="4"/>
      <c r="H891" s="4"/>
      <c r="I891" s="4"/>
      <c r="J891" s="4"/>
      <c r="K891" s="4"/>
    </row>
    <row r="892" spans="1:11" ht="14.25" customHeight="1">
      <c r="A892" s="4"/>
      <c r="B892" s="4"/>
      <c r="C892" s="4"/>
      <c r="D892" s="4"/>
      <c r="F892" s="4"/>
      <c r="G892" s="4"/>
      <c r="H892" s="4"/>
      <c r="I892" s="4"/>
      <c r="J892" s="4"/>
      <c r="K892" s="4"/>
    </row>
    <row r="893" spans="1:11" ht="14.25" customHeight="1">
      <c r="A893" s="4"/>
      <c r="B893" s="4"/>
      <c r="C893" s="4"/>
      <c r="D893" s="4"/>
      <c r="F893" s="4"/>
      <c r="G893" s="4"/>
      <c r="H893" s="4"/>
      <c r="I893" s="4"/>
      <c r="J893" s="4"/>
      <c r="K893" s="4"/>
    </row>
    <row r="894" spans="1:11" ht="14.25" customHeight="1">
      <c r="A894" s="4"/>
      <c r="B894" s="4"/>
      <c r="C894" s="4"/>
      <c r="D894" s="4"/>
      <c r="F894" s="4"/>
      <c r="G894" s="4"/>
      <c r="H894" s="4"/>
      <c r="I894" s="4"/>
      <c r="J894" s="4"/>
      <c r="K894" s="4"/>
    </row>
    <row r="895" spans="1:11" ht="14.25" customHeight="1">
      <c r="A895" s="4"/>
      <c r="B895" s="4"/>
      <c r="C895" s="4"/>
      <c r="D895" s="4"/>
      <c r="F895" s="4"/>
      <c r="G895" s="4"/>
      <c r="H895" s="4"/>
      <c r="I895" s="4"/>
      <c r="J895" s="4"/>
      <c r="K895" s="4"/>
    </row>
    <row r="896" spans="1:11" ht="14.25" customHeight="1">
      <c r="A896" s="4"/>
      <c r="B896" s="4"/>
      <c r="C896" s="4"/>
      <c r="D896" s="4"/>
      <c r="F896" s="4"/>
      <c r="G896" s="4"/>
      <c r="H896" s="4"/>
      <c r="I896" s="4"/>
      <c r="J896" s="4"/>
      <c r="K896" s="4"/>
    </row>
    <row r="897" spans="1:11" ht="14.25" customHeight="1">
      <c r="A897" s="4"/>
      <c r="B897" s="4"/>
      <c r="C897" s="4"/>
      <c r="D897" s="4"/>
      <c r="F897" s="4"/>
      <c r="G897" s="4"/>
      <c r="H897" s="4"/>
      <c r="I897" s="4"/>
      <c r="J897" s="4"/>
      <c r="K897" s="4"/>
    </row>
    <row r="898" spans="1:11" ht="14.25" customHeight="1">
      <c r="A898" s="4"/>
      <c r="B898" s="4"/>
      <c r="C898" s="4"/>
      <c r="D898" s="4"/>
      <c r="F898" s="4"/>
      <c r="G898" s="4"/>
      <c r="H898" s="4"/>
      <c r="I898" s="4"/>
      <c r="J898" s="4"/>
      <c r="K898" s="4"/>
    </row>
    <row r="899" spans="1:11" ht="14.25" customHeight="1">
      <c r="A899" s="4"/>
      <c r="B899" s="4"/>
      <c r="C899" s="4"/>
      <c r="D899" s="4"/>
      <c r="F899" s="4"/>
      <c r="G899" s="4"/>
      <c r="H899" s="4"/>
      <c r="I899" s="4"/>
      <c r="J899" s="4"/>
      <c r="K899" s="4"/>
    </row>
    <row r="900" spans="1:11" ht="14.25" customHeight="1">
      <c r="A900" s="4"/>
      <c r="B900" s="4"/>
      <c r="C900" s="4"/>
      <c r="D900" s="4"/>
      <c r="F900" s="4"/>
      <c r="G900" s="4"/>
      <c r="H900" s="4"/>
      <c r="I900" s="4"/>
      <c r="J900" s="4"/>
      <c r="K900" s="4"/>
    </row>
    <row r="901" spans="1:11" ht="14.25" customHeight="1">
      <c r="A901" s="4"/>
      <c r="B901" s="4"/>
      <c r="C901" s="4"/>
      <c r="D901" s="4"/>
      <c r="F901" s="4"/>
      <c r="G901" s="4"/>
      <c r="H901" s="4"/>
      <c r="I901" s="4"/>
      <c r="J901" s="4"/>
      <c r="K901" s="4"/>
    </row>
    <row r="902" spans="1:11" ht="14.25" customHeight="1">
      <c r="A902" s="4"/>
      <c r="B902" s="4"/>
      <c r="C902" s="4"/>
      <c r="D902" s="4"/>
      <c r="F902" s="4"/>
      <c r="G902" s="4"/>
      <c r="H902" s="4"/>
      <c r="I902" s="4"/>
      <c r="J902" s="4"/>
      <c r="K902" s="4"/>
    </row>
    <row r="903" spans="1:11" ht="14.25" customHeight="1">
      <c r="A903" s="4"/>
      <c r="B903" s="4"/>
      <c r="C903" s="4"/>
      <c r="D903" s="4"/>
      <c r="F903" s="4"/>
      <c r="G903" s="4"/>
      <c r="H903" s="4"/>
      <c r="I903" s="4"/>
      <c r="J903" s="4"/>
      <c r="K903" s="4"/>
    </row>
    <row r="904" spans="1:11" ht="14.25" customHeight="1">
      <c r="A904" s="4"/>
      <c r="B904" s="4"/>
      <c r="C904" s="4"/>
      <c r="D904" s="4"/>
      <c r="F904" s="4"/>
      <c r="G904" s="4"/>
      <c r="H904" s="4"/>
      <c r="I904" s="4"/>
      <c r="J904" s="4"/>
      <c r="K904" s="4"/>
    </row>
    <row r="905" spans="1:11" ht="14.25" customHeight="1">
      <c r="A905" s="4"/>
      <c r="B905" s="4"/>
      <c r="C905" s="4"/>
      <c r="D905" s="4"/>
      <c r="F905" s="4"/>
      <c r="G905" s="4"/>
      <c r="H905" s="4"/>
      <c r="I905" s="4"/>
      <c r="J905" s="4"/>
      <c r="K905" s="4"/>
    </row>
    <row r="906" spans="1:11" ht="14.25" customHeight="1">
      <c r="A906" s="4"/>
      <c r="B906" s="4"/>
      <c r="C906" s="4"/>
      <c r="D906" s="4"/>
      <c r="F906" s="4"/>
      <c r="G906" s="4"/>
      <c r="H906" s="4"/>
      <c r="I906" s="4"/>
      <c r="J906" s="4"/>
      <c r="K906" s="4"/>
    </row>
    <row r="907" spans="1:11" ht="14.25" customHeight="1">
      <c r="A907" s="4"/>
      <c r="B907" s="4"/>
      <c r="C907" s="4"/>
      <c r="D907" s="4"/>
      <c r="F907" s="4"/>
      <c r="G907" s="4"/>
      <c r="H907" s="4"/>
      <c r="I907" s="4"/>
      <c r="J907" s="4"/>
      <c r="K907" s="4"/>
    </row>
    <row r="908" spans="1:11" ht="14.25" customHeight="1">
      <c r="A908" s="4"/>
      <c r="B908" s="4"/>
      <c r="C908" s="4"/>
      <c r="D908" s="4"/>
      <c r="F908" s="4"/>
      <c r="G908" s="4"/>
      <c r="H908" s="4"/>
      <c r="I908" s="4"/>
      <c r="J908" s="4"/>
      <c r="K908" s="4"/>
    </row>
    <row r="909" spans="1:11" ht="14.25" customHeight="1">
      <c r="A909" s="4"/>
      <c r="B909" s="4"/>
      <c r="C909" s="4"/>
      <c r="D909" s="4"/>
      <c r="F909" s="4"/>
      <c r="G909" s="4"/>
      <c r="H909" s="4"/>
      <c r="I909" s="4"/>
      <c r="J909" s="4"/>
      <c r="K909" s="4"/>
    </row>
    <row r="910" spans="1:11" ht="14.25" customHeight="1">
      <c r="A910" s="4"/>
      <c r="B910" s="4"/>
      <c r="C910" s="4"/>
      <c r="D910" s="4"/>
      <c r="F910" s="4"/>
      <c r="G910" s="4"/>
      <c r="H910" s="4"/>
      <c r="I910" s="4"/>
      <c r="J910" s="4"/>
      <c r="K910" s="4"/>
    </row>
    <row r="911" spans="1:11" ht="14.25" customHeight="1">
      <c r="A911" s="4"/>
      <c r="B911" s="4"/>
      <c r="C911" s="4"/>
      <c r="D911" s="4"/>
      <c r="F911" s="4"/>
      <c r="G911" s="4"/>
      <c r="H911" s="4"/>
      <c r="I911" s="4"/>
      <c r="J911" s="4"/>
      <c r="K911" s="4"/>
    </row>
    <row r="912" spans="1:11" ht="14.25" customHeight="1">
      <c r="A912" s="4"/>
      <c r="B912" s="4"/>
      <c r="C912" s="4"/>
      <c r="D912" s="4"/>
      <c r="F912" s="4"/>
      <c r="G912" s="4"/>
      <c r="H912" s="4"/>
      <c r="I912" s="4"/>
      <c r="J912" s="4"/>
      <c r="K912" s="4"/>
    </row>
    <row r="913" spans="1:11" ht="14.25" customHeight="1">
      <c r="A913" s="4"/>
      <c r="B913" s="4"/>
      <c r="C913" s="4"/>
      <c r="D913" s="4"/>
      <c r="F913" s="4"/>
      <c r="G913" s="4"/>
      <c r="H913" s="4"/>
      <c r="I913" s="4"/>
      <c r="J913" s="4"/>
      <c r="K913" s="4"/>
    </row>
    <row r="914" spans="1:11" ht="14.25" customHeight="1">
      <c r="A914" s="4"/>
      <c r="B914" s="4"/>
      <c r="C914" s="4"/>
      <c r="D914" s="4"/>
      <c r="F914" s="4"/>
      <c r="G914" s="4"/>
      <c r="H914" s="4"/>
      <c r="I914" s="4"/>
      <c r="J914" s="4"/>
      <c r="K914" s="4"/>
    </row>
    <row r="915" spans="1:11" ht="14.25" customHeight="1">
      <c r="A915" s="4"/>
      <c r="B915" s="4"/>
      <c r="C915" s="4"/>
      <c r="D915" s="4"/>
      <c r="F915" s="4"/>
      <c r="G915" s="4"/>
      <c r="H915" s="4"/>
      <c r="I915" s="4"/>
      <c r="J915" s="4"/>
      <c r="K915" s="4"/>
    </row>
    <row r="916" spans="1:11" ht="14.25" customHeight="1">
      <c r="A916" s="4"/>
      <c r="B916" s="4"/>
      <c r="C916" s="4"/>
      <c r="D916" s="4"/>
      <c r="F916" s="4"/>
      <c r="G916" s="4"/>
      <c r="H916" s="4"/>
      <c r="I916" s="4"/>
      <c r="J916" s="4"/>
      <c r="K916" s="4"/>
    </row>
    <row r="917" spans="1:11" ht="14.25" customHeight="1">
      <c r="A917" s="4"/>
      <c r="B917" s="4"/>
      <c r="C917" s="4"/>
      <c r="D917" s="4"/>
      <c r="F917" s="4"/>
      <c r="G917" s="4"/>
      <c r="H917" s="4"/>
      <c r="I917" s="4"/>
      <c r="J917" s="4"/>
      <c r="K917" s="4"/>
    </row>
    <row r="918" spans="1:11" ht="14.25" customHeight="1">
      <c r="A918" s="4"/>
      <c r="B918" s="4"/>
      <c r="C918" s="4"/>
      <c r="D918" s="4"/>
      <c r="F918" s="4"/>
      <c r="G918" s="4"/>
      <c r="H918" s="4"/>
      <c r="I918" s="4"/>
      <c r="J918" s="4"/>
      <c r="K918" s="4"/>
    </row>
    <row r="919" spans="1:11" ht="14.25" customHeight="1">
      <c r="A919" s="4"/>
      <c r="B919" s="4"/>
      <c r="C919" s="4"/>
      <c r="D919" s="4"/>
      <c r="F919" s="4"/>
      <c r="G919" s="4"/>
      <c r="H919" s="4"/>
      <c r="I919" s="4"/>
      <c r="J919" s="4"/>
      <c r="K919" s="4"/>
    </row>
    <row r="920" spans="1:11" ht="14.25" customHeight="1">
      <c r="A920" s="4"/>
      <c r="B920" s="4"/>
      <c r="C920" s="4"/>
      <c r="D920" s="4"/>
      <c r="F920" s="4"/>
      <c r="G920" s="4"/>
      <c r="H920" s="4"/>
      <c r="I920" s="4"/>
      <c r="J920" s="4"/>
      <c r="K920" s="4"/>
    </row>
    <row r="921" spans="1:11" ht="14.25" customHeight="1">
      <c r="A921" s="4"/>
      <c r="B921" s="4"/>
      <c r="C921" s="4"/>
      <c r="D921" s="4"/>
      <c r="F921" s="4"/>
      <c r="G921" s="4"/>
      <c r="H921" s="4"/>
      <c r="I921" s="4"/>
      <c r="J921" s="4"/>
      <c r="K921" s="4"/>
    </row>
    <row r="922" spans="1:11" ht="14.25" customHeight="1">
      <c r="A922" s="4"/>
      <c r="B922" s="4"/>
      <c r="C922" s="4"/>
      <c r="D922" s="4"/>
      <c r="F922" s="4"/>
      <c r="G922" s="4"/>
      <c r="H922" s="4"/>
      <c r="I922" s="4"/>
      <c r="J922" s="4"/>
      <c r="K922" s="4"/>
    </row>
    <row r="923" spans="1:11" ht="14.25" customHeight="1">
      <c r="A923" s="4"/>
      <c r="B923" s="4"/>
      <c r="C923" s="4"/>
      <c r="D923" s="4"/>
      <c r="F923" s="4"/>
      <c r="G923" s="4"/>
      <c r="H923" s="4"/>
      <c r="I923" s="4"/>
      <c r="J923" s="4"/>
      <c r="K923" s="4"/>
    </row>
    <row r="924" spans="1:11" ht="14.25" customHeight="1">
      <c r="A924" s="4"/>
      <c r="B924" s="4"/>
      <c r="C924" s="4"/>
      <c r="D924" s="4"/>
      <c r="F924" s="4"/>
      <c r="G924" s="4"/>
      <c r="H924" s="4"/>
      <c r="I924" s="4"/>
      <c r="J924" s="4"/>
      <c r="K924" s="4"/>
    </row>
    <row r="925" spans="1:11" ht="14.25" customHeight="1">
      <c r="A925" s="4"/>
      <c r="B925" s="4"/>
      <c r="C925" s="4"/>
      <c r="D925" s="4"/>
      <c r="F925" s="4"/>
      <c r="G925" s="4"/>
      <c r="H925" s="4"/>
      <c r="I925" s="4"/>
      <c r="J925" s="4"/>
      <c r="K925" s="4"/>
    </row>
    <row r="926" spans="1:11" ht="14.25" customHeight="1">
      <c r="A926" s="4"/>
      <c r="B926" s="4"/>
      <c r="C926" s="4"/>
      <c r="D926" s="4"/>
      <c r="F926" s="4"/>
      <c r="G926" s="4"/>
      <c r="H926" s="4"/>
      <c r="I926" s="4"/>
      <c r="J926" s="4"/>
      <c r="K926" s="4"/>
    </row>
    <row r="927" spans="1:11" ht="14.25" customHeight="1">
      <c r="A927" s="4"/>
      <c r="B927" s="4"/>
      <c r="C927" s="4"/>
      <c r="D927" s="4"/>
      <c r="F927" s="4"/>
      <c r="G927" s="4"/>
      <c r="H927" s="4"/>
      <c r="I927" s="4"/>
      <c r="J927" s="4"/>
      <c r="K927" s="4"/>
    </row>
    <row r="928" spans="1:11" ht="14.25" customHeight="1">
      <c r="A928" s="4"/>
      <c r="B928" s="4"/>
      <c r="C928" s="4"/>
      <c r="D928" s="4"/>
      <c r="F928" s="4"/>
      <c r="G928" s="4"/>
      <c r="H928" s="4"/>
      <c r="I928" s="4"/>
      <c r="J928" s="4"/>
      <c r="K928" s="4"/>
    </row>
    <row r="929" spans="1:11" ht="14.25" customHeight="1">
      <c r="A929" s="4"/>
      <c r="B929" s="4"/>
      <c r="C929" s="4"/>
      <c r="D929" s="4"/>
      <c r="F929" s="4"/>
      <c r="G929" s="4"/>
      <c r="H929" s="4"/>
      <c r="I929" s="4"/>
      <c r="J929" s="4"/>
      <c r="K929" s="4"/>
    </row>
    <row r="930" spans="1:11" ht="14.25" customHeight="1">
      <c r="A930" s="4"/>
      <c r="B930" s="4"/>
      <c r="C930" s="4"/>
      <c r="D930" s="4"/>
      <c r="F930" s="4"/>
      <c r="G930" s="4"/>
      <c r="H930" s="4"/>
      <c r="I930" s="4"/>
      <c r="J930" s="4"/>
      <c r="K930" s="4"/>
    </row>
    <row r="931" spans="1:11" ht="14.25" customHeight="1">
      <c r="A931" s="4"/>
      <c r="B931" s="4"/>
      <c r="C931" s="4"/>
      <c r="D931" s="4"/>
      <c r="F931" s="4"/>
      <c r="G931" s="4"/>
      <c r="H931" s="4"/>
      <c r="I931" s="4"/>
      <c r="J931" s="4"/>
      <c r="K931" s="4"/>
    </row>
    <row r="932" spans="1:11" ht="14.25" customHeight="1">
      <c r="A932" s="4"/>
      <c r="B932" s="4"/>
      <c r="C932" s="4"/>
      <c r="D932" s="4"/>
      <c r="F932" s="4"/>
      <c r="G932" s="4"/>
      <c r="H932" s="4"/>
      <c r="I932" s="4"/>
      <c r="J932" s="4"/>
      <c r="K932" s="4"/>
    </row>
    <row r="933" spans="1:11" ht="14.25" customHeight="1">
      <c r="A933" s="4"/>
      <c r="B933" s="4"/>
      <c r="C933" s="4"/>
      <c r="D933" s="4"/>
      <c r="F933" s="4"/>
      <c r="G933" s="4"/>
      <c r="H933" s="4"/>
      <c r="I933" s="4"/>
      <c r="J933" s="4"/>
      <c r="K933" s="4"/>
    </row>
    <row r="934" spans="1:11" ht="14.25" customHeight="1">
      <c r="A934" s="4"/>
      <c r="B934" s="4"/>
      <c r="C934" s="4"/>
      <c r="D934" s="4"/>
      <c r="F934" s="4"/>
      <c r="G934" s="4"/>
      <c r="H934" s="4"/>
      <c r="I934" s="4"/>
      <c r="J934" s="4"/>
      <c r="K934" s="4"/>
    </row>
    <row r="935" spans="1:11" ht="14.25" customHeight="1">
      <c r="A935" s="4"/>
      <c r="B935" s="4"/>
      <c r="C935" s="4"/>
      <c r="D935" s="4"/>
      <c r="F935" s="4"/>
      <c r="G935" s="4"/>
      <c r="H935" s="4"/>
      <c r="I935" s="4"/>
      <c r="J935" s="4"/>
      <c r="K935" s="4"/>
    </row>
    <row r="936" spans="1:11" ht="14.25" customHeight="1">
      <c r="A936" s="4"/>
      <c r="B936" s="4"/>
      <c r="C936" s="4"/>
      <c r="D936" s="4"/>
      <c r="F936" s="4"/>
      <c r="G936" s="4"/>
      <c r="H936" s="4"/>
      <c r="I936" s="4"/>
      <c r="J936" s="4"/>
      <c r="K936" s="4"/>
    </row>
    <row r="937" spans="1:11" ht="14.25" customHeight="1">
      <c r="A937" s="4"/>
      <c r="B937" s="4"/>
      <c r="C937" s="4"/>
      <c r="D937" s="4"/>
      <c r="F937" s="4"/>
      <c r="G937" s="4"/>
      <c r="H937" s="4"/>
      <c r="I937" s="4"/>
      <c r="J937" s="4"/>
      <c r="K937" s="4"/>
    </row>
    <row r="938" spans="1:11" ht="14.25" customHeight="1">
      <c r="A938" s="4"/>
      <c r="B938" s="4"/>
      <c r="C938" s="4"/>
      <c r="D938" s="4"/>
      <c r="F938" s="4"/>
      <c r="G938" s="4"/>
      <c r="H938" s="4"/>
      <c r="I938" s="4"/>
      <c r="J938" s="4"/>
      <c r="K938" s="4"/>
    </row>
    <row r="939" spans="1:11" ht="14.25" customHeight="1">
      <c r="A939" s="4"/>
      <c r="B939" s="4"/>
      <c r="C939" s="4"/>
      <c r="D939" s="4"/>
      <c r="F939" s="4"/>
      <c r="G939" s="4"/>
      <c r="H939" s="4"/>
      <c r="I939" s="4"/>
      <c r="J939" s="4"/>
      <c r="K939" s="4"/>
    </row>
    <row r="940" spans="1:11" ht="14.25" customHeight="1">
      <c r="A940" s="4"/>
      <c r="B940" s="4"/>
      <c r="C940" s="4"/>
      <c r="D940" s="4"/>
      <c r="F940" s="4"/>
      <c r="G940" s="4"/>
      <c r="H940" s="4"/>
      <c r="I940" s="4"/>
      <c r="J940" s="4"/>
      <c r="K940" s="4"/>
    </row>
    <row r="941" spans="1:11" ht="14.25" customHeight="1">
      <c r="A941" s="4"/>
      <c r="B941" s="4"/>
      <c r="C941" s="4"/>
      <c r="D941" s="4"/>
      <c r="F941" s="4"/>
      <c r="G941" s="4"/>
      <c r="H941" s="4"/>
      <c r="I941" s="4"/>
      <c r="J941" s="4"/>
      <c r="K941" s="4"/>
    </row>
    <row r="942" spans="1:11" ht="14.25" customHeight="1">
      <c r="A942" s="4"/>
      <c r="B942" s="4"/>
      <c r="C942" s="4"/>
      <c r="D942" s="4"/>
      <c r="F942" s="4"/>
      <c r="G942" s="4"/>
      <c r="H942" s="4"/>
      <c r="I942" s="4"/>
      <c r="J942" s="4"/>
      <c r="K942" s="4"/>
    </row>
    <row r="943" spans="1:11" ht="14.25" customHeight="1">
      <c r="A943" s="4"/>
      <c r="B943" s="4"/>
      <c r="C943" s="4"/>
      <c r="D943" s="4"/>
      <c r="F943" s="4"/>
      <c r="G943" s="4"/>
      <c r="H943" s="4"/>
      <c r="I943" s="4"/>
      <c r="J943" s="4"/>
      <c r="K943" s="4"/>
    </row>
    <row r="944" spans="1:11" ht="14.25" customHeight="1">
      <c r="A944" s="4"/>
      <c r="B944" s="4"/>
      <c r="C944" s="4"/>
      <c r="D944" s="4"/>
      <c r="F944" s="4"/>
      <c r="G944" s="4"/>
      <c r="H944" s="4"/>
      <c r="I944" s="4"/>
      <c r="J944" s="4"/>
      <c r="K944" s="4"/>
    </row>
    <row r="945" spans="1:11" ht="14.25" customHeight="1">
      <c r="A945" s="4"/>
      <c r="B945" s="4"/>
      <c r="C945" s="4"/>
      <c r="D945" s="4"/>
      <c r="F945" s="4"/>
      <c r="G945" s="4"/>
      <c r="H945" s="4"/>
      <c r="I945" s="4"/>
      <c r="J945" s="4"/>
      <c r="K945" s="4"/>
    </row>
    <row r="946" spans="1:11" ht="14.25" customHeight="1">
      <c r="A946" s="4"/>
      <c r="B946" s="4"/>
      <c r="C946" s="4"/>
      <c r="D946" s="4"/>
      <c r="F946" s="4"/>
      <c r="G946" s="4"/>
      <c r="H946" s="4"/>
      <c r="I946" s="4"/>
      <c r="J946" s="4"/>
      <c r="K946" s="4"/>
    </row>
    <row r="947" spans="1:11" ht="14.25" customHeight="1">
      <c r="A947" s="4"/>
      <c r="B947" s="4"/>
      <c r="C947" s="4"/>
      <c r="D947" s="4"/>
      <c r="F947" s="4"/>
      <c r="G947" s="4"/>
      <c r="H947" s="4"/>
      <c r="I947" s="4"/>
      <c r="J947" s="4"/>
      <c r="K947" s="4"/>
    </row>
    <row r="948" spans="1:11" ht="14.25" customHeight="1">
      <c r="A948" s="4"/>
      <c r="B948" s="4"/>
      <c r="C948" s="4"/>
      <c r="D948" s="4"/>
      <c r="F948" s="4"/>
      <c r="G948" s="4"/>
      <c r="H948" s="4"/>
      <c r="I948" s="4"/>
      <c r="J948" s="4"/>
      <c r="K948" s="4"/>
    </row>
    <row r="949" spans="1:11" ht="14.25" customHeight="1">
      <c r="A949" s="4"/>
      <c r="B949" s="4"/>
      <c r="C949" s="4"/>
      <c r="D949" s="4"/>
      <c r="F949" s="4"/>
      <c r="G949" s="4"/>
      <c r="H949" s="4"/>
      <c r="I949" s="4"/>
      <c r="J949" s="4"/>
      <c r="K949" s="4"/>
    </row>
    <row r="950" spans="1:11" ht="14.25" customHeight="1">
      <c r="A950" s="4"/>
      <c r="B950" s="4"/>
      <c r="C950" s="4"/>
      <c r="D950" s="4"/>
      <c r="F950" s="4"/>
      <c r="G950" s="4"/>
      <c r="H950" s="4"/>
      <c r="I950" s="4"/>
      <c r="J950" s="4"/>
      <c r="K950" s="4"/>
    </row>
    <row r="951" spans="1:11" ht="14.25" customHeight="1">
      <c r="A951" s="4"/>
      <c r="B951" s="4"/>
      <c r="C951" s="4"/>
      <c r="D951" s="4"/>
      <c r="F951" s="4"/>
      <c r="G951" s="4"/>
      <c r="H951" s="4"/>
      <c r="I951" s="4"/>
      <c r="J951" s="4"/>
      <c r="K951" s="4"/>
    </row>
    <row r="952" spans="1:11" ht="14.25" customHeight="1">
      <c r="A952" s="4"/>
      <c r="B952" s="4"/>
      <c r="C952" s="4"/>
      <c r="D952" s="4"/>
      <c r="F952" s="4"/>
      <c r="G952" s="4"/>
      <c r="H952" s="4"/>
      <c r="I952" s="4"/>
      <c r="J952" s="4"/>
      <c r="K952" s="4"/>
    </row>
    <row r="953" spans="1:11" ht="14.25" customHeight="1">
      <c r="A953" s="4"/>
      <c r="B953" s="4"/>
      <c r="C953" s="4"/>
      <c r="D953" s="4"/>
      <c r="F953" s="4"/>
      <c r="G953" s="4"/>
      <c r="H953" s="4"/>
      <c r="I953" s="4"/>
      <c r="J953" s="4"/>
      <c r="K953" s="4"/>
    </row>
    <row r="954" spans="1:11" ht="14.25" customHeight="1">
      <c r="A954" s="4"/>
      <c r="B954" s="4"/>
      <c r="C954" s="4"/>
      <c r="D954" s="4"/>
      <c r="F954" s="4"/>
      <c r="G954" s="4"/>
      <c r="H954" s="4"/>
      <c r="I954" s="4"/>
      <c r="J954" s="4"/>
      <c r="K954" s="4"/>
    </row>
    <row r="955" spans="1:11" ht="14.25" customHeight="1">
      <c r="A955" s="4"/>
      <c r="B955" s="4"/>
      <c r="C955" s="4"/>
      <c r="D955" s="4"/>
      <c r="F955" s="4"/>
      <c r="G955" s="4"/>
      <c r="H955" s="4"/>
      <c r="I955" s="4"/>
      <c r="J955" s="4"/>
      <c r="K955" s="4"/>
    </row>
    <row r="956" spans="1:11" ht="14.25" customHeight="1">
      <c r="A956" s="4"/>
      <c r="B956" s="4"/>
      <c r="C956" s="4"/>
      <c r="D956" s="4"/>
      <c r="F956" s="4"/>
      <c r="G956" s="4"/>
      <c r="H956" s="4"/>
      <c r="I956" s="4"/>
      <c r="J956" s="4"/>
      <c r="K956" s="4"/>
    </row>
    <row r="957" spans="1:11" ht="14.25" customHeight="1">
      <c r="A957" s="4"/>
      <c r="B957" s="4"/>
      <c r="C957" s="4"/>
      <c r="D957" s="4"/>
      <c r="F957" s="4"/>
      <c r="G957" s="4"/>
      <c r="H957" s="4"/>
      <c r="I957" s="4"/>
      <c r="J957" s="4"/>
      <c r="K957" s="4"/>
    </row>
    <row r="958" spans="1:11" ht="14.25" customHeight="1">
      <c r="A958" s="4"/>
      <c r="B958" s="4"/>
      <c r="C958" s="4"/>
      <c r="D958" s="4"/>
      <c r="F958" s="4"/>
      <c r="G958" s="4"/>
      <c r="H958" s="4"/>
      <c r="I958" s="4"/>
      <c r="J958" s="4"/>
      <c r="K958" s="4"/>
    </row>
    <row r="959" spans="1:11" ht="14.25" customHeight="1">
      <c r="A959" s="4"/>
      <c r="B959" s="4"/>
      <c r="C959" s="4"/>
      <c r="D959" s="4"/>
      <c r="F959" s="4"/>
      <c r="G959" s="4"/>
      <c r="H959" s="4"/>
      <c r="I959" s="4"/>
      <c r="J959" s="4"/>
      <c r="K959" s="4"/>
    </row>
    <row r="960" spans="1:11" ht="14.25" customHeight="1">
      <c r="A960" s="4"/>
      <c r="B960" s="4"/>
      <c r="C960" s="4"/>
      <c r="D960" s="4"/>
      <c r="F960" s="4"/>
      <c r="G960" s="4"/>
      <c r="H960" s="4"/>
      <c r="I960" s="4"/>
      <c r="J960" s="4"/>
      <c r="K960" s="4"/>
    </row>
    <row r="961" spans="1:11" ht="14.25" customHeight="1">
      <c r="A961" s="4"/>
      <c r="B961" s="4"/>
      <c r="C961" s="4"/>
      <c r="D961" s="4"/>
      <c r="F961" s="4"/>
      <c r="G961" s="4"/>
      <c r="H961" s="4"/>
      <c r="I961" s="4"/>
      <c r="J961" s="4"/>
      <c r="K961" s="4"/>
    </row>
    <row r="962" spans="1:11" ht="14.25" customHeight="1">
      <c r="A962" s="4"/>
      <c r="B962" s="4"/>
      <c r="C962" s="4"/>
      <c r="D962" s="4"/>
      <c r="F962" s="4"/>
      <c r="G962" s="4"/>
      <c r="H962" s="4"/>
      <c r="I962" s="4"/>
      <c r="J962" s="4"/>
      <c r="K962" s="4"/>
    </row>
    <row r="963" spans="1:11" ht="14.25" customHeight="1">
      <c r="A963" s="4"/>
      <c r="B963" s="4"/>
      <c r="C963" s="4"/>
      <c r="D963" s="4"/>
      <c r="F963" s="4"/>
      <c r="G963" s="4"/>
      <c r="H963" s="4"/>
      <c r="I963" s="4"/>
      <c r="J963" s="4"/>
      <c r="K963" s="4"/>
    </row>
    <row r="964" spans="1:11" ht="14.25" customHeight="1">
      <c r="A964" s="4"/>
      <c r="B964" s="4"/>
      <c r="C964" s="4"/>
      <c r="D964" s="4"/>
      <c r="F964" s="4"/>
      <c r="G964" s="4"/>
      <c r="H964" s="4"/>
      <c r="I964" s="4"/>
      <c r="J964" s="4"/>
      <c r="K964" s="4"/>
    </row>
    <row r="965" spans="1:11" ht="14.25" customHeight="1">
      <c r="A965" s="4"/>
      <c r="B965" s="4"/>
      <c r="C965" s="4"/>
      <c r="D965" s="4"/>
      <c r="F965" s="4"/>
      <c r="G965" s="4"/>
      <c r="H965" s="4"/>
      <c r="I965" s="4"/>
      <c r="J965" s="4"/>
      <c r="K965" s="4"/>
    </row>
    <row r="966" spans="1:11" ht="14.25" customHeight="1">
      <c r="A966" s="4"/>
      <c r="B966" s="4"/>
      <c r="C966" s="4"/>
      <c r="D966" s="4"/>
      <c r="F966" s="4"/>
      <c r="G966" s="4"/>
      <c r="H966" s="4"/>
      <c r="I966" s="4"/>
      <c r="J966" s="4"/>
      <c r="K966" s="4"/>
    </row>
    <row r="967" spans="1:11" ht="14.25" customHeight="1">
      <c r="A967" s="4"/>
      <c r="B967" s="4"/>
      <c r="C967" s="4"/>
      <c r="D967" s="4"/>
      <c r="F967" s="4"/>
      <c r="G967" s="4"/>
      <c r="H967" s="4"/>
      <c r="I967" s="4"/>
      <c r="J967" s="4"/>
      <c r="K967" s="4"/>
    </row>
    <row r="968" spans="1:11" ht="14.25" customHeight="1">
      <c r="A968" s="4"/>
      <c r="B968" s="4"/>
      <c r="C968" s="4"/>
      <c r="D968" s="4"/>
      <c r="F968" s="4"/>
      <c r="G968" s="4"/>
      <c r="H968" s="4"/>
      <c r="I968" s="4"/>
      <c r="J968" s="4"/>
      <c r="K968" s="4"/>
    </row>
    <row r="969" spans="1:11" ht="14.25" customHeight="1">
      <c r="A969" s="4"/>
      <c r="B969" s="4"/>
      <c r="C969" s="4"/>
      <c r="D969" s="4"/>
      <c r="F969" s="4"/>
      <c r="G969" s="4"/>
      <c r="H969" s="4"/>
      <c r="I969" s="4"/>
      <c r="J969" s="4"/>
      <c r="K969" s="4"/>
    </row>
    <row r="970" spans="1:11" ht="14.25" customHeight="1">
      <c r="A970" s="4"/>
      <c r="B970" s="4"/>
      <c r="C970" s="4"/>
      <c r="D970" s="4"/>
      <c r="F970" s="4"/>
      <c r="G970" s="4"/>
      <c r="H970" s="4"/>
      <c r="I970" s="4"/>
      <c r="J970" s="4"/>
      <c r="K970" s="4"/>
    </row>
    <row r="971" spans="1:11" ht="14.25" customHeight="1">
      <c r="A971" s="4"/>
      <c r="B971" s="4"/>
      <c r="C971" s="4"/>
      <c r="D971" s="4"/>
      <c r="F971" s="4"/>
      <c r="G971" s="4"/>
      <c r="H971" s="4"/>
      <c r="I971" s="4"/>
      <c r="J971" s="4"/>
      <c r="K971" s="4"/>
    </row>
    <row r="972" spans="1:11" ht="14.25" customHeight="1">
      <c r="A972" s="4"/>
      <c r="B972" s="4"/>
      <c r="C972" s="4"/>
      <c r="D972" s="4"/>
      <c r="F972" s="4"/>
      <c r="G972" s="4"/>
      <c r="H972" s="4"/>
      <c r="I972" s="4"/>
      <c r="J972" s="4"/>
      <c r="K972" s="4"/>
    </row>
    <row r="973" spans="1:11" ht="14.25" customHeight="1">
      <c r="A973" s="4"/>
      <c r="B973" s="4"/>
      <c r="C973" s="4"/>
      <c r="D973" s="4"/>
      <c r="F973" s="4"/>
      <c r="G973" s="4"/>
      <c r="H973" s="4"/>
      <c r="I973" s="4"/>
      <c r="J973" s="4"/>
      <c r="K973" s="4"/>
    </row>
    <row r="974" spans="1:11" ht="14.25" customHeight="1">
      <c r="A974" s="4"/>
      <c r="B974" s="4"/>
      <c r="C974" s="4"/>
      <c r="D974" s="4"/>
      <c r="F974" s="4"/>
      <c r="G974" s="4"/>
      <c r="H974" s="4"/>
      <c r="I974" s="4"/>
      <c r="J974" s="4"/>
      <c r="K974" s="4"/>
    </row>
    <row r="975" spans="1:11" ht="14.25" customHeight="1">
      <c r="A975" s="4"/>
      <c r="B975" s="4"/>
      <c r="C975" s="4"/>
      <c r="D975" s="4"/>
      <c r="F975" s="4"/>
      <c r="G975" s="4"/>
      <c r="H975" s="4"/>
      <c r="I975" s="4"/>
      <c r="J975" s="4"/>
      <c r="K975" s="4"/>
    </row>
    <row r="976" spans="1:11" ht="14.25" customHeight="1">
      <c r="A976" s="4"/>
      <c r="B976" s="4"/>
      <c r="C976" s="4"/>
      <c r="D976" s="4"/>
      <c r="F976" s="4"/>
      <c r="G976" s="4"/>
      <c r="H976" s="4"/>
      <c r="I976" s="4"/>
      <c r="J976" s="4"/>
      <c r="K976" s="4"/>
    </row>
    <row r="977" spans="1:11" ht="14.25" customHeight="1">
      <c r="A977" s="4"/>
      <c r="B977" s="4"/>
      <c r="C977" s="4"/>
      <c r="D977" s="4"/>
      <c r="F977" s="4"/>
      <c r="G977" s="4"/>
      <c r="H977" s="4"/>
      <c r="I977" s="4"/>
      <c r="J977" s="4"/>
      <c r="K977" s="4"/>
    </row>
    <row r="978" spans="1:11" ht="14.25" customHeight="1">
      <c r="A978" s="4"/>
      <c r="B978" s="4"/>
      <c r="C978" s="4"/>
      <c r="D978" s="4"/>
      <c r="F978" s="4"/>
      <c r="G978" s="4"/>
      <c r="H978" s="4"/>
      <c r="I978" s="4"/>
      <c r="J978" s="4"/>
      <c r="K978" s="4"/>
    </row>
    <row r="979" spans="1:11" ht="14.25" customHeight="1">
      <c r="A979" s="4"/>
      <c r="B979" s="4"/>
      <c r="C979" s="4"/>
      <c r="D979" s="4"/>
      <c r="F979" s="4"/>
      <c r="G979" s="4"/>
      <c r="H979" s="4"/>
      <c r="I979" s="4"/>
      <c r="J979" s="4"/>
      <c r="K979" s="4"/>
    </row>
    <row r="980" spans="1:11" ht="14.25" customHeight="1">
      <c r="A980" s="4"/>
      <c r="B980" s="4"/>
      <c r="C980" s="4"/>
      <c r="D980" s="4"/>
      <c r="F980" s="4"/>
      <c r="G980" s="4"/>
      <c r="H980" s="4"/>
      <c r="I980" s="4"/>
      <c r="J980" s="4"/>
      <c r="K980" s="4"/>
    </row>
    <row r="981" spans="1:11" ht="14.25" customHeight="1">
      <c r="A981" s="4"/>
      <c r="B981" s="4"/>
      <c r="C981" s="4"/>
      <c r="D981" s="4"/>
      <c r="F981" s="4"/>
      <c r="G981" s="4"/>
      <c r="H981" s="4"/>
      <c r="I981" s="4"/>
      <c r="J981" s="4"/>
      <c r="K981" s="4"/>
    </row>
    <row r="982" spans="1:11" ht="14.25" customHeight="1">
      <c r="A982" s="4"/>
      <c r="B982" s="4"/>
      <c r="C982" s="4"/>
      <c r="D982" s="4"/>
      <c r="F982" s="4"/>
      <c r="G982" s="4"/>
      <c r="H982" s="4"/>
      <c r="I982" s="4"/>
      <c r="J982" s="4"/>
      <c r="K982" s="4"/>
    </row>
    <row r="983" spans="1:11" ht="14.25" customHeight="1">
      <c r="A983" s="4"/>
      <c r="B983" s="4"/>
      <c r="C983" s="4"/>
      <c r="D983" s="4"/>
      <c r="F983" s="4"/>
      <c r="G983" s="4"/>
      <c r="H983" s="4"/>
      <c r="I983" s="4"/>
      <c r="J983" s="4"/>
      <c r="K983" s="4"/>
    </row>
    <row r="984" spans="1:11" ht="14.25" customHeight="1">
      <c r="A984" s="4"/>
      <c r="B984" s="4"/>
      <c r="C984" s="4"/>
      <c r="D984" s="4"/>
      <c r="F984" s="4"/>
      <c r="G984" s="4"/>
      <c r="H984" s="4"/>
      <c r="I984" s="4"/>
      <c r="J984" s="4"/>
      <c r="K984" s="4"/>
    </row>
    <row r="985" spans="1:11" ht="14.25" customHeight="1">
      <c r="A985" s="4"/>
      <c r="B985" s="4"/>
      <c r="C985" s="4"/>
      <c r="D985" s="4"/>
      <c r="F985" s="4"/>
      <c r="G985" s="4"/>
      <c r="H985" s="4"/>
      <c r="I985" s="4"/>
      <c r="J985" s="4"/>
      <c r="K985" s="4"/>
    </row>
    <row r="986" spans="1:11" ht="14.25" customHeight="1">
      <c r="A986" s="4"/>
      <c r="B986" s="4"/>
      <c r="C986" s="4"/>
      <c r="D986" s="4"/>
      <c r="F986" s="4"/>
      <c r="G986" s="4"/>
      <c r="H986" s="4"/>
      <c r="I986" s="4"/>
      <c r="J986" s="4"/>
      <c r="K986" s="4"/>
    </row>
    <row r="987" spans="1:11" ht="14.25" customHeight="1">
      <c r="A987" s="4"/>
      <c r="B987" s="4"/>
      <c r="C987" s="4"/>
      <c r="D987" s="4"/>
      <c r="F987" s="4"/>
      <c r="G987" s="4"/>
      <c r="H987" s="4"/>
      <c r="I987" s="4"/>
      <c r="J987" s="4"/>
      <c r="K987" s="4"/>
    </row>
    <row r="988" spans="1:11" ht="14.25" customHeight="1">
      <c r="A988" s="4"/>
      <c r="B988" s="4"/>
      <c r="C988" s="4"/>
      <c r="D988" s="4"/>
      <c r="F988" s="4"/>
      <c r="G988" s="4"/>
      <c r="H988" s="4"/>
      <c r="I988" s="4"/>
      <c r="J988" s="4"/>
      <c r="K988" s="4"/>
    </row>
    <row r="989" spans="1:11" ht="14.25" customHeight="1">
      <c r="A989" s="4"/>
      <c r="B989" s="4"/>
      <c r="C989" s="4"/>
      <c r="D989" s="4"/>
      <c r="F989" s="4"/>
      <c r="G989" s="4"/>
      <c r="H989" s="4"/>
      <c r="I989" s="4"/>
      <c r="J989" s="4"/>
      <c r="K989" s="4"/>
    </row>
    <row r="990" spans="1:11" ht="14.25" customHeight="1">
      <c r="A990" s="4"/>
      <c r="B990" s="4"/>
      <c r="C990" s="4"/>
      <c r="D990" s="4"/>
      <c r="F990" s="4"/>
      <c r="G990" s="4"/>
      <c r="H990" s="4"/>
      <c r="I990" s="4"/>
      <c r="J990" s="4"/>
      <c r="K990" s="4"/>
    </row>
    <row r="991" spans="1:11" ht="14.25" customHeight="1">
      <c r="A991" s="4"/>
      <c r="B991" s="4"/>
      <c r="C991" s="4"/>
      <c r="D991" s="4"/>
      <c r="F991" s="4"/>
      <c r="G991" s="4"/>
      <c r="H991" s="4"/>
      <c r="I991" s="4"/>
      <c r="J991" s="4"/>
      <c r="K991" s="4"/>
    </row>
    <row r="992" spans="1:11" ht="14.25" customHeight="1">
      <c r="A992" s="4"/>
      <c r="B992" s="4"/>
      <c r="C992" s="4"/>
      <c r="D992" s="4"/>
      <c r="F992" s="4"/>
      <c r="G992" s="4"/>
      <c r="H992" s="4"/>
      <c r="I992" s="4"/>
      <c r="J992" s="4"/>
      <c r="K992" s="4"/>
    </row>
    <row r="993" spans="1:11" ht="14.25" customHeight="1">
      <c r="A993" s="4"/>
      <c r="B993" s="4"/>
      <c r="C993" s="4"/>
      <c r="D993" s="4"/>
      <c r="F993" s="4"/>
      <c r="G993" s="4"/>
      <c r="H993" s="4"/>
      <c r="I993" s="4"/>
      <c r="J993" s="4"/>
      <c r="K993" s="4"/>
    </row>
    <row r="994" spans="1:11" ht="14.25" customHeight="1">
      <c r="A994" s="4"/>
      <c r="B994" s="4"/>
      <c r="C994" s="4"/>
      <c r="D994" s="4"/>
      <c r="F994" s="4"/>
      <c r="G994" s="4"/>
      <c r="H994" s="4"/>
      <c r="I994" s="4"/>
      <c r="J994" s="4"/>
      <c r="K994" s="4"/>
    </row>
    <row r="995" spans="1:11" ht="14.25" customHeight="1">
      <c r="A995" s="4"/>
      <c r="B995" s="4"/>
      <c r="C995" s="4"/>
      <c r="D995" s="4"/>
      <c r="F995" s="4"/>
      <c r="G995" s="4"/>
      <c r="H995" s="4"/>
      <c r="I995" s="4"/>
      <c r="J995" s="4"/>
      <c r="K995" s="4"/>
    </row>
    <row r="996" spans="1:11" ht="14.25" customHeight="1">
      <c r="A996" s="4"/>
      <c r="B996" s="4"/>
      <c r="C996" s="4"/>
      <c r="D996" s="4"/>
      <c r="F996" s="4"/>
      <c r="G996" s="4"/>
      <c r="H996" s="4"/>
      <c r="I996" s="4"/>
      <c r="J996" s="4"/>
      <c r="K996" s="4"/>
    </row>
    <row r="997" spans="1:11" ht="14.25" customHeight="1">
      <c r="A997" s="4"/>
      <c r="B997" s="4"/>
      <c r="C997" s="4"/>
      <c r="D997" s="4"/>
      <c r="F997" s="4"/>
      <c r="G997" s="4"/>
      <c r="H997" s="4"/>
      <c r="I997" s="4"/>
      <c r="J997" s="4"/>
      <c r="K997" s="4"/>
    </row>
    <row r="998" spans="1:11" ht="14.25" customHeight="1">
      <c r="A998" s="4"/>
      <c r="B998" s="4"/>
      <c r="C998" s="4"/>
      <c r="D998" s="4"/>
      <c r="F998" s="4"/>
      <c r="G998" s="4"/>
      <c r="H998" s="4"/>
      <c r="I998" s="4"/>
      <c r="J998" s="4"/>
      <c r="K998" s="4"/>
    </row>
    <row r="999" spans="1:11" ht="14.25" customHeight="1">
      <c r="A999" s="4"/>
      <c r="B999" s="4"/>
      <c r="C999" s="4"/>
      <c r="D999" s="4"/>
      <c r="F999" s="4"/>
      <c r="G999" s="4"/>
      <c r="H999" s="4"/>
      <c r="I999" s="4"/>
      <c r="J999" s="4"/>
      <c r="K999" s="4"/>
    </row>
    <row r="1000" spans="1:11" ht="14.25" customHeight="1">
      <c r="A1000" s="4"/>
      <c r="B1000" s="4"/>
      <c r="C1000" s="4"/>
      <c r="D1000" s="4"/>
      <c r="F1000" s="4"/>
      <c r="G1000" s="4"/>
      <c r="H1000" s="4"/>
      <c r="I1000" s="4"/>
      <c r="J1000" s="4"/>
      <c r="K1000" s="4"/>
    </row>
    <row r="1001" spans="1:11" ht="14.25" customHeight="1">
      <c r="A1001" s="4"/>
      <c r="B1001" s="4"/>
      <c r="C1001" s="4"/>
      <c r="D1001" s="4"/>
      <c r="F1001" s="4"/>
      <c r="G1001" s="4"/>
      <c r="H1001" s="4"/>
      <c r="I1001" s="4"/>
      <c r="J1001" s="4"/>
      <c r="K1001" s="4"/>
    </row>
    <row r="1002" spans="1:11" ht="14.25" customHeight="1">
      <c r="A1002" s="4"/>
      <c r="B1002" s="4"/>
      <c r="C1002" s="4"/>
      <c r="D1002" s="4"/>
      <c r="F1002" s="4"/>
      <c r="G1002" s="4"/>
      <c r="H1002" s="4"/>
      <c r="I1002" s="4"/>
      <c r="J1002" s="4"/>
      <c r="K1002" s="4"/>
    </row>
    <row r="1003" spans="1:11" ht="14.25" customHeight="1">
      <c r="A1003" s="4"/>
      <c r="B1003" s="4"/>
      <c r="C1003" s="4"/>
      <c r="D1003" s="4"/>
      <c r="F1003" s="4"/>
      <c r="G1003" s="4"/>
      <c r="H1003" s="4"/>
      <c r="I1003" s="4"/>
      <c r="J1003" s="4"/>
      <c r="K1003" s="4"/>
    </row>
    <row r="1004" spans="1:11" ht="14.25" customHeight="1">
      <c r="A1004" s="4"/>
      <c r="B1004" s="4"/>
      <c r="C1004" s="4"/>
      <c r="D1004" s="4"/>
      <c r="F1004" s="4"/>
      <c r="G1004" s="4"/>
      <c r="H1004" s="4"/>
      <c r="I1004" s="4"/>
      <c r="J1004" s="4"/>
      <c r="K1004" s="4"/>
    </row>
    <row r="1005" spans="1:11" ht="14.25" customHeight="1">
      <c r="A1005" s="4"/>
      <c r="B1005" s="4"/>
      <c r="C1005" s="4"/>
      <c r="D1005" s="4"/>
      <c r="F1005" s="4"/>
      <c r="G1005" s="4"/>
      <c r="H1005" s="4"/>
      <c r="I1005" s="4"/>
      <c r="J1005" s="4"/>
      <c r="K1005" s="4"/>
    </row>
    <row r="1006" spans="1:11" ht="14.25" customHeight="1">
      <c r="A1006" s="4"/>
      <c r="B1006" s="4"/>
      <c r="C1006" s="4"/>
      <c r="D1006" s="4"/>
      <c r="F1006" s="4"/>
      <c r="G1006" s="4"/>
      <c r="H1006" s="4"/>
      <c r="I1006" s="4"/>
      <c r="J1006" s="4"/>
      <c r="K1006" s="4"/>
    </row>
    <row r="1007" spans="1:11" ht="14.25" customHeight="1">
      <c r="A1007" s="4"/>
      <c r="B1007" s="4"/>
      <c r="C1007" s="4"/>
      <c r="D1007" s="4"/>
      <c r="F1007" s="4"/>
      <c r="G1007" s="4"/>
      <c r="H1007" s="4"/>
      <c r="I1007" s="4"/>
      <c r="J1007" s="4"/>
      <c r="K1007" s="4"/>
    </row>
    <row r="1008" spans="1:11" ht="14.25" customHeight="1">
      <c r="A1008" s="4"/>
      <c r="B1008" s="4"/>
      <c r="C1008" s="4"/>
      <c r="D1008" s="4"/>
      <c r="F1008" s="4"/>
      <c r="G1008" s="4"/>
      <c r="H1008" s="4"/>
      <c r="I1008" s="4"/>
      <c r="J1008" s="4"/>
      <c r="K1008" s="4"/>
    </row>
    <row r="1009" spans="1:11" ht="14.25" customHeight="1">
      <c r="A1009" s="4"/>
      <c r="B1009" s="4"/>
      <c r="C1009" s="4"/>
      <c r="D1009" s="4"/>
      <c r="F1009" s="4"/>
      <c r="G1009" s="4"/>
      <c r="H1009" s="4"/>
      <c r="I1009" s="4"/>
      <c r="J1009" s="4"/>
      <c r="K1009" s="4"/>
    </row>
    <row r="1010" spans="1:11" ht="14.25" customHeight="1">
      <c r="A1010" s="4"/>
      <c r="B1010" s="4"/>
      <c r="C1010" s="4"/>
      <c r="D1010" s="4"/>
      <c r="F1010" s="4"/>
      <c r="G1010" s="4"/>
      <c r="H1010" s="4"/>
      <c r="I1010" s="4"/>
      <c r="J1010" s="4"/>
      <c r="K1010" s="4"/>
    </row>
    <row r="1011" spans="1:11" ht="14.25" customHeight="1">
      <c r="A1011" s="4"/>
      <c r="B1011" s="4"/>
      <c r="C1011" s="4"/>
      <c r="D1011" s="4"/>
      <c r="F1011" s="4"/>
      <c r="G1011" s="4"/>
      <c r="H1011" s="4"/>
      <c r="I1011" s="4"/>
      <c r="J1011" s="4"/>
      <c r="K1011" s="4"/>
    </row>
    <row r="1012" spans="1:11" ht="14.25" customHeight="1">
      <c r="A1012" s="4"/>
      <c r="B1012" s="4"/>
      <c r="C1012" s="4"/>
      <c r="D1012" s="4"/>
      <c r="F1012" s="4"/>
      <c r="G1012" s="4"/>
      <c r="H1012" s="4"/>
      <c r="I1012" s="4"/>
      <c r="J1012" s="4"/>
      <c r="K1012" s="4"/>
    </row>
    <row r="1013" spans="1:11" ht="14.25" customHeight="1">
      <c r="A1013" s="4"/>
      <c r="B1013" s="4"/>
      <c r="C1013" s="4"/>
      <c r="D1013" s="4"/>
      <c r="F1013" s="4"/>
      <c r="G1013" s="4"/>
      <c r="H1013" s="4"/>
      <c r="I1013" s="4"/>
      <c r="J1013" s="4"/>
      <c r="K1013" s="4"/>
    </row>
    <row r="1014" spans="1:11" ht="14.25" customHeight="1">
      <c r="A1014" s="4"/>
      <c r="B1014" s="4"/>
      <c r="C1014" s="4"/>
      <c r="D1014" s="4"/>
      <c r="F1014" s="4"/>
      <c r="G1014" s="4"/>
      <c r="H1014" s="4"/>
      <c r="I1014" s="4"/>
      <c r="J1014" s="4"/>
      <c r="K1014" s="4"/>
    </row>
    <row r="1015" spans="1:11" ht="14.25" customHeight="1">
      <c r="A1015" s="4"/>
      <c r="B1015" s="4"/>
      <c r="C1015" s="4"/>
      <c r="D1015" s="4"/>
      <c r="F1015" s="4"/>
      <c r="G1015" s="4"/>
      <c r="H1015" s="4"/>
      <c r="I1015" s="4"/>
      <c r="J1015" s="4"/>
      <c r="K1015" s="4"/>
    </row>
    <row r="1016" spans="1:11" ht="14.25" customHeight="1">
      <c r="A1016" s="4"/>
      <c r="B1016" s="4"/>
      <c r="C1016" s="4"/>
      <c r="D1016" s="4"/>
      <c r="F1016" s="4"/>
      <c r="G1016" s="4"/>
      <c r="H1016" s="4"/>
      <c r="I1016" s="4"/>
      <c r="J1016" s="4"/>
      <c r="K1016" s="4"/>
    </row>
    <row r="1017" spans="1:11" ht="14.25" customHeight="1">
      <c r="A1017" s="4"/>
      <c r="B1017" s="4"/>
      <c r="C1017" s="4"/>
      <c r="D1017" s="4"/>
      <c r="F1017" s="4"/>
      <c r="G1017" s="4"/>
      <c r="H1017" s="4"/>
      <c r="I1017" s="4"/>
      <c r="J1017" s="4"/>
      <c r="K1017" s="4"/>
    </row>
    <row r="1018" spans="1:11" ht="14.25" customHeight="1">
      <c r="A1018" s="4"/>
      <c r="B1018" s="4"/>
      <c r="C1018" s="4"/>
      <c r="D1018" s="4"/>
      <c r="F1018" s="4"/>
      <c r="G1018" s="4"/>
      <c r="H1018" s="4"/>
      <c r="I1018" s="4"/>
      <c r="J1018" s="4"/>
      <c r="K1018" s="4"/>
    </row>
    <row r="1019" spans="1:11" ht="14.25" customHeight="1">
      <c r="A1019" s="4"/>
      <c r="B1019" s="4"/>
      <c r="C1019" s="4"/>
      <c r="D1019" s="4"/>
      <c r="F1019" s="4"/>
      <c r="G1019" s="4"/>
      <c r="H1019" s="4"/>
      <c r="I1019" s="4"/>
      <c r="J1019" s="4"/>
      <c r="K1019" s="4"/>
    </row>
    <row r="1020" spans="1:11" ht="14.25" customHeight="1">
      <c r="A1020" s="4"/>
      <c r="B1020" s="4"/>
      <c r="C1020" s="4"/>
      <c r="D1020" s="4"/>
      <c r="F1020" s="4"/>
      <c r="G1020" s="4"/>
      <c r="H1020" s="4"/>
      <c r="I1020" s="4"/>
      <c r="J1020" s="4"/>
      <c r="K1020" s="4"/>
    </row>
    <row r="1021" spans="1:11" ht="14.25" customHeight="1">
      <c r="A1021" s="4"/>
      <c r="B1021" s="4"/>
      <c r="C1021" s="4"/>
      <c r="D1021" s="4"/>
      <c r="F1021" s="4"/>
      <c r="G1021" s="4"/>
      <c r="H1021" s="4"/>
      <c r="I1021" s="4"/>
      <c r="J1021" s="4"/>
      <c r="K1021" s="4"/>
    </row>
    <row r="1022" spans="1:11" ht="14.25" customHeight="1">
      <c r="A1022" s="4"/>
      <c r="B1022" s="4"/>
      <c r="C1022" s="4"/>
      <c r="D1022" s="4"/>
      <c r="F1022" s="4"/>
      <c r="G1022" s="4"/>
      <c r="H1022" s="4"/>
      <c r="I1022" s="4"/>
      <c r="J1022" s="4"/>
      <c r="K1022" s="4"/>
    </row>
    <row r="1023" spans="1:11" ht="14.25" customHeight="1">
      <c r="A1023" s="4"/>
      <c r="B1023" s="4"/>
      <c r="C1023" s="4"/>
      <c r="D1023" s="4"/>
      <c r="F1023" s="4"/>
      <c r="G1023" s="4"/>
      <c r="H1023" s="4"/>
      <c r="I1023" s="4"/>
      <c r="J1023" s="4"/>
      <c r="K1023" s="4"/>
    </row>
    <row r="1024" spans="1:11" ht="14.25" customHeight="1">
      <c r="A1024" s="4"/>
      <c r="B1024" s="4"/>
      <c r="C1024" s="4"/>
      <c r="D1024" s="4"/>
      <c r="F1024" s="4"/>
      <c r="G1024" s="4"/>
      <c r="H1024" s="4"/>
      <c r="I1024" s="4"/>
      <c r="J1024" s="4"/>
      <c r="K1024" s="4"/>
    </row>
    <row r="1025" spans="1:11" ht="14.25" customHeight="1">
      <c r="A1025" s="4"/>
      <c r="B1025" s="4"/>
      <c r="C1025" s="4"/>
      <c r="D1025" s="4"/>
      <c r="F1025" s="4"/>
      <c r="G1025" s="4"/>
      <c r="H1025" s="4"/>
      <c r="I1025" s="4"/>
      <c r="J1025" s="4"/>
      <c r="K1025" s="4"/>
    </row>
    <row r="1026" spans="1:11" ht="14.25" customHeight="1">
      <c r="A1026" s="4"/>
      <c r="B1026" s="4"/>
      <c r="C1026" s="4"/>
      <c r="D1026" s="4"/>
      <c r="F1026" s="4"/>
      <c r="G1026" s="4"/>
      <c r="H1026" s="4"/>
      <c r="I1026" s="4"/>
      <c r="J1026" s="4"/>
      <c r="K1026" s="4"/>
    </row>
    <row r="1027" spans="1:11" ht="14.25" customHeight="1">
      <c r="A1027" s="4"/>
      <c r="B1027" s="4"/>
      <c r="C1027" s="4"/>
      <c r="D1027" s="4"/>
      <c r="F1027" s="4"/>
      <c r="G1027" s="4"/>
      <c r="H1027" s="4"/>
      <c r="I1027" s="4"/>
      <c r="J1027" s="4"/>
      <c r="K1027" s="4"/>
    </row>
    <row r="1028" spans="1:11" ht="14.25" customHeight="1">
      <c r="A1028" s="4"/>
      <c r="B1028" s="4"/>
      <c r="C1028" s="4"/>
      <c r="D1028" s="4"/>
      <c r="F1028" s="4"/>
      <c r="G1028" s="4"/>
      <c r="H1028" s="4"/>
      <c r="I1028" s="4"/>
      <c r="J1028" s="4"/>
      <c r="K1028" s="4"/>
    </row>
    <row r="1029" spans="1:11" ht="14.25" customHeight="1">
      <c r="A1029" s="4"/>
      <c r="B1029" s="4"/>
      <c r="C1029" s="4"/>
      <c r="D1029" s="4"/>
      <c r="F1029" s="4"/>
      <c r="G1029" s="4"/>
      <c r="H1029" s="4"/>
      <c r="I1029" s="4"/>
      <c r="J1029" s="4"/>
      <c r="K1029" s="4"/>
    </row>
    <row r="1030" spans="1:11" ht="14.25" customHeight="1">
      <c r="A1030" s="4"/>
      <c r="B1030" s="4"/>
      <c r="C1030" s="4"/>
      <c r="D1030" s="4"/>
      <c r="F1030" s="4"/>
      <c r="G1030" s="4"/>
      <c r="H1030" s="4"/>
      <c r="I1030" s="4"/>
      <c r="J1030" s="4"/>
      <c r="K1030" s="4"/>
    </row>
    <row r="1031" spans="1:11" ht="14.25" customHeight="1">
      <c r="A1031" s="4"/>
      <c r="B1031" s="4"/>
      <c r="C1031" s="4"/>
      <c r="D1031" s="4"/>
      <c r="F1031" s="4"/>
      <c r="G1031" s="4"/>
      <c r="H1031" s="4"/>
      <c r="I1031" s="4"/>
      <c r="J1031" s="4"/>
      <c r="K1031" s="4"/>
    </row>
    <row r="1032" spans="1:11" ht="14.25" customHeight="1">
      <c r="A1032" s="4"/>
      <c r="B1032" s="4"/>
      <c r="C1032" s="4"/>
      <c r="D1032" s="4"/>
      <c r="F1032" s="4"/>
      <c r="G1032" s="4"/>
      <c r="H1032" s="4"/>
      <c r="I1032" s="4"/>
      <c r="J1032" s="4"/>
      <c r="K1032" s="4"/>
    </row>
    <row r="1033" spans="1:11" ht="14.25" customHeight="1">
      <c r="A1033" s="4"/>
      <c r="B1033" s="4"/>
      <c r="C1033" s="4"/>
      <c r="D1033" s="4"/>
      <c r="F1033" s="4"/>
      <c r="G1033" s="4"/>
      <c r="H1033" s="4"/>
      <c r="I1033" s="4"/>
      <c r="J1033" s="4"/>
      <c r="K1033" s="4"/>
    </row>
    <row r="1034" spans="1:11" ht="14.25" customHeight="1">
      <c r="A1034" s="4"/>
      <c r="B1034" s="4"/>
      <c r="C1034" s="4"/>
      <c r="D1034" s="4"/>
      <c r="F1034" s="4"/>
      <c r="G1034" s="4"/>
      <c r="H1034" s="4"/>
      <c r="I1034" s="4"/>
      <c r="J1034" s="4"/>
      <c r="K1034" s="4"/>
    </row>
    <row r="1035" spans="1:11" ht="14.25" customHeight="1">
      <c r="A1035" s="4"/>
      <c r="B1035" s="4"/>
      <c r="C1035" s="4"/>
      <c r="D1035" s="4"/>
      <c r="F1035" s="4"/>
      <c r="G1035" s="4"/>
      <c r="H1035" s="4"/>
      <c r="I1035" s="4"/>
      <c r="J1035" s="4"/>
      <c r="K1035" s="4"/>
    </row>
    <row r="1036" spans="1:11" ht="14.25" customHeight="1">
      <c r="A1036" s="4"/>
      <c r="B1036" s="4"/>
      <c r="C1036" s="4"/>
      <c r="D1036" s="4"/>
      <c r="F1036" s="4"/>
      <c r="G1036" s="4"/>
      <c r="H1036" s="4"/>
      <c r="I1036" s="4"/>
      <c r="J1036" s="4"/>
      <c r="K1036" s="4"/>
    </row>
    <row r="1037" spans="1:11" ht="14.25" customHeight="1">
      <c r="A1037" s="4"/>
      <c r="B1037" s="4"/>
      <c r="C1037" s="4"/>
      <c r="D1037" s="4"/>
      <c r="F1037" s="4"/>
      <c r="G1037" s="4"/>
      <c r="H1037" s="4"/>
      <c r="I1037" s="4"/>
      <c r="J1037" s="4"/>
      <c r="K1037" s="4"/>
    </row>
    <row r="1038" spans="1:11" ht="14.25" customHeight="1">
      <c r="A1038" s="4"/>
      <c r="B1038" s="4"/>
      <c r="C1038" s="4"/>
      <c r="D1038" s="4"/>
      <c r="F1038" s="4"/>
      <c r="G1038" s="4"/>
      <c r="H1038" s="4"/>
      <c r="I1038" s="4"/>
      <c r="J1038" s="4"/>
      <c r="K1038" s="4"/>
    </row>
    <row r="1039" spans="1:11" ht="14.25" customHeight="1">
      <c r="A1039" s="4"/>
      <c r="B1039" s="4"/>
      <c r="C1039" s="4"/>
      <c r="D1039" s="4"/>
      <c r="F1039" s="4"/>
      <c r="G1039" s="4"/>
      <c r="H1039" s="4"/>
      <c r="I1039" s="4"/>
      <c r="J1039" s="4"/>
      <c r="K1039" s="4"/>
    </row>
    <row r="1040" spans="1:11" ht="14.25" customHeight="1">
      <c r="A1040" s="4"/>
      <c r="B1040" s="4"/>
      <c r="C1040" s="4"/>
      <c r="D1040" s="4"/>
      <c r="F1040" s="4"/>
      <c r="G1040" s="4"/>
      <c r="H1040" s="4"/>
      <c r="I1040" s="4"/>
      <c r="J1040" s="4"/>
      <c r="K1040" s="4"/>
    </row>
    <row r="1041" spans="1:11" ht="14.25" customHeight="1">
      <c r="A1041" s="4"/>
      <c r="B1041" s="4"/>
      <c r="C1041" s="4"/>
      <c r="D1041" s="4"/>
      <c r="F1041" s="4"/>
      <c r="G1041" s="4"/>
      <c r="H1041" s="4"/>
      <c r="I1041" s="4"/>
      <c r="J1041" s="4"/>
      <c r="K1041" s="4"/>
    </row>
  </sheetData>
  <mergeCells count="5">
    <mergeCell ref="A1:D1"/>
    <mergeCell ref="A2:D2"/>
    <mergeCell ref="A3:D3"/>
    <mergeCell ref="A4:D4"/>
    <mergeCell ref="A175:D177"/>
  </mergeCells>
  <pageMargins left="0.75" right="0.75" top="1" bottom="1" header="0.511811023622047" footer="0.511811023622047"/>
  <pageSetup paperSize="9" orientation="portrait" horizontalDpi="300" verticalDpi="30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L1000"/>
  <sheetViews>
    <sheetView zoomScaleNormal="100" workbookViewId="0">
      <selection activeCell="I10" sqref="I10"/>
    </sheetView>
  </sheetViews>
  <sheetFormatPr defaultColWidth="14.42578125" defaultRowHeight="15"/>
  <cols>
    <col min="1" max="1" width="30" customWidth="1"/>
    <col min="2" max="2" width="15" customWidth="1"/>
    <col min="3" max="3" width="12.85546875" customWidth="1"/>
    <col min="4" max="5" width="15" customWidth="1"/>
    <col min="6" max="6" width="17.28515625" customWidth="1"/>
    <col min="7" max="7" width="20" customWidth="1"/>
    <col min="8" max="10" width="8.7109375" customWidth="1"/>
    <col min="11" max="11" width="18.7109375" customWidth="1"/>
    <col min="12" max="12" width="12.42578125" customWidth="1"/>
    <col min="13" max="26" width="8.7109375" customWidth="1"/>
  </cols>
  <sheetData>
    <row r="1" spans="1:12" ht="24.75" customHeight="1">
      <c r="A1" s="360" t="s">
        <v>545</v>
      </c>
      <c r="B1" s="360"/>
      <c r="C1" s="360"/>
      <c r="D1" s="360"/>
      <c r="E1" s="360"/>
      <c r="F1" s="360"/>
    </row>
    <row r="2" spans="1:12" ht="14.25" customHeight="1">
      <c r="A2" s="361" t="s">
        <v>546</v>
      </c>
      <c r="B2" s="361"/>
      <c r="C2" s="361"/>
      <c r="D2" s="361"/>
      <c r="E2" s="361"/>
      <c r="F2" s="361"/>
    </row>
    <row r="3" spans="1:12" ht="14.25" customHeight="1">
      <c r="A3" s="4"/>
      <c r="B3" s="4"/>
      <c r="C3" s="4"/>
      <c r="D3" s="4"/>
      <c r="E3" s="4"/>
      <c r="F3" s="4"/>
    </row>
    <row r="4" spans="1:12" ht="15" customHeight="1">
      <c r="A4" s="362" t="s">
        <v>547</v>
      </c>
      <c r="B4" s="362"/>
      <c r="C4" s="362"/>
      <c r="D4" s="362"/>
      <c r="E4" s="362"/>
      <c r="F4" s="362"/>
    </row>
    <row r="5" spans="1:12" ht="14.25" customHeight="1">
      <c r="A5" s="73" t="s">
        <v>548</v>
      </c>
      <c r="B5" s="73" t="s">
        <v>549</v>
      </c>
      <c r="C5" s="73" t="s">
        <v>550</v>
      </c>
      <c r="D5" s="73" t="s">
        <v>551</v>
      </c>
      <c r="E5" s="73" t="s">
        <v>552</v>
      </c>
      <c r="F5" s="73" t="s">
        <v>182</v>
      </c>
    </row>
    <row r="6" spans="1:12" ht="14.25" customHeight="1">
      <c r="A6" s="168" t="s">
        <v>553</v>
      </c>
      <c r="B6" s="169" t="s">
        <v>554</v>
      </c>
      <c r="C6" s="4"/>
      <c r="D6" s="92">
        <f>SUM(D7:D11)</f>
        <v>11241400</v>
      </c>
      <c r="E6" s="170">
        <f>SUM(E7:E11)</f>
        <v>18720000</v>
      </c>
      <c r="F6" s="169" t="s">
        <v>555</v>
      </c>
    </row>
    <row r="7" spans="1:12" ht="14.25" customHeight="1">
      <c r="A7" s="168" t="s">
        <v>556</v>
      </c>
      <c r="B7" s="169" t="s">
        <v>557</v>
      </c>
      <c r="C7" s="171">
        <v>0.2</v>
      </c>
      <c r="D7" s="172">
        <v>1110100</v>
      </c>
      <c r="E7" s="172">
        <v>1800000</v>
      </c>
      <c r="F7" s="169" t="s">
        <v>558</v>
      </c>
    </row>
    <row r="8" spans="1:12" ht="14.25" customHeight="1">
      <c r="A8" s="168" t="s">
        <v>559</v>
      </c>
      <c r="B8" s="169" t="s">
        <v>560</v>
      </c>
      <c r="C8" s="171">
        <v>0.23</v>
      </c>
      <c r="D8" s="172">
        <v>2849500</v>
      </c>
      <c r="E8" s="172">
        <v>4800000</v>
      </c>
      <c r="F8" s="169" t="s">
        <v>561</v>
      </c>
      <c r="K8" s="48"/>
      <c r="L8" s="173"/>
    </row>
    <row r="9" spans="1:12" ht="14.25" customHeight="1">
      <c r="A9" s="168" t="s">
        <v>82</v>
      </c>
      <c r="B9" s="169" t="s">
        <v>562</v>
      </c>
      <c r="C9" s="171">
        <v>0.25</v>
      </c>
      <c r="D9" s="172">
        <v>3831200</v>
      </c>
      <c r="E9" s="172">
        <v>5850000</v>
      </c>
      <c r="F9" s="169" t="s">
        <v>563</v>
      </c>
    </row>
    <row r="10" spans="1:12" ht="14.25" customHeight="1">
      <c r="A10" s="168" t="s">
        <v>564</v>
      </c>
      <c r="B10" s="169" t="s">
        <v>565</v>
      </c>
      <c r="C10" s="171">
        <v>0.3</v>
      </c>
      <c r="D10" s="172">
        <v>1758700</v>
      </c>
      <c r="E10" s="172">
        <v>2870000</v>
      </c>
      <c r="F10" s="169" t="s">
        <v>566</v>
      </c>
    </row>
    <row r="11" spans="1:12" ht="14.25" customHeight="1">
      <c r="A11" s="168" t="s">
        <v>567</v>
      </c>
      <c r="B11" s="169" t="s">
        <v>568</v>
      </c>
      <c r="C11" s="171">
        <v>0.35</v>
      </c>
      <c r="D11" s="172">
        <v>1691900</v>
      </c>
      <c r="E11" s="172">
        <v>3400000</v>
      </c>
      <c r="F11" s="169" t="s">
        <v>569</v>
      </c>
    </row>
    <row r="12" spans="1:12" ht="14.25" customHeight="1">
      <c r="A12" s="4"/>
      <c r="B12" s="4"/>
      <c r="C12" s="4"/>
      <c r="D12" s="4"/>
      <c r="E12" s="4"/>
      <c r="F12" s="4"/>
    </row>
    <row r="13" spans="1:12" ht="14.25" customHeight="1">
      <c r="A13" s="4"/>
      <c r="B13" s="4"/>
      <c r="C13" s="4"/>
      <c r="D13" s="4"/>
      <c r="E13" s="4"/>
      <c r="F13" s="4"/>
    </row>
    <row r="14" spans="1:12" ht="15" customHeight="1">
      <c r="A14" s="363" t="s">
        <v>570</v>
      </c>
      <c r="B14" s="363"/>
      <c r="C14" s="363"/>
      <c r="D14" s="363"/>
      <c r="E14" s="363"/>
      <c r="F14" s="363"/>
    </row>
    <row r="15" spans="1:12" ht="14.25" customHeight="1">
      <c r="A15" s="73" t="s">
        <v>548</v>
      </c>
      <c r="B15" s="73" t="s">
        <v>549</v>
      </c>
      <c r="C15" s="73" t="s">
        <v>550</v>
      </c>
      <c r="D15" s="73" t="s">
        <v>551</v>
      </c>
      <c r="E15" s="73" t="s">
        <v>552</v>
      </c>
      <c r="F15" s="73" t="s">
        <v>182</v>
      </c>
    </row>
    <row r="16" spans="1:12" ht="14.25" customHeight="1">
      <c r="A16" s="174" t="s">
        <v>553</v>
      </c>
      <c r="B16" s="175" t="s">
        <v>571</v>
      </c>
      <c r="C16" s="4"/>
      <c r="D16" s="176">
        <f>SUM(D17:D21)</f>
        <v>3655700</v>
      </c>
      <c r="E16" s="170">
        <f>SUM(E17:E21)</f>
        <v>6047500</v>
      </c>
      <c r="F16" s="175" t="s">
        <v>572</v>
      </c>
    </row>
    <row r="17" spans="1:7" ht="14.25" customHeight="1">
      <c r="A17" s="174" t="s">
        <v>556</v>
      </c>
      <c r="B17" s="175" t="s">
        <v>573</v>
      </c>
      <c r="C17" s="171">
        <v>0.22</v>
      </c>
      <c r="D17" s="177">
        <v>74600</v>
      </c>
      <c r="E17" s="172">
        <v>150000</v>
      </c>
      <c r="F17" s="175" t="s">
        <v>574</v>
      </c>
    </row>
    <row r="18" spans="1:7" ht="14.25" customHeight="1">
      <c r="A18" s="174" t="s">
        <v>559</v>
      </c>
      <c r="B18" s="175" t="s">
        <v>575</v>
      </c>
      <c r="C18" s="171">
        <v>0.24</v>
      </c>
      <c r="D18" s="177">
        <v>1025900</v>
      </c>
      <c r="E18" s="172">
        <v>1755000</v>
      </c>
      <c r="F18" s="175" t="s">
        <v>576</v>
      </c>
    </row>
    <row r="19" spans="1:7" ht="14.25" customHeight="1">
      <c r="A19" s="174" t="s">
        <v>82</v>
      </c>
      <c r="B19" s="175" t="s">
        <v>577</v>
      </c>
      <c r="C19" s="171">
        <v>0.26</v>
      </c>
      <c r="D19" s="177">
        <v>902600</v>
      </c>
      <c r="E19" s="172">
        <v>1400000</v>
      </c>
      <c r="F19" s="175" t="s">
        <v>563</v>
      </c>
    </row>
    <row r="20" spans="1:7" ht="14.25" customHeight="1">
      <c r="A20" s="174" t="s">
        <v>564</v>
      </c>
      <c r="B20" s="175" t="s">
        <v>578</v>
      </c>
      <c r="C20" s="171">
        <v>0.31</v>
      </c>
      <c r="D20" s="177">
        <v>712600</v>
      </c>
      <c r="E20" s="172">
        <v>1040000</v>
      </c>
      <c r="F20" s="175" t="s">
        <v>566</v>
      </c>
    </row>
    <row r="21" spans="1:7" ht="14.25" customHeight="1">
      <c r="A21" s="174" t="s">
        <v>579</v>
      </c>
      <c r="B21" s="175" t="s">
        <v>580</v>
      </c>
      <c r="C21" s="171">
        <v>0.36</v>
      </c>
      <c r="D21" s="177">
        <v>940000</v>
      </c>
      <c r="E21" s="172">
        <v>1702500</v>
      </c>
      <c r="F21" s="175" t="s">
        <v>569</v>
      </c>
    </row>
    <row r="22" spans="1:7" ht="14.25" customHeight="1">
      <c r="A22" s="4"/>
      <c r="B22" s="4"/>
      <c r="C22" s="4"/>
      <c r="D22" s="112"/>
      <c r="E22" s="4"/>
      <c r="F22" s="4"/>
    </row>
    <row r="23" spans="1:7" ht="14.25" customHeight="1">
      <c r="A23" s="4"/>
      <c r="B23" s="4"/>
      <c r="C23" s="4"/>
      <c r="D23" s="4"/>
      <c r="E23" s="4"/>
      <c r="F23" s="4"/>
    </row>
    <row r="24" spans="1:7" ht="15" customHeight="1">
      <c r="A24" s="364" t="s">
        <v>581</v>
      </c>
      <c r="B24" s="364"/>
      <c r="C24" s="364"/>
      <c r="D24" s="364"/>
      <c r="E24" s="364"/>
      <c r="F24" s="364"/>
    </row>
    <row r="25" spans="1:7" ht="14.25" customHeight="1">
      <c r="A25" s="15" t="s">
        <v>548</v>
      </c>
      <c r="B25" s="15" t="s">
        <v>549</v>
      </c>
      <c r="C25" s="15" t="s">
        <v>550</v>
      </c>
      <c r="D25" s="15" t="s">
        <v>551</v>
      </c>
      <c r="E25" s="15" t="s">
        <v>552</v>
      </c>
      <c r="F25" s="15" t="s">
        <v>182</v>
      </c>
    </row>
    <row r="26" spans="1:7" ht="14.25" customHeight="1">
      <c r="A26" s="22" t="s">
        <v>86</v>
      </c>
      <c r="B26" s="3">
        <v>285</v>
      </c>
      <c r="C26" s="3" t="s">
        <v>582</v>
      </c>
      <c r="D26" s="61">
        <f>D6+D16</f>
        <v>14897100</v>
      </c>
      <c r="E26" s="61">
        <f>E6+E16</f>
        <v>24767500</v>
      </c>
      <c r="F26" s="3" t="s">
        <v>583</v>
      </c>
    </row>
    <row r="27" spans="1:7" ht="14.25" customHeight="1">
      <c r="A27" s="22" t="s">
        <v>584</v>
      </c>
      <c r="B27" s="3"/>
      <c r="C27" s="3" t="s">
        <v>585</v>
      </c>
      <c r="D27" s="61">
        <f>D26/B26</f>
        <v>52270.526315789473</v>
      </c>
      <c r="E27" s="61">
        <f>E26/B26</f>
        <v>86903.508771929832</v>
      </c>
      <c r="F27" s="3" t="s">
        <v>586</v>
      </c>
    </row>
    <row r="28" spans="1:7" ht="14.25" customHeight="1">
      <c r="A28" s="4"/>
      <c r="B28" s="4"/>
      <c r="C28" s="4"/>
      <c r="D28" s="4"/>
      <c r="E28" s="4"/>
      <c r="F28" s="4"/>
    </row>
    <row r="29" spans="1:7" ht="14.25" customHeight="1">
      <c r="A29" s="4"/>
      <c r="B29" s="4"/>
      <c r="C29" s="4"/>
      <c r="D29" s="4"/>
      <c r="E29" s="4"/>
      <c r="F29" s="4"/>
    </row>
    <row r="30" spans="1:7" ht="14.25" customHeight="1">
      <c r="A30" s="178" t="s">
        <v>587</v>
      </c>
      <c r="B30" s="4"/>
      <c r="C30" s="4"/>
      <c r="D30" s="4"/>
      <c r="E30" s="4"/>
      <c r="F30" s="4"/>
    </row>
    <row r="31" spans="1:7" ht="14.25" customHeight="1">
      <c r="A31" s="359" t="s">
        <v>588</v>
      </c>
      <c r="B31" s="359"/>
      <c r="C31" s="359"/>
      <c r="D31" s="359"/>
      <c r="E31" s="359"/>
      <c r="F31" s="359"/>
      <c r="G31" s="359"/>
    </row>
    <row r="32" spans="1:7" ht="14.25" customHeight="1">
      <c r="A32" s="359" t="s">
        <v>589</v>
      </c>
      <c r="B32" s="359"/>
      <c r="C32" s="359"/>
      <c r="D32" s="359"/>
      <c r="E32" s="359"/>
      <c r="F32" s="359"/>
      <c r="G32" s="359"/>
    </row>
    <row r="33" spans="1:7" ht="14.25" customHeight="1">
      <c r="A33" s="359" t="s">
        <v>590</v>
      </c>
      <c r="B33" s="359"/>
      <c r="C33" s="359"/>
      <c r="D33" s="359"/>
      <c r="E33" s="359"/>
      <c r="F33" s="359"/>
      <c r="G33" s="359"/>
    </row>
    <row r="34" spans="1:7" ht="14.25" customHeight="1">
      <c r="A34" s="359" t="s">
        <v>591</v>
      </c>
      <c r="B34" s="359"/>
      <c r="C34" s="359"/>
      <c r="D34" s="359"/>
      <c r="E34" s="359"/>
      <c r="F34" s="359"/>
      <c r="G34" s="359"/>
    </row>
    <row r="35" spans="1:7" ht="14.25" customHeight="1">
      <c r="A35" s="359" t="s">
        <v>592</v>
      </c>
      <c r="B35" s="359"/>
      <c r="C35" s="359"/>
      <c r="D35" s="359"/>
      <c r="E35" s="359"/>
      <c r="F35" s="359"/>
      <c r="G35" s="359"/>
    </row>
    <row r="36" spans="1:7" ht="14.25" customHeight="1">
      <c r="A36" s="359" t="s">
        <v>593</v>
      </c>
      <c r="B36" s="359"/>
      <c r="C36" s="359"/>
      <c r="D36" s="359"/>
      <c r="E36" s="359"/>
      <c r="F36" s="359"/>
      <c r="G36" s="359"/>
    </row>
    <row r="37" spans="1:7" ht="14.25" customHeight="1">
      <c r="A37" s="4"/>
      <c r="B37" s="4"/>
      <c r="C37" s="4"/>
      <c r="D37" s="4"/>
      <c r="E37" s="4"/>
      <c r="F37" s="4"/>
    </row>
    <row r="38" spans="1:7" ht="14.25" customHeight="1">
      <c r="A38" s="4" t="s">
        <v>594</v>
      </c>
      <c r="B38" s="4"/>
      <c r="C38" s="4"/>
      <c r="D38" s="4"/>
      <c r="E38" s="4"/>
      <c r="F38" s="4"/>
    </row>
    <row r="39" spans="1:7" ht="14.25" customHeight="1">
      <c r="A39" s="4" t="s">
        <v>595</v>
      </c>
      <c r="B39" s="4"/>
      <c r="C39" s="4"/>
      <c r="D39" s="4"/>
      <c r="E39" s="4"/>
      <c r="F39" s="4"/>
    </row>
    <row r="40" spans="1:7" ht="14.25" customHeight="1">
      <c r="A40" s="4" t="s">
        <v>596</v>
      </c>
      <c r="B40" s="4"/>
      <c r="C40" s="4"/>
      <c r="D40" s="4"/>
      <c r="E40" s="4"/>
      <c r="F40" s="4"/>
    </row>
    <row r="41" spans="1:7" ht="14.25" customHeight="1">
      <c r="A41" s="4" t="s">
        <v>597</v>
      </c>
      <c r="B41" s="4"/>
      <c r="C41" s="4"/>
      <c r="D41" s="4"/>
      <c r="E41" s="4"/>
      <c r="F41" s="4"/>
    </row>
    <row r="42" spans="1:7" ht="14.25" customHeight="1">
      <c r="A42" s="4"/>
      <c r="B42" s="4"/>
      <c r="C42" s="4"/>
      <c r="D42" s="4"/>
      <c r="E42" s="4"/>
      <c r="F42" s="4"/>
    </row>
    <row r="43" spans="1:7" ht="14.25" customHeight="1">
      <c r="A43" s="4"/>
      <c r="B43" s="4"/>
      <c r="C43" s="4"/>
      <c r="D43" s="4"/>
      <c r="E43" s="4"/>
      <c r="F43" s="4"/>
    </row>
    <row r="44" spans="1:7" ht="14.25" customHeight="1">
      <c r="A44" s="4"/>
      <c r="B44" s="4"/>
      <c r="C44" s="4"/>
      <c r="D44" s="4"/>
      <c r="E44" s="4"/>
      <c r="F44" s="4"/>
    </row>
    <row r="45" spans="1:7" ht="14.25" customHeight="1">
      <c r="A45" s="4"/>
      <c r="B45" s="4"/>
      <c r="C45" s="4"/>
      <c r="D45" s="4"/>
      <c r="E45" s="4"/>
      <c r="F45" s="4"/>
    </row>
    <row r="46" spans="1:7" ht="14.25" customHeight="1">
      <c r="A46" s="4"/>
      <c r="B46" s="4"/>
      <c r="C46" s="4"/>
      <c r="D46" s="4"/>
      <c r="E46" s="4"/>
      <c r="F46" s="4"/>
    </row>
    <row r="47" spans="1:7" ht="14.25" customHeight="1">
      <c r="A47" s="4"/>
      <c r="B47" s="4"/>
      <c r="C47" s="4"/>
      <c r="D47" s="4"/>
      <c r="E47" s="4"/>
      <c r="F47" s="4"/>
    </row>
    <row r="48" spans="1:7" ht="14.25" customHeight="1">
      <c r="A48" s="4"/>
      <c r="B48" s="4"/>
      <c r="C48" s="4"/>
      <c r="D48" s="4"/>
      <c r="E48" s="4"/>
      <c r="F48" s="4"/>
    </row>
    <row r="49" spans="1:6" ht="14.25" customHeight="1">
      <c r="A49" s="4"/>
      <c r="B49" s="4"/>
      <c r="C49" s="4"/>
      <c r="D49" s="4"/>
      <c r="E49" s="4"/>
      <c r="F49" s="4"/>
    </row>
    <row r="50" spans="1:6" ht="14.25" customHeight="1">
      <c r="A50" s="4"/>
      <c r="B50" s="4"/>
      <c r="C50" s="4"/>
      <c r="D50" s="4"/>
      <c r="E50" s="4"/>
      <c r="F50" s="4"/>
    </row>
    <row r="51" spans="1:6" ht="14.25" customHeight="1">
      <c r="A51" s="4"/>
      <c r="B51" s="4"/>
      <c r="C51" s="4"/>
      <c r="D51" s="4"/>
      <c r="E51" s="4"/>
      <c r="F51" s="4"/>
    </row>
    <row r="52" spans="1:6" ht="14.25" customHeight="1">
      <c r="A52" s="4"/>
      <c r="B52" s="4"/>
      <c r="C52" s="4"/>
      <c r="D52" s="4"/>
      <c r="E52" s="4"/>
      <c r="F52" s="4"/>
    </row>
    <row r="53" spans="1:6" ht="14.25" customHeight="1">
      <c r="A53" s="4"/>
      <c r="B53" s="4"/>
      <c r="C53" s="4"/>
      <c r="D53" s="4"/>
      <c r="E53" s="4"/>
      <c r="F53" s="4"/>
    </row>
    <row r="54" spans="1:6" ht="14.25" customHeight="1">
      <c r="A54" s="4"/>
      <c r="B54" s="4"/>
      <c r="C54" s="4"/>
      <c r="D54" s="4"/>
      <c r="E54" s="4"/>
      <c r="F54" s="4"/>
    </row>
    <row r="55" spans="1:6" ht="14.25" customHeight="1">
      <c r="A55" s="4"/>
      <c r="B55" s="4"/>
      <c r="C55" s="4"/>
      <c r="D55" s="4"/>
      <c r="E55" s="4"/>
      <c r="F55" s="4"/>
    </row>
    <row r="56" spans="1:6" ht="14.25" customHeight="1">
      <c r="A56" s="4"/>
      <c r="B56" s="4"/>
      <c r="C56" s="4"/>
      <c r="D56" s="4"/>
      <c r="E56" s="4"/>
      <c r="F56" s="4"/>
    </row>
    <row r="57" spans="1:6" ht="14.25" customHeight="1">
      <c r="A57" s="4"/>
      <c r="B57" s="4"/>
      <c r="C57" s="4"/>
      <c r="D57" s="4"/>
      <c r="E57" s="4"/>
      <c r="F57" s="4"/>
    </row>
    <row r="58" spans="1:6" ht="14.25" customHeight="1">
      <c r="A58" s="4"/>
      <c r="B58" s="4"/>
      <c r="C58" s="4"/>
      <c r="D58" s="4"/>
      <c r="E58" s="4"/>
      <c r="F58" s="4"/>
    </row>
    <row r="59" spans="1:6" ht="14.25" customHeight="1">
      <c r="A59" s="4"/>
      <c r="B59" s="4"/>
      <c r="C59" s="4"/>
      <c r="D59" s="4"/>
      <c r="E59" s="4"/>
      <c r="F59" s="4"/>
    </row>
    <row r="60" spans="1:6" ht="14.25" customHeight="1">
      <c r="A60" s="4"/>
      <c r="B60" s="4"/>
      <c r="C60" s="4"/>
      <c r="D60" s="4"/>
      <c r="E60" s="4"/>
      <c r="F60" s="4"/>
    </row>
    <row r="61" spans="1:6" ht="14.25" customHeight="1">
      <c r="A61" s="4"/>
      <c r="B61" s="4"/>
      <c r="C61" s="4"/>
      <c r="D61" s="4"/>
      <c r="E61" s="4"/>
      <c r="F61" s="4"/>
    </row>
    <row r="62" spans="1:6" ht="14.25" customHeight="1">
      <c r="A62" s="4"/>
      <c r="B62" s="4"/>
      <c r="C62" s="4"/>
      <c r="D62" s="4"/>
      <c r="E62" s="4"/>
      <c r="F62" s="4"/>
    </row>
    <row r="63" spans="1:6" ht="14.25" customHeight="1">
      <c r="A63" s="4"/>
      <c r="B63" s="4"/>
      <c r="C63" s="4"/>
      <c r="D63" s="4"/>
      <c r="E63" s="4"/>
      <c r="F63" s="4"/>
    </row>
    <row r="64" spans="1:6" ht="14.25" customHeight="1">
      <c r="A64" s="4"/>
      <c r="B64" s="4"/>
      <c r="C64" s="4"/>
      <c r="D64" s="4"/>
      <c r="E64" s="4"/>
      <c r="F64" s="4"/>
    </row>
    <row r="65" spans="1:6" ht="14.25" customHeight="1">
      <c r="A65" s="4"/>
      <c r="B65" s="4"/>
      <c r="C65" s="4"/>
      <c r="D65" s="4"/>
      <c r="E65" s="4"/>
      <c r="F65" s="4"/>
    </row>
    <row r="66" spans="1:6" ht="14.25" customHeight="1">
      <c r="A66" s="4"/>
      <c r="B66" s="4"/>
      <c r="C66" s="4"/>
      <c r="D66" s="4"/>
      <c r="E66" s="4"/>
      <c r="F66" s="4"/>
    </row>
    <row r="67" spans="1:6" ht="14.25" customHeight="1">
      <c r="A67" s="4"/>
      <c r="B67" s="4"/>
      <c r="C67" s="4"/>
      <c r="D67" s="4"/>
      <c r="E67" s="4"/>
      <c r="F67" s="4"/>
    </row>
    <row r="68" spans="1:6" ht="14.25" customHeight="1">
      <c r="A68" s="4"/>
      <c r="B68" s="4"/>
      <c r="C68" s="4"/>
      <c r="D68" s="4"/>
      <c r="E68" s="4"/>
      <c r="F68" s="4"/>
    </row>
    <row r="69" spans="1:6" ht="14.25" customHeight="1">
      <c r="A69" s="4"/>
      <c r="B69" s="4"/>
      <c r="C69" s="4"/>
      <c r="D69" s="4"/>
      <c r="E69" s="4"/>
      <c r="F69" s="4"/>
    </row>
    <row r="70" spans="1:6" ht="14.25" customHeight="1">
      <c r="A70" s="4"/>
      <c r="B70" s="4"/>
      <c r="C70" s="4"/>
      <c r="D70" s="4"/>
      <c r="E70" s="4"/>
      <c r="F70" s="4"/>
    </row>
    <row r="71" spans="1:6" ht="14.25" customHeight="1">
      <c r="A71" s="4"/>
      <c r="B71" s="4"/>
      <c r="C71" s="4"/>
      <c r="D71" s="4"/>
      <c r="E71" s="4"/>
      <c r="F71" s="4"/>
    </row>
    <row r="72" spans="1:6" ht="14.25" customHeight="1">
      <c r="A72" s="4"/>
      <c r="B72" s="4"/>
      <c r="C72" s="4"/>
      <c r="D72" s="4"/>
      <c r="E72" s="4"/>
      <c r="F72" s="4"/>
    </row>
    <row r="73" spans="1:6" ht="14.25" customHeight="1">
      <c r="A73" s="4"/>
      <c r="B73" s="4"/>
      <c r="C73" s="4"/>
      <c r="D73" s="4"/>
      <c r="E73" s="4"/>
      <c r="F73" s="4"/>
    </row>
    <row r="74" spans="1:6" ht="14.25" customHeight="1">
      <c r="A74" s="4"/>
      <c r="B74" s="4"/>
      <c r="C74" s="4"/>
      <c r="D74" s="4"/>
      <c r="E74" s="4"/>
      <c r="F74" s="4"/>
    </row>
    <row r="75" spans="1:6" ht="14.25" customHeight="1">
      <c r="A75" s="4"/>
      <c r="B75" s="4"/>
      <c r="C75" s="4"/>
      <c r="D75" s="4"/>
      <c r="E75" s="4"/>
      <c r="F75" s="4"/>
    </row>
    <row r="76" spans="1:6" ht="14.25" customHeight="1">
      <c r="A76" s="4"/>
      <c r="B76" s="4"/>
      <c r="C76" s="4"/>
      <c r="D76" s="4"/>
      <c r="E76" s="4"/>
      <c r="F76" s="4"/>
    </row>
    <row r="77" spans="1:6" ht="14.25" customHeight="1">
      <c r="A77" s="4"/>
      <c r="B77" s="4"/>
      <c r="C77" s="4"/>
      <c r="D77" s="4"/>
      <c r="E77" s="4"/>
      <c r="F77" s="4"/>
    </row>
    <row r="78" spans="1:6" ht="14.25" customHeight="1">
      <c r="A78" s="4"/>
      <c r="B78" s="4"/>
      <c r="C78" s="4"/>
      <c r="D78" s="4"/>
      <c r="E78" s="4"/>
      <c r="F78" s="4"/>
    </row>
    <row r="79" spans="1:6" ht="14.25" customHeight="1">
      <c r="A79" s="4"/>
      <c r="B79" s="4"/>
      <c r="C79" s="4"/>
      <c r="D79" s="4"/>
      <c r="E79" s="4"/>
      <c r="F79" s="4"/>
    </row>
    <row r="80" spans="1:6" ht="14.25" customHeight="1">
      <c r="A80" s="4"/>
      <c r="B80" s="4"/>
      <c r="C80" s="4"/>
      <c r="D80" s="4"/>
      <c r="E80" s="4"/>
      <c r="F80" s="4"/>
    </row>
    <row r="81" spans="1:6" ht="14.25" customHeight="1">
      <c r="A81" s="4"/>
      <c r="B81" s="4"/>
      <c r="C81" s="4"/>
      <c r="D81" s="4"/>
      <c r="E81" s="4"/>
      <c r="F81" s="4"/>
    </row>
    <row r="82" spans="1:6" ht="14.25" customHeight="1">
      <c r="A82" s="4"/>
      <c r="B82" s="4"/>
      <c r="C82" s="4"/>
      <c r="D82" s="4"/>
      <c r="E82" s="4"/>
      <c r="F82" s="4"/>
    </row>
    <row r="83" spans="1:6" ht="14.25" customHeight="1">
      <c r="A83" s="4"/>
      <c r="B83" s="4"/>
      <c r="C83" s="4"/>
      <c r="D83" s="4"/>
      <c r="E83" s="4"/>
      <c r="F83" s="4"/>
    </row>
    <row r="84" spans="1:6" ht="14.25" customHeight="1">
      <c r="A84" s="4"/>
      <c r="B84" s="4"/>
      <c r="C84" s="4"/>
      <c r="D84" s="4"/>
      <c r="E84" s="4"/>
      <c r="F84" s="4"/>
    </row>
    <row r="85" spans="1:6" ht="14.25" customHeight="1">
      <c r="A85" s="4"/>
      <c r="B85" s="4"/>
      <c r="C85" s="4"/>
      <c r="D85" s="4"/>
      <c r="E85" s="4"/>
      <c r="F85" s="4"/>
    </row>
    <row r="86" spans="1:6" ht="14.25" customHeight="1">
      <c r="A86" s="4"/>
      <c r="B86" s="4"/>
      <c r="C86" s="4"/>
      <c r="D86" s="4"/>
      <c r="E86" s="4"/>
      <c r="F86" s="4"/>
    </row>
    <row r="87" spans="1:6" ht="14.25" customHeight="1">
      <c r="A87" s="4"/>
      <c r="B87" s="4"/>
      <c r="C87" s="4"/>
      <c r="D87" s="4"/>
      <c r="E87" s="4"/>
      <c r="F87" s="4"/>
    </row>
    <row r="88" spans="1:6" ht="14.25" customHeight="1">
      <c r="A88" s="4"/>
      <c r="B88" s="4"/>
      <c r="C88" s="4"/>
      <c r="D88" s="4"/>
      <c r="E88" s="4"/>
      <c r="F88" s="4"/>
    </row>
    <row r="89" spans="1:6" ht="14.25" customHeight="1">
      <c r="A89" s="4"/>
      <c r="B89" s="4"/>
      <c r="C89" s="4"/>
      <c r="D89" s="4"/>
      <c r="E89" s="4"/>
      <c r="F89" s="4"/>
    </row>
    <row r="90" spans="1:6" ht="14.25" customHeight="1">
      <c r="A90" s="4"/>
      <c r="B90" s="4"/>
      <c r="C90" s="4"/>
      <c r="D90" s="4"/>
      <c r="E90" s="4"/>
      <c r="F90" s="4"/>
    </row>
    <row r="91" spans="1:6" ht="14.25" customHeight="1">
      <c r="A91" s="4"/>
      <c r="B91" s="4"/>
      <c r="C91" s="4"/>
      <c r="D91" s="4"/>
      <c r="E91" s="4"/>
      <c r="F91" s="4"/>
    </row>
    <row r="92" spans="1:6" ht="14.25" customHeight="1">
      <c r="A92" s="4"/>
      <c r="B92" s="4"/>
      <c r="C92" s="4"/>
      <c r="D92" s="4"/>
      <c r="E92" s="4"/>
      <c r="F92" s="4"/>
    </row>
    <row r="93" spans="1:6" ht="14.25" customHeight="1">
      <c r="A93" s="4"/>
      <c r="B93" s="4"/>
      <c r="C93" s="4"/>
      <c r="D93" s="4"/>
      <c r="E93" s="4"/>
      <c r="F93" s="4"/>
    </row>
    <row r="94" spans="1:6" ht="14.25" customHeight="1">
      <c r="A94" s="4"/>
      <c r="B94" s="4"/>
      <c r="C94" s="4"/>
      <c r="D94" s="4"/>
      <c r="E94" s="4"/>
      <c r="F94" s="4"/>
    </row>
    <row r="95" spans="1:6" ht="14.25" customHeight="1">
      <c r="A95" s="4"/>
      <c r="B95" s="4"/>
      <c r="C95" s="4"/>
      <c r="D95" s="4"/>
      <c r="E95" s="4"/>
      <c r="F95" s="4"/>
    </row>
    <row r="96" spans="1:6" ht="14.25" customHeight="1">
      <c r="A96" s="4"/>
      <c r="B96" s="4"/>
      <c r="C96" s="4"/>
      <c r="D96" s="4"/>
      <c r="E96" s="4"/>
      <c r="F96" s="4"/>
    </row>
    <row r="97" spans="1:6" ht="14.25" customHeight="1">
      <c r="A97" s="4"/>
      <c r="B97" s="4"/>
      <c r="C97" s="4"/>
      <c r="D97" s="4"/>
      <c r="E97" s="4"/>
      <c r="F97" s="4"/>
    </row>
    <row r="98" spans="1:6" ht="14.25" customHeight="1">
      <c r="A98" s="4"/>
      <c r="B98" s="4"/>
      <c r="C98" s="4"/>
      <c r="D98" s="4"/>
      <c r="E98" s="4"/>
      <c r="F98" s="4"/>
    </row>
    <row r="99" spans="1:6" ht="14.25" customHeight="1">
      <c r="A99" s="4"/>
      <c r="B99" s="4"/>
      <c r="C99" s="4"/>
      <c r="D99" s="4"/>
      <c r="E99" s="4"/>
      <c r="F99" s="4"/>
    </row>
    <row r="100" spans="1:6" ht="14.25" customHeight="1">
      <c r="A100" s="4"/>
      <c r="B100" s="4"/>
      <c r="C100" s="4"/>
      <c r="D100" s="4"/>
      <c r="E100" s="4"/>
      <c r="F100" s="4"/>
    </row>
    <row r="101" spans="1:6" ht="14.25" customHeight="1">
      <c r="A101" s="4"/>
      <c r="B101" s="4"/>
      <c r="C101" s="4"/>
      <c r="D101" s="4"/>
      <c r="E101" s="4"/>
      <c r="F101" s="4"/>
    </row>
    <row r="102" spans="1:6" ht="14.25" customHeight="1">
      <c r="A102" s="4"/>
      <c r="B102" s="4"/>
      <c r="C102" s="4"/>
      <c r="D102" s="4"/>
      <c r="E102" s="4"/>
      <c r="F102" s="4"/>
    </row>
    <row r="103" spans="1:6" ht="14.25" customHeight="1">
      <c r="A103" s="4"/>
      <c r="B103" s="4"/>
      <c r="C103" s="4"/>
      <c r="D103" s="4"/>
      <c r="E103" s="4"/>
      <c r="F103" s="4"/>
    </row>
    <row r="104" spans="1:6" ht="14.25" customHeight="1">
      <c r="A104" s="4"/>
      <c r="B104" s="4"/>
      <c r="C104" s="4"/>
      <c r="D104" s="4"/>
      <c r="E104" s="4"/>
      <c r="F104" s="4"/>
    </row>
    <row r="105" spans="1:6" ht="14.25" customHeight="1">
      <c r="A105" s="4"/>
      <c r="B105" s="4"/>
      <c r="C105" s="4"/>
      <c r="D105" s="4"/>
      <c r="E105" s="4"/>
      <c r="F105" s="4"/>
    </row>
    <row r="106" spans="1:6" ht="14.25" customHeight="1">
      <c r="A106" s="4"/>
      <c r="B106" s="4"/>
      <c r="C106" s="4"/>
      <c r="D106" s="4"/>
      <c r="E106" s="4"/>
      <c r="F106" s="4"/>
    </row>
    <row r="107" spans="1:6" ht="14.25" customHeight="1">
      <c r="A107" s="4"/>
      <c r="B107" s="4"/>
      <c r="C107" s="4"/>
      <c r="D107" s="4"/>
      <c r="E107" s="4"/>
      <c r="F107" s="4"/>
    </row>
    <row r="108" spans="1:6" ht="14.25" customHeight="1">
      <c r="A108" s="4"/>
      <c r="B108" s="4"/>
      <c r="C108" s="4"/>
      <c r="D108" s="4"/>
      <c r="E108" s="4"/>
      <c r="F108" s="4"/>
    </row>
    <row r="109" spans="1:6" ht="14.25" customHeight="1">
      <c r="A109" s="4"/>
      <c r="B109" s="4"/>
      <c r="C109" s="4"/>
      <c r="D109" s="4"/>
      <c r="E109" s="4"/>
      <c r="F109" s="4"/>
    </row>
    <row r="110" spans="1:6" ht="14.25" customHeight="1">
      <c r="A110" s="4"/>
      <c r="B110" s="4"/>
      <c r="C110" s="4"/>
      <c r="D110" s="4"/>
      <c r="E110" s="4"/>
      <c r="F110" s="4"/>
    </row>
    <row r="111" spans="1:6" ht="14.25" customHeight="1">
      <c r="A111" s="4"/>
      <c r="B111" s="4"/>
      <c r="C111" s="4"/>
      <c r="D111" s="4"/>
      <c r="E111" s="4"/>
      <c r="F111" s="4"/>
    </row>
    <row r="112" spans="1:6" ht="14.25" customHeight="1">
      <c r="A112" s="4"/>
      <c r="B112" s="4"/>
      <c r="C112" s="4"/>
      <c r="D112" s="4"/>
      <c r="E112" s="4"/>
      <c r="F112" s="4"/>
    </row>
    <row r="113" spans="1:6" ht="14.25" customHeight="1">
      <c r="A113" s="4"/>
      <c r="B113" s="4"/>
      <c r="C113" s="4"/>
      <c r="D113" s="4"/>
      <c r="E113" s="4"/>
      <c r="F113" s="4"/>
    </row>
    <row r="114" spans="1:6" ht="14.25" customHeight="1">
      <c r="A114" s="4"/>
      <c r="B114" s="4"/>
      <c r="C114" s="4"/>
      <c r="D114" s="4"/>
      <c r="E114" s="4"/>
      <c r="F114" s="4"/>
    </row>
    <row r="115" spans="1:6" ht="14.25" customHeight="1">
      <c r="A115" s="4"/>
      <c r="B115" s="4"/>
      <c r="C115" s="4"/>
      <c r="D115" s="4"/>
      <c r="E115" s="4"/>
      <c r="F115" s="4"/>
    </row>
    <row r="116" spans="1:6" ht="14.25" customHeight="1">
      <c r="A116" s="4"/>
      <c r="B116" s="4"/>
      <c r="C116" s="4"/>
      <c r="D116" s="4"/>
      <c r="E116" s="4"/>
      <c r="F116" s="4"/>
    </row>
    <row r="117" spans="1:6" ht="14.25" customHeight="1">
      <c r="A117" s="4"/>
      <c r="B117" s="4"/>
      <c r="C117" s="4"/>
      <c r="D117" s="4"/>
      <c r="E117" s="4"/>
      <c r="F117" s="4"/>
    </row>
    <row r="118" spans="1:6" ht="14.25" customHeight="1">
      <c r="A118" s="4"/>
      <c r="B118" s="4"/>
      <c r="C118" s="4"/>
      <c r="D118" s="4"/>
      <c r="E118" s="4"/>
      <c r="F118" s="4"/>
    </row>
    <row r="119" spans="1:6" ht="14.25" customHeight="1">
      <c r="A119" s="4"/>
      <c r="B119" s="4"/>
      <c r="C119" s="4"/>
      <c r="D119" s="4"/>
      <c r="E119" s="4"/>
      <c r="F119" s="4"/>
    </row>
    <row r="120" spans="1:6" ht="14.25" customHeight="1">
      <c r="A120" s="4"/>
      <c r="B120" s="4"/>
      <c r="C120" s="4"/>
      <c r="D120" s="4"/>
      <c r="E120" s="4"/>
      <c r="F120" s="4"/>
    </row>
    <row r="121" spans="1:6" ht="14.25" customHeight="1">
      <c r="A121" s="4"/>
      <c r="B121" s="4"/>
      <c r="C121" s="4"/>
      <c r="D121" s="4"/>
      <c r="E121" s="4"/>
      <c r="F121" s="4"/>
    </row>
    <row r="122" spans="1:6" ht="14.25" customHeight="1">
      <c r="A122" s="4"/>
      <c r="B122" s="4"/>
      <c r="C122" s="4"/>
      <c r="D122" s="4"/>
      <c r="E122" s="4"/>
      <c r="F122" s="4"/>
    </row>
    <row r="123" spans="1:6" ht="14.25" customHeight="1">
      <c r="A123" s="4"/>
      <c r="B123" s="4"/>
      <c r="C123" s="4"/>
      <c r="D123" s="4"/>
      <c r="E123" s="4"/>
      <c r="F123" s="4"/>
    </row>
    <row r="124" spans="1:6" ht="14.25" customHeight="1">
      <c r="A124" s="4"/>
      <c r="B124" s="4"/>
      <c r="C124" s="4"/>
      <c r="D124" s="4"/>
      <c r="E124" s="4"/>
      <c r="F124" s="4"/>
    </row>
    <row r="125" spans="1:6" ht="14.25" customHeight="1">
      <c r="A125" s="4"/>
      <c r="B125" s="4"/>
      <c r="C125" s="4"/>
      <c r="D125" s="4"/>
      <c r="E125" s="4"/>
      <c r="F125" s="4"/>
    </row>
    <row r="126" spans="1:6" ht="14.25" customHeight="1">
      <c r="A126" s="4"/>
      <c r="B126" s="4"/>
      <c r="C126" s="4"/>
      <c r="D126" s="4"/>
      <c r="E126" s="4"/>
      <c r="F126" s="4"/>
    </row>
    <row r="127" spans="1:6" ht="14.25" customHeight="1">
      <c r="A127" s="4"/>
      <c r="B127" s="4"/>
      <c r="C127" s="4"/>
      <c r="D127" s="4"/>
      <c r="E127" s="4"/>
      <c r="F127" s="4"/>
    </row>
    <row r="128" spans="1:6" ht="14.25" customHeight="1">
      <c r="A128" s="4"/>
      <c r="B128" s="4"/>
      <c r="C128" s="4"/>
      <c r="D128" s="4"/>
      <c r="E128" s="4"/>
      <c r="F128" s="4"/>
    </row>
    <row r="129" spans="1:6" ht="14.25" customHeight="1">
      <c r="A129" s="4"/>
      <c r="B129" s="4"/>
      <c r="C129" s="4"/>
      <c r="D129" s="4"/>
      <c r="E129" s="4"/>
      <c r="F129" s="4"/>
    </row>
    <row r="130" spans="1:6" ht="14.25" customHeight="1">
      <c r="A130" s="4"/>
      <c r="B130" s="4"/>
      <c r="C130" s="4"/>
      <c r="D130" s="4"/>
      <c r="E130" s="4"/>
      <c r="F130" s="4"/>
    </row>
    <row r="131" spans="1:6" ht="14.25" customHeight="1">
      <c r="A131" s="4"/>
      <c r="B131" s="4"/>
      <c r="C131" s="4"/>
      <c r="D131" s="4"/>
      <c r="E131" s="4"/>
      <c r="F131" s="4"/>
    </row>
    <row r="132" spans="1:6" ht="14.25" customHeight="1">
      <c r="A132" s="4"/>
      <c r="B132" s="4"/>
      <c r="C132" s="4"/>
      <c r="D132" s="4"/>
      <c r="E132" s="4"/>
      <c r="F132" s="4"/>
    </row>
    <row r="133" spans="1:6" ht="14.25" customHeight="1">
      <c r="A133" s="4"/>
      <c r="B133" s="4"/>
      <c r="C133" s="4"/>
      <c r="D133" s="4"/>
      <c r="E133" s="4"/>
      <c r="F133" s="4"/>
    </row>
    <row r="134" spans="1:6" ht="14.25" customHeight="1">
      <c r="A134" s="4"/>
      <c r="B134" s="4"/>
      <c r="C134" s="4"/>
      <c r="D134" s="4"/>
      <c r="E134" s="4"/>
      <c r="F134" s="4"/>
    </row>
    <row r="135" spans="1:6" ht="14.25" customHeight="1">
      <c r="A135" s="4"/>
      <c r="B135" s="4"/>
      <c r="C135" s="4"/>
      <c r="D135" s="4"/>
      <c r="E135" s="4"/>
      <c r="F135" s="4"/>
    </row>
    <row r="136" spans="1:6" ht="14.25" customHeight="1">
      <c r="A136" s="4"/>
      <c r="B136" s="4"/>
      <c r="C136" s="4"/>
      <c r="D136" s="4"/>
      <c r="E136" s="4"/>
      <c r="F136" s="4"/>
    </row>
    <row r="137" spans="1:6" ht="14.25" customHeight="1">
      <c r="A137" s="4"/>
      <c r="B137" s="4"/>
      <c r="C137" s="4"/>
      <c r="D137" s="4"/>
      <c r="E137" s="4"/>
      <c r="F137" s="4"/>
    </row>
    <row r="138" spans="1:6" ht="14.25" customHeight="1">
      <c r="A138" s="4"/>
      <c r="B138" s="4"/>
      <c r="C138" s="4"/>
      <c r="D138" s="4"/>
      <c r="E138" s="4"/>
      <c r="F138" s="4"/>
    </row>
    <row r="139" spans="1:6" ht="14.25" customHeight="1">
      <c r="A139" s="4"/>
      <c r="B139" s="4"/>
      <c r="C139" s="4"/>
      <c r="D139" s="4"/>
      <c r="E139" s="4"/>
      <c r="F139" s="4"/>
    </row>
    <row r="140" spans="1:6" ht="14.25" customHeight="1">
      <c r="A140" s="4"/>
      <c r="B140" s="4"/>
      <c r="C140" s="4"/>
      <c r="D140" s="4"/>
      <c r="E140" s="4"/>
      <c r="F140" s="4"/>
    </row>
    <row r="141" spans="1:6" ht="14.25" customHeight="1">
      <c r="A141" s="4"/>
      <c r="B141" s="4"/>
      <c r="C141" s="4"/>
      <c r="D141" s="4"/>
      <c r="E141" s="4"/>
      <c r="F141" s="4"/>
    </row>
    <row r="142" spans="1:6" ht="14.25" customHeight="1">
      <c r="A142" s="4"/>
      <c r="B142" s="4"/>
      <c r="C142" s="4"/>
      <c r="D142" s="4"/>
      <c r="E142" s="4"/>
      <c r="F142" s="4"/>
    </row>
    <row r="143" spans="1:6" ht="14.25" customHeight="1">
      <c r="A143" s="4"/>
      <c r="B143" s="4"/>
      <c r="C143" s="4"/>
      <c r="D143" s="4"/>
      <c r="E143" s="4"/>
      <c r="F143" s="4"/>
    </row>
    <row r="144" spans="1:6" ht="14.25" customHeight="1">
      <c r="A144" s="4"/>
      <c r="B144" s="4"/>
      <c r="C144" s="4"/>
      <c r="D144" s="4"/>
      <c r="E144" s="4"/>
      <c r="F144" s="4"/>
    </row>
    <row r="145" spans="1:6" ht="14.25" customHeight="1">
      <c r="A145" s="4"/>
      <c r="B145" s="4"/>
      <c r="C145" s="4"/>
      <c r="D145" s="4"/>
      <c r="E145" s="4"/>
      <c r="F145" s="4"/>
    </row>
    <row r="146" spans="1:6" ht="14.25" customHeight="1">
      <c r="A146" s="4"/>
      <c r="B146" s="4"/>
      <c r="C146" s="4"/>
      <c r="D146" s="4"/>
      <c r="E146" s="4"/>
      <c r="F146" s="4"/>
    </row>
    <row r="147" spans="1:6" ht="14.25" customHeight="1">
      <c r="A147" s="4"/>
      <c r="B147" s="4"/>
      <c r="C147" s="4"/>
      <c r="D147" s="4"/>
      <c r="E147" s="4"/>
      <c r="F147" s="4"/>
    </row>
    <row r="148" spans="1:6" ht="14.25" customHeight="1">
      <c r="A148" s="4"/>
      <c r="B148" s="4"/>
      <c r="C148" s="4"/>
      <c r="D148" s="4"/>
      <c r="E148" s="4"/>
      <c r="F148" s="4"/>
    </row>
    <row r="149" spans="1:6" ht="14.25" customHeight="1">
      <c r="A149" s="4"/>
      <c r="B149" s="4"/>
      <c r="C149" s="4"/>
      <c r="D149" s="4"/>
      <c r="E149" s="4"/>
      <c r="F149" s="4"/>
    </row>
    <row r="150" spans="1:6" ht="14.25" customHeight="1">
      <c r="A150" s="4"/>
      <c r="B150" s="4"/>
      <c r="C150" s="4"/>
      <c r="D150" s="4"/>
      <c r="E150" s="4"/>
      <c r="F150" s="4"/>
    </row>
    <row r="151" spans="1:6" ht="14.25" customHeight="1">
      <c r="A151" s="4"/>
      <c r="B151" s="4"/>
      <c r="C151" s="4"/>
      <c r="D151" s="4"/>
      <c r="E151" s="4"/>
      <c r="F151" s="4"/>
    </row>
    <row r="152" spans="1:6" ht="14.25" customHeight="1">
      <c r="A152" s="4"/>
      <c r="B152" s="4"/>
      <c r="C152" s="4"/>
      <c r="D152" s="4"/>
      <c r="E152" s="4"/>
      <c r="F152" s="4"/>
    </row>
    <row r="153" spans="1:6" ht="14.25" customHeight="1">
      <c r="A153" s="4"/>
      <c r="B153" s="4"/>
      <c r="C153" s="4"/>
      <c r="D153" s="4"/>
      <c r="E153" s="4"/>
      <c r="F153" s="4"/>
    </row>
    <row r="154" spans="1:6" ht="14.25" customHeight="1">
      <c r="A154" s="4"/>
      <c r="B154" s="4"/>
      <c r="C154" s="4"/>
      <c r="D154" s="4"/>
      <c r="E154" s="4"/>
      <c r="F154" s="4"/>
    </row>
    <row r="155" spans="1:6" ht="14.25" customHeight="1">
      <c r="A155" s="4"/>
      <c r="B155" s="4"/>
      <c r="C155" s="4"/>
      <c r="D155" s="4"/>
      <c r="E155" s="4"/>
      <c r="F155" s="4"/>
    </row>
    <row r="156" spans="1:6" ht="14.25" customHeight="1">
      <c r="A156" s="4"/>
      <c r="B156" s="4"/>
      <c r="C156" s="4"/>
      <c r="D156" s="4"/>
      <c r="E156" s="4"/>
      <c r="F156" s="4"/>
    </row>
    <row r="157" spans="1:6" ht="14.25" customHeight="1">
      <c r="A157" s="4"/>
      <c r="B157" s="4"/>
      <c r="C157" s="4"/>
      <c r="D157" s="4"/>
      <c r="E157" s="4"/>
      <c r="F157" s="4"/>
    </row>
    <row r="158" spans="1:6" ht="14.25" customHeight="1">
      <c r="A158" s="4"/>
      <c r="B158" s="4"/>
      <c r="C158" s="4"/>
      <c r="D158" s="4"/>
      <c r="E158" s="4"/>
      <c r="F158" s="4"/>
    </row>
    <row r="159" spans="1:6" ht="14.25" customHeight="1">
      <c r="A159" s="4"/>
      <c r="B159" s="4"/>
      <c r="C159" s="4"/>
      <c r="D159" s="4"/>
      <c r="E159" s="4"/>
      <c r="F159" s="4"/>
    </row>
    <row r="160" spans="1:6" ht="14.25" customHeight="1">
      <c r="A160" s="4"/>
      <c r="B160" s="4"/>
      <c r="C160" s="4"/>
      <c r="D160" s="4"/>
      <c r="E160" s="4"/>
      <c r="F160" s="4"/>
    </row>
    <row r="161" spans="1:6" ht="14.25" customHeight="1">
      <c r="A161" s="4"/>
      <c r="B161" s="4"/>
      <c r="C161" s="4"/>
      <c r="D161" s="4"/>
      <c r="E161" s="4"/>
      <c r="F161" s="4"/>
    </row>
    <row r="162" spans="1:6" ht="14.25" customHeight="1">
      <c r="A162" s="4"/>
      <c r="B162" s="4"/>
      <c r="C162" s="4"/>
      <c r="D162" s="4"/>
      <c r="E162" s="4"/>
      <c r="F162" s="4"/>
    </row>
    <row r="163" spans="1:6" ht="14.25" customHeight="1">
      <c r="A163" s="4"/>
      <c r="B163" s="4"/>
      <c r="C163" s="4"/>
      <c r="D163" s="4"/>
      <c r="E163" s="4"/>
      <c r="F163" s="4"/>
    </row>
    <row r="164" spans="1:6" ht="14.25" customHeight="1">
      <c r="A164" s="4"/>
      <c r="B164" s="4"/>
      <c r="C164" s="4"/>
      <c r="D164" s="4"/>
      <c r="E164" s="4"/>
      <c r="F164" s="4"/>
    </row>
    <row r="165" spans="1:6" ht="14.25" customHeight="1">
      <c r="A165" s="4"/>
      <c r="B165" s="4"/>
      <c r="C165" s="4"/>
      <c r="D165" s="4"/>
      <c r="E165" s="4"/>
      <c r="F165" s="4"/>
    </row>
    <row r="166" spans="1:6" ht="14.25" customHeight="1">
      <c r="A166" s="4"/>
      <c r="B166" s="4"/>
      <c r="C166" s="4"/>
      <c r="D166" s="4"/>
      <c r="E166" s="4"/>
      <c r="F166" s="4"/>
    </row>
    <row r="167" spans="1:6" ht="14.25" customHeight="1">
      <c r="A167" s="4"/>
      <c r="B167" s="4"/>
      <c r="C167" s="4"/>
      <c r="D167" s="4"/>
      <c r="E167" s="4"/>
      <c r="F167" s="4"/>
    </row>
    <row r="168" spans="1:6" ht="14.25" customHeight="1">
      <c r="A168" s="4"/>
      <c r="B168" s="4"/>
      <c r="C168" s="4"/>
      <c r="D168" s="4"/>
      <c r="E168" s="4"/>
      <c r="F168" s="4"/>
    </row>
    <row r="169" spans="1:6" ht="14.25" customHeight="1">
      <c r="A169" s="4"/>
      <c r="B169" s="4"/>
      <c r="C169" s="4"/>
      <c r="D169" s="4"/>
      <c r="E169" s="4"/>
      <c r="F169" s="4"/>
    </row>
    <row r="170" spans="1:6" ht="14.25" customHeight="1">
      <c r="A170" s="4"/>
      <c r="B170" s="4"/>
      <c r="C170" s="4"/>
      <c r="D170" s="4"/>
      <c r="E170" s="4"/>
      <c r="F170" s="4"/>
    </row>
    <row r="171" spans="1:6" ht="14.25" customHeight="1">
      <c r="A171" s="4"/>
      <c r="B171" s="4"/>
      <c r="C171" s="4"/>
      <c r="D171" s="4"/>
      <c r="E171" s="4"/>
      <c r="F171" s="4"/>
    </row>
    <row r="172" spans="1:6" ht="14.25" customHeight="1">
      <c r="A172" s="4"/>
      <c r="B172" s="4"/>
      <c r="C172" s="4"/>
      <c r="D172" s="4"/>
      <c r="E172" s="4"/>
      <c r="F172" s="4"/>
    </row>
    <row r="173" spans="1:6" ht="14.25" customHeight="1">
      <c r="A173" s="4"/>
      <c r="B173" s="4"/>
      <c r="C173" s="4"/>
      <c r="D173" s="4"/>
      <c r="E173" s="4"/>
      <c r="F173" s="4"/>
    </row>
    <row r="174" spans="1:6" ht="14.25" customHeight="1">
      <c r="A174" s="4"/>
      <c r="B174" s="4"/>
      <c r="C174" s="4"/>
      <c r="D174" s="4"/>
      <c r="E174" s="4"/>
      <c r="F174" s="4"/>
    </row>
    <row r="175" spans="1:6" ht="14.25" customHeight="1">
      <c r="A175" s="4"/>
      <c r="B175" s="4"/>
      <c r="C175" s="4"/>
      <c r="D175" s="4"/>
      <c r="E175" s="4"/>
      <c r="F175" s="4"/>
    </row>
    <row r="176" spans="1:6" ht="14.25" customHeight="1">
      <c r="A176" s="4"/>
      <c r="B176" s="4"/>
      <c r="C176" s="4"/>
      <c r="D176" s="4"/>
      <c r="E176" s="4"/>
      <c r="F176" s="4"/>
    </row>
    <row r="177" spans="1:6" ht="14.25" customHeight="1">
      <c r="A177" s="4"/>
      <c r="B177" s="4"/>
      <c r="C177" s="4"/>
      <c r="D177" s="4"/>
      <c r="E177" s="4"/>
      <c r="F177" s="4"/>
    </row>
    <row r="178" spans="1:6" ht="14.25" customHeight="1">
      <c r="A178" s="4"/>
      <c r="B178" s="4"/>
      <c r="C178" s="4"/>
      <c r="D178" s="4"/>
      <c r="E178" s="4"/>
      <c r="F178" s="4"/>
    </row>
    <row r="179" spans="1:6" ht="14.25" customHeight="1">
      <c r="A179" s="4"/>
      <c r="B179" s="4"/>
      <c r="C179" s="4"/>
      <c r="D179" s="4"/>
      <c r="E179" s="4"/>
      <c r="F179" s="4"/>
    </row>
    <row r="180" spans="1:6" ht="14.25" customHeight="1">
      <c r="A180" s="4"/>
      <c r="B180" s="4"/>
      <c r="C180" s="4"/>
      <c r="D180" s="4"/>
      <c r="E180" s="4"/>
      <c r="F180" s="4"/>
    </row>
    <row r="181" spans="1:6" ht="14.25" customHeight="1">
      <c r="A181" s="4"/>
      <c r="B181" s="4"/>
      <c r="C181" s="4"/>
      <c r="D181" s="4"/>
      <c r="E181" s="4"/>
      <c r="F181" s="4"/>
    </row>
    <row r="182" spans="1:6" ht="14.25" customHeight="1">
      <c r="A182" s="4"/>
      <c r="B182" s="4"/>
      <c r="C182" s="4"/>
      <c r="D182" s="4"/>
      <c r="E182" s="4"/>
      <c r="F182" s="4"/>
    </row>
    <row r="183" spans="1:6" ht="14.25" customHeight="1">
      <c r="A183" s="4"/>
      <c r="B183" s="4"/>
      <c r="C183" s="4"/>
      <c r="D183" s="4"/>
      <c r="E183" s="4"/>
      <c r="F183" s="4"/>
    </row>
    <row r="184" spans="1:6" ht="14.25" customHeight="1">
      <c r="A184" s="4"/>
      <c r="B184" s="4"/>
      <c r="C184" s="4"/>
      <c r="D184" s="4"/>
      <c r="E184" s="4"/>
      <c r="F184" s="4"/>
    </row>
    <row r="185" spans="1:6" ht="14.25" customHeight="1">
      <c r="A185" s="4"/>
      <c r="B185" s="4"/>
      <c r="C185" s="4"/>
      <c r="D185" s="4"/>
      <c r="E185" s="4"/>
      <c r="F185" s="4"/>
    </row>
    <row r="186" spans="1:6" ht="14.25" customHeight="1">
      <c r="A186" s="4"/>
      <c r="B186" s="4"/>
      <c r="C186" s="4"/>
      <c r="D186" s="4"/>
      <c r="E186" s="4"/>
      <c r="F186" s="4"/>
    </row>
    <row r="187" spans="1:6" ht="14.25" customHeight="1">
      <c r="A187" s="4"/>
      <c r="B187" s="4"/>
      <c r="C187" s="4"/>
      <c r="D187" s="4"/>
      <c r="E187" s="4"/>
      <c r="F187" s="4"/>
    </row>
    <row r="188" spans="1:6" ht="14.25" customHeight="1">
      <c r="A188" s="4"/>
      <c r="B188" s="4"/>
      <c r="C188" s="4"/>
      <c r="D188" s="4"/>
      <c r="E188" s="4"/>
      <c r="F188" s="4"/>
    </row>
    <row r="189" spans="1:6" ht="14.25" customHeight="1">
      <c r="A189" s="4"/>
      <c r="B189" s="4"/>
      <c r="C189" s="4"/>
      <c r="D189" s="4"/>
      <c r="E189" s="4"/>
      <c r="F189" s="4"/>
    </row>
    <row r="190" spans="1:6" ht="14.25" customHeight="1">
      <c r="A190" s="4"/>
      <c r="B190" s="4"/>
      <c r="C190" s="4"/>
      <c r="D190" s="4"/>
      <c r="E190" s="4"/>
      <c r="F190" s="4"/>
    </row>
    <row r="191" spans="1:6" ht="14.25" customHeight="1">
      <c r="A191" s="4"/>
      <c r="B191" s="4"/>
      <c r="C191" s="4"/>
      <c r="D191" s="4"/>
      <c r="E191" s="4"/>
      <c r="F191" s="4"/>
    </row>
    <row r="192" spans="1:6" ht="14.25" customHeight="1">
      <c r="A192" s="4"/>
      <c r="B192" s="4"/>
      <c r="C192" s="4"/>
      <c r="D192" s="4"/>
      <c r="E192" s="4"/>
      <c r="F192" s="4"/>
    </row>
    <row r="193" spans="1:6" ht="14.25" customHeight="1">
      <c r="A193" s="4"/>
      <c r="B193" s="4"/>
      <c r="C193" s="4"/>
      <c r="D193" s="4"/>
      <c r="E193" s="4"/>
      <c r="F193" s="4"/>
    </row>
    <row r="194" spans="1:6" ht="14.25" customHeight="1">
      <c r="A194" s="4"/>
      <c r="B194" s="4"/>
      <c r="C194" s="4"/>
      <c r="D194" s="4"/>
      <c r="E194" s="4"/>
      <c r="F194" s="4"/>
    </row>
    <row r="195" spans="1:6" ht="14.25" customHeight="1">
      <c r="A195" s="4"/>
      <c r="B195" s="4"/>
      <c r="C195" s="4"/>
      <c r="D195" s="4"/>
      <c r="E195" s="4"/>
      <c r="F195" s="4"/>
    </row>
    <row r="196" spans="1:6" ht="14.25" customHeight="1">
      <c r="A196" s="4"/>
      <c r="B196" s="4"/>
      <c r="C196" s="4"/>
      <c r="D196" s="4"/>
      <c r="E196" s="4"/>
      <c r="F196" s="4"/>
    </row>
    <row r="197" spans="1:6" ht="14.25" customHeight="1">
      <c r="A197" s="4"/>
      <c r="B197" s="4"/>
      <c r="C197" s="4"/>
      <c r="D197" s="4"/>
      <c r="E197" s="4"/>
      <c r="F197" s="4"/>
    </row>
    <row r="198" spans="1:6" ht="14.25" customHeight="1">
      <c r="A198" s="4"/>
      <c r="B198" s="4"/>
      <c r="C198" s="4"/>
      <c r="D198" s="4"/>
      <c r="E198" s="4"/>
      <c r="F198" s="4"/>
    </row>
    <row r="199" spans="1:6" ht="14.25" customHeight="1">
      <c r="A199" s="4"/>
      <c r="B199" s="4"/>
      <c r="C199" s="4"/>
      <c r="D199" s="4"/>
      <c r="E199" s="4"/>
      <c r="F199" s="4"/>
    </row>
    <row r="200" spans="1:6" ht="14.25" customHeight="1">
      <c r="A200" s="4"/>
      <c r="B200" s="4"/>
      <c r="C200" s="4"/>
      <c r="D200" s="4"/>
      <c r="E200" s="4"/>
      <c r="F200" s="4"/>
    </row>
    <row r="201" spans="1:6" ht="14.25" customHeight="1">
      <c r="A201" s="4"/>
      <c r="B201" s="4"/>
      <c r="C201" s="4"/>
      <c r="D201" s="4"/>
      <c r="E201" s="4"/>
      <c r="F201" s="4"/>
    </row>
    <row r="202" spans="1:6" ht="14.25" customHeight="1">
      <c r="A202" s="4"/>
      <c r="B202" s="4"/>
      <c r="C202" s="4"/>
      <c r="D202" s="4"/>
      <c r="E202" s="4"/>
      <c r="F202" s="4"/>
    </row>
    <row r="203" spans="1:6" ht="14.25" customHeight="1">
      <c r="A203" s="4"/>
      <c r="B203" s="4"/>
      <c r="C203" s="4"/>
      <c r="D203" s="4"/>
      <c r="E203" s="4"/>
      <c r="F203" s="4"/>
    </row>
    <row r="204" spans="1:6" ht="14.25" customHeight="1">
      <c r="A204" s="4"/>
      <c r="B204" s="4"/>
      <c r="C204" s="4"/>
      <c r="D204" s="4"/>
      <c r="E204" s="4"/>
      <c r="F204" s="4"/>
    </row>
    <row r="205" spans="1:6" ht="14.25" customHeight="1">
      <c r="A205" s="4"/>
      <c r="B205" s="4"/>
      <c r="C205" s="4"/>
      <c r="D205" s="4"/>
      <c r="E205" s="4"/>
      <c r="F205" s="4"/>
    </row>
    <row r="206" spans="1:6" ht="14.25" customHeight="1">
      <c r="A206" s="4"/>
      <c r="B206" s="4"/>
      <c r="C206" s="4"/>
      <c r="D206" s="4"/>
      <c r="E206" s="4"/>
      <c r="F206" s="4"/>
    </row>
    <row r="207" spans="1:6" ht="14.25" customHeight="1">
      <c r="A207" s="4"/>
      <c r="B207" s="4"/>
      <c r="C207" s="4"/>
      <c r="D207" s="4"/>
      <c r="E207" s="4"/>
      <c r="F207" s="4"/>
    </row>
    <row r="208" spans="1:6" ht="14.25" customHeight="1">
      <c r="A208" s="4"/>
      <c r="B208" s="4"/>
      <c r="C208" s="4"/>
      <c r="D208" s="4"/>
      <c r="E208" s="4"/>
      <c r="F208" s="4"/>
    </row>
    <row r="209" spans="1:6" ht="14.25" customHeight="1">
      <c r="A209" s="4"/>
      <c r="B209" s="4"/>
      <c r="C209" s="4"/>
      <c r="D209" s="4"/>
      <c r="E209" s="4"/>
      <c r="F209" s="4"/>
    </row>
    <row r="210" spans="1:6" ht="14.25" customHeight="1">
      <c r="A210" s="4"/>
      <c r="B210" s="4"/>
      <c r="C210" s="4"/>
      <c r="D210" s="4"/>
      <c r="E210" s="4"/>
      <c r="F210" s="4"/>
    </row>
    <row r="211" spans="1:6" ht="14.25" customHeight="1">
      <c r="A211" s="4"/>
      <c r="B211" s="4"/>
      <c r="C211" s="4"/>
      <c r="D211" s="4"/>
      <c r="E211" s="4"/>
      <c r="F211" s="4"/>
    </row>
    <row r="212" spans="1:6" ht="14.25" customHeight="1">
      <c r="A212" s="4"/>
      <c r="B212" s="4"/>
      <c r="C212" s="4"/>
      <c r="D212" s="4"/>
      <c r="E212" s="4"/>
      <c r="F212" s="4"/>
    </row>
    <row r="213" spans="1:6" ht="14.25" customHeight="1">
      <c r="A213" s="4"/>
      <c r="B213" s="4"/>
      <c r="C213" s="4"/>
      <c r="D213" s="4"/>
      <c r="E213" s="4"/>
      <c r="F213" s="4"/>
    </row>
    <row r="214" spans="1:6" ht="14.25" customHeight="1">
      <c r="A214" s="4"/>
      <c r="B214" s="4"/>
      <c r="C214" s="4"/>
      <c r="D214" s="4"/>
      <c r="E214" s="4"/>
      <c r="F214" s="4"/>
    </row>
    <row r="215" spans="1:6" ht="14.25" customHeight="1">
      <c r="A215" s="4"/>
      <c r="B215" s="4"/>
      <c r="C215" s="4"/>
      <c r="D215" s="4"/>
      <c r="E215" s="4"/>
      <c r="F215" s="4"/>
    </row>
    <row r="216" spans="1:6" ht="14.25" customHeight="1">
      <c r="A216" s="4"/>
      <c r="B216" s="4"/>
      <c r="C216" s="4"/>
      <c r="D216" s="4"/>
      <c r="E216" s="4"/>
      <c r="F216" s="4"/>
    </row>
    <row r="217" spans="1:6" ht="14.25" customHeight="1">
      <c r="A217" s="4"/>
      <c r="B217" s="4"/>
      <c r="C217" s="4"/>
      <c r="D217" s="4"/>
      <c r="E217" s="4"/>
      <c r="F217" s="4"/>
    </row>
    <row r="218" spans="1:6" ht="14.25" customHeight="1">
      <c r="A218" s="4"/>
      <c r="B218" s="4"/>
      <c r="C218" s="4"/>
      <c r="D218" s="4"/>
      <c r="E218" s="4"/>
      <c r="F218" s="4"/>
    </row>
    <row r="219" spans="1:6" ht="14.25" customHeight="1">
      <c r="A219" s="4"/>
      <c r="B219" s="4"/>
      <c r="C219" s="4"/>
      <c r="D219" s="4"/>
      <c r="E219" s="4"/>
      <c r="F219" s="4"/>
    </row>
    <row r="220" spans="1:6" ht="14.25" customHeight="1">
      <c r="A220" s="4"/>
      <c r="B220" s="4"/>
      <c r="C220" s="4"/>
      <c r="D220" s="4"/>
      <c r="E220" s="4"/>
      <c r="F220" s="4"/>
    </row>
    <row r="221" spans="1:6" ht="14.25" customHeight="1">
      <c r="A221" s="4"/>
      <c r="B221" s="4"/>
      <c r="C221" s="4"/>
      <c r="D221" s="4"/>
      <c r="E221" s="4"/>
      <c r="F221" s="4"/>
    </row>
    <row r="222" spans="1:6" ht="14.25" customHeight="1">
      <c r="A222" s="4"/>
      <c r="B222" s="4"/>
      <c r="C222" s="4"/>
      <c r="D222" s="4"/>
      <c r="E222" s="4"/>
      <c r="F222" s="4"/>
    </row>
    <row r="223" spans="1:6" ht="14.25" customHeight="1">
      <c r="A223" s="4"/>
      <c r="B223" s="4"/>
      <c r="C223" s="4"/>
      <c r="D223" s="4"/>
      <c r="E223" s="4"/>
      <c r="F223" s="4"/>
    </row>
    <row r="224" spans="1:6" ht="14.25" customHeight="1">
      <c r="A224" s="4"/>
      <c r="B224" s="4"/>
      <c r="C224" s="4"/>
      <c r="D224" s="4"/>
      <c r="E224" s="4"/>
      <c r="F224" s="4"/>
    </row>
    <row r="225" spans="1:6" ht="14.25" customHeight="1">
      <c r="A225" s="4"/>
      <c r="B225" s="4"/>
      <c r="C225" s="4"/>
      <c r="D225" s="4"/>
      <c r="E225" s="4"/>
      <c r="F225" s="4"/>
    </row>
    <row r="226" spans="1:6" ht="14.25" customHeight="1">
      <c r="A226" s="4"/>
      <c r="B226" s="4"/>
      <c r="C226" s="4"/>
      <c r="D226" s="4"/>
      <c r="E226" s="4"/>
      <c r="F226" s="4"/>
    </row>
    <row r="227" spans="1:6" ht="14.25" customHeight="1">
      <c r="A227" s="4"/>
      <c r="B227" s="4"/>
      <c r="C227" s="4"/>
      <c r="D227" s="4"/>
      <c r="E227" s="4"/>
      <c r="F227" s="4"/>
    </row>
    <row r="228" spans="1:6" ht="14.25" customHeight="1">
      <c r="A228" s="4"/>
      <c r="B228" s="4"/>
      <c r="C228" s="4"/>
      <c r="D228" s="4"/>
      <c r="E228" s="4"/>
      <c r="F228" s="4"/>
    </row>
    <row r="229" spans="1:6" ht="14.25" customHeight="1">
      <c r="A229" s="4"/>
      <c r="B229" s="4"/>
      <c r="C229" s="4"/>
      <c r="D229" s="4"/>
      <c r="E229" s="4"/>
      <c r="F229" s="4"/>
    </row>
    <row r="230" spans="1:6" ht="14.25" customHeight="1">
      <c r="A230" s="4"/>
      <c r="B230" s="4"/>
      <c r="C230" s="4"/>
      <c r="D230" s="4"/>
      <c r="E230" s="4"/>
      <c r="F230" s="4"/>
    </row>
    <row r="231" spans="1:6" ht="14.25" customHeight="1">
      <c r="A231" s="4"/>
      <c r="B231" s="4"/>
      <c r="C231" s="4"/>
      <c r="D231" s="4"/>
      <c r="E231" s="4"/>
      <c r="F231" s="4"/>
    </row>
    <row r="232" spans="1:6" ht="14.25" customHeight="1">
      <c r="A232" s="4"/>
      <c r="B232" s="4"/>
      <c r="C232" s="4"/>
      <c r="D232" s="4"/>
      <c r="E232" s="4"/>
      <c r="F232" s="4"/>
    </row>
    <row r="233" spans="1:6" ht="14.25" customHeight="1">
      <c r="A233" s="4"/>
      <c r="B233" s="4"/>
      <c r="C233" s="4"/>
      <c r="D233" s="4"/>
      <c r="E233" s="4"/>
      <c r="F233" s="4"/>
    </row>
    <row r="234" spans="1:6" ht="14.25" customHeight="1">
      <c r="A234" s="4"/>
      <c r="B234" s="4"/>
      <c r="C234" s="4"/>
      <c r="D234" s="4"/>
      <c r="E234" s="4"/>
      <c r="F234" s="4"/>
    </row>
    <row r="235" spans="1:6" ht="14.25" customHeight="1">
      <c r="A235" s="4"/>
      <c r="B235" s="4"/>
      <c r="C235" s="4"/>
      <c r="D235" s="4"/>
      <c r="E235" s="4"/>
      <c r="F235" s="4"/>
    </row>
    <row r="236" spans="1:6" ht="14.25" customHeight="1">
      <c r="A236" s="4"/>
      <c r="B236" s="4"/>
      <c r="C236" s="4"/>
      <c r="D236" s="4"/>
      <c r="E236" s="4"/>
      <c r="F236" s="4"/>
    </row>
    <row r="237" spans="1:6" ht="14.25" customHeight="1">
      <c r="A237" s="4"/>
      <c r="B237" s="4"/>
      <c r="C237" s="4"/>
      <c r="D237" s="4"/>
      <c r="E237" s="4"/>
      <c r="F237" s="4"/>
    </row>
    <row r="238" spans="1:6" ht="14.25" customHeight="1">
      <c r="A238" s="4"/>
      <c r="B238" s="4"/>
      <c r="C238" s="4"/>
      <c r="D238" s="4"/>
      <c r="E238" s="4"/>
      <c r="F238" s="4"/>
    </row>
    <row r="239" spans="1:6" ht="14.25" customHeight="1">
      <c r="A239" s="4"/>
      <c r="B239" s="4"/>
      <c r="C239" s="4"/>
      <c r="D239" s="4"/>
      <c r="E239" s="4"/>
      <c r="F239" s="4"/>
    </row>
    <row r="240" spans="1:6" ht="14.25" customHeight="1">
      <c r="A240" s="4"/>
      <c r="B240" s="4"/>
      <c r="C240" s="4"/>
      <c r="D240" s="4"/>
      <c r="E240" s="4"/>
      <c r="F240" s="4"/>
    </row>
    <row r="241" spans="1:6" ht="14.25" customHeight="1">
      <c r="A241" s="4"/>
      <c r="B241" s="4"/>
      <c r="C241" s="4"/>
      <c r="D241" s="4"/>
      <c r="E241" s="4"/>
      <c r="F241" s="4"/>
    </row>
    <row r="242" spans="1:6" ht="14.25" customHeight="1">
      <c r="A242" s="4"/>
      <c r="B242" s="4"/>
      <c r="C242" s="4"/>
      <c r="D242" s="4"/>
      <c r="E242" s="4"/>
      <c r="F242" s="4"/>
    </row>
    <row r="243" spans="1:6" ht="14.25" customHeight="1">
      <c r="A243" s="4"/>
      <c r="B243" s="4"/>
      <c r="C243" s="4"/>
      <c r="D243" s="4"/>
      <c r="E243" s="4"/>
      <c r="F243" s="4"/>
    </row>
    <row r="244" spans="1:6" ht="14.25" customHeight="1">
      <c r="A244" s="4"/>
      <c r="B244" s="4"/>
      <c r="C244" s="4"/>
      <c r="D244" s="4"/>
      <c r="E244" s="4"/>
      <c r="F244" s="4"/>
    </row>
    <row r="245" spans="1:6" ht="14.25" customHeight="1">
      <c r="A245" s="4"/>
      <c r="B245" s="4"/>
      <c r="C245" s="4"/>
      <c r="D245" s="4"/>
      <c r="E245" s="4"/>
      <c r="F245" s="4"/>
    </row>
    <row r="246" spans="1:6" ht="14.25" customHeight="1">
      <c r="A246" s="4"/>
      <c r="B246" s="4"/>
      <c r="C246" s="4"/>
      <c r="D246" s="4"/>
      <c r="E246" s="4"/>
      <c r="F246" s="4"/>
    </row>
    <row r="247" spans="1:6" ht="14.25" customHeight="1">
      <c r="A247" s="4"/>
      <c r="B247" s="4"/>
      <c r="C247" s="4"/>
      <c r="D247" s="4"/>
      <c r="E247" s="4"/>
      <c r="F247" s="4"/>
    </row>
    <row r="248" spans="1:6" ht="14.25" customHeight="1">
      <c r="A248" s="4"/>
      <c r="B248" s="4"/>
      <c r="C248" s="4"/>
      <c r="D248" s="4"/>
      <c r="E248" s="4"/>
      <c r="F248" s="4"/>
    </row>
    <row r="249" spans="1:6" ht="14.25" customHeight="1">
      <c r="A249" s="4"/>
      <c r="B249" s="4"/>
      <c r="C249" s="4"/>
      <c r="D249" s="4"/>
      <c r="E249" s="4"/>
      <c r="F249" s="4"/>
    </row>
    <row r="250" spans="1:6" ht="14.25" customHeight="1">
      <c r="A250" s="4"/>
      <c r="B250" s="4"/>
      <c r="C250" s="4"/>
      <c r="D250" s="4"/>
      <c r="E250" s="4"/>
      <c r="F250" s="4"/>
    </row>
    <row r="251" spans="1:6" ht="14.25" customHeight="1">
      <c r="A251" s="4"/>
      <c r="B251" s="4"/>
      <c r="C251" s="4"/>
      <c r="D251" s="4"/>
      <c r="E251" s="4"/>
      <c r="F251" s="4"/>
    </row>
    <row r="252" spans="1:6" ht="14.25" customHeight="1">
      <c r="A252" s="4"/>
      <c r="B252" s="4"/>
      <c r="C252" s="4"/>
      <c r="D252" s="4"/>
      <c r="E252" s="4"/>
      <c r="F252" s="4"/>
    </row>
    <row r="253" spans="1:6" ht="14.25" customHeight="1">
      <c r="A253" s="4"/>
      <c r="B253" s="4"/>
      <c r="C253" s="4"/>
      <c r="D253" s="4"/>
      <c r="E253" s="4"/>
      <c r="F253" s="4"/>
    </row>
    <row r="254" spans="1:6" ht="14.25" customHeight="1">
      <c r="A254" s="4"/>
      <c r="B254" s="4"/>
      <c r="C254" s="4"/>
      <c r="D254" s="4"/>
      <c r="E254" s="4"/>
      <c r="F254" s="4"/>
    </row>
    <row r="255" spans="1:6" ht="14.25" customHeight="1">
      <c r="A255" s="4"/>
      <c r="B255" s="4"/>
      <c r="C255" s="4"/>
      <c r="D255" s="4"/>
      <c r="E255" s="4"/>
      <c r="F255" s="4"/>
    </row>
    <row r="256" spans="1:6" ht="14.25" customHeight="1">
      <c r="A256" s="4"/>
      <c r="B256" s="4"/>
      <c r="C256" s="4"/>
      <c r="D256" s="4"/>
      <c r="E256" s="4"/>
      <c r="F256" s="4"/>
    </row>
    <row r="257" spans="1:6" ht="14.25" customHeight="1">
      <c r="A257" s="4"/>
      <c r="B257" s="4"/>
      <c r="C257" s="4"/>
      <c r="D257" s="4"/>
      <c r="E257" s="4"/>
      <c r="F257" s="4"/>
    </row>
    <row r="258" spans="1:6" ht="14.25" customHeight="1">
      <c r="A258" s="4"/>
      <c r="B258" s="4"/>
      <c r="C258" s="4"/>
      <c r="D258" s="4"/>
      <c r="E258" s="4"/>
      <c r="F258" s="4"/>
    </row>
    <row r="259" spans="1:6" ht="14.25" customHeight="1">
      <c r="A259" s="4"/>
      <c r="B259" s="4"/>
      <c r="C259" s="4"/>
      <c r="D259" s="4"/>
      <c r="E259" s="4"/>
      <c r="F259" s="4"/>
    </row>
    <row r="260" spans="1:6" ht="14.25" customHeight="1">
      <c r="A260" s="4"/>
      <c r="B260" s="4"/>
      <c r="C260" s="4"/>
      <c r="D260" s="4"/>
      <c r="E260" s="4"/>
      <c r="F260" s="4"/>
    </row>
    <row r="261" spans="1:6" ht="14.25" customHeight="1">
      <c r="A261" s="4"/>
      <c r="B261" s="4"/>
      <c r="C261" s="4"/>
      <c r="D261" s="4"/>
      <c r="E261" s="4"/>
      <c r="F261" s="4"/>
    </row>
    <row r="262" spans="1:6" ht="14.25" customHeight="1">
      <c r="A262" s="4"/>
      <c r="B262" s="4"/>
      <c r="C262" s="4"/>
      <c r="D262" s="4"/>
      <c r="E262" s="4"/>
      <c r="F262" s="4"/>
    </row>
    <row r="263" spans="1:6" ht="14.25" customHeight="1">
      <c r="A263" s="4"/>
      <c r="B263" s="4"/>
      <c r="C263" s="4"/>
      <c r="D263" s="4"/>
      <c r="E263" s="4"/>
      <c r="F263" s="4"/>
    </row>
    <row r="264" spans="1:6" ht="14.25" customHeight="1">
      <c r="A264" s="4"/>
      <c r="B264" s="4"/>
      <c r="C264" s="4"/>
      <c r="D264" s="4"/>
      <c r="E264" s="4"/>
      <c r="F264" s="4"/>
    </row>
    <row r="265" spans="1:6" ht="14.25" customHeight="1">
      <c r="A265" s="4"/>
      <c r="B265" s="4"/>
      <c r="C265" s="4"/>
      <c r="D265" s="4"/>
      <c r="E265" s="4"/>
      <c r="F265" s="4"/>
    </row>
    <row r="266" spans="1:6" ht="14.25" customHeight="1">
      <c r="A266" s="4"/>
      <c r="B266" s="4"/>
      <c r="C266" s="4"/>
      <c r="D266" s="4"/>
      <c r="E266" s="4"/>
      <c r="F266" s="4"/>
    </row>
    <row r="267" spans="1:6" ht="14.25" customHeight="1">
      <c r="A267" s="4"/>
      <c r="B267" s="4"/>
      <c r="C267" s="4"/>
      <c r="D267" s="4"/>
      <c r="E267" s="4"/>
      <c r="F267" s="4"/>
    </row>
    <row r="268" spans="1:6" ht="14.25" customHeight="1">
      <c r="A268" s="4"/>
      <c r="B268" s="4"/>
      <c r="C268" s="4"/>
      <c r="D268" s="4"/>
      <c r="E268" s="4"/>
      <c r="F268" s="4"/>
    </row>
    <row r="269" spans="1:6" ht="14.25" customHeight="1">
      <c r="A269" s="4"/>
      <c r="B269" s="4"/>
      <c r="C269" s="4"/>
      <c r="D269" s="4"/>
      <c r="E269" s="4"/>
      <c r="F269" s="4"/>
    </row>
    <row r="270" spans="1:6" ht="14.25" customHeight="1">
      <c r="A270" s="4"/>
      <c r="B270" s="4"/>
      <c r="C270" s="4"/>
      <c r="D270" s="4"/>
      <c r="E270" s="4"/>
      <c r="F270" s="4"/>
    </row>
    <row r="271" spans="1:6" ht="14.25" customHeight="1">
      <c r="A271" s="4"/>
      <c r="B271" s="4"/>
      <c r="C271" s="4"/>
      <c r="D271" s="4"/>
      <c r="E271" s="4"/>
      <c r="F271" s="4"/>
    </row>
    <row r="272" spans="1:6" ht="14.25" customHeight="1">
      <c r="A272" s="4"/>
      <c r="B272" s="4"/>
      <c r="C272" s="4"/>
      <c r="D272" s="4"/>
      <c r="E272" s="4"/>
      <c r="F272" s="4"/>
    </row>
    <row r="273" spans="1:6" ht="14.25" customHeight="1">
      <c r="A273" s="4"/>
      <c r="B273" s="4"/>
      <c r="C273" s="4"/>
      <c r="D273" s="4"/>
      <c r="E273" s="4"/>
      <c r="F273" s="4"/>
    </row>
    <row r="274" spans="1:6" ht="14.25" customHeight="1">
      <c r="A274" s="4"/>
      <c r="B274" s="4"/>
      <c r="C274" s="4"/>
      <c r="D274" s="4"/>
      <c r="E274" s="4"/>
      <c r="F274" s="4"/>
    </row>
    <row r="275" spans="1:6" ht="14.25" customHeight="1">
      <c r="A275" s="4"/>
      <c r="B275" s="4"/>
      <c r="C275" s="4"/>
      <c r="D275" s="4"/>
      <c r="E275" s="4"/>
      <c r="F275" s="4"/>
    </row>
    <row r="276" spans="1:6" ht="14.25" customHeight="1">
      <c r="A276" s="4"/>
      <c r="B276" s="4"/>
      <c r="C276" s="4"/>
      <c r="D276" s="4"/>
      <c r="E276" s="4"/>
      <c r="F276" s="4"/>
    </row>
    <row r="277" spans="1:6" ht="14.25" customHeight="1">
      <c r="A277" s="4"/>
      <c r="B277" s="4"/>
      <c r="C277" s="4"/>
      <c r="D277" s="4"/>
      <c r="E277" s="4"/>
      <c r="F277" s="4"/>
    </row>
    <row r="278" spans="1:6" ht="14.25" customHeight="1">
      <c r="A278" s="4"/>
      <c r="B278" s="4"/>
      <c r="C278" s="4"/>
      <c r="D278" s="4"/>
      <c r="E278" s="4"/>
      <c r="F278" s="4"/>
    </row>
    <row r="279" spans="1:6" ht="14.25" customHeight="1">
      <c r="A279" s="4"/>
      <c r="B279" s="4"/>
      <c r="C279" s="4"/>
      <c r="D279" s="4"/>
      <c r="E279" s="4"/>
      <c r="F279" s="4"/>
    </row>
    <row r="280" spans="1:6" ht="14.25" customHeight="1">
      <c r="A280" s="4"/>
      <c r="B280" s="4"/>
      <c r="C280" s="4"/>
      <c r="D280" s="4"/>
      <c r="E280" s="4"/>
      <c r="F280" s="4"/>
    </row>
    <row r="281" spans="1:6" ht="14.25" customHeight="1">
      <c r="A281" s="4"/>
      <c r="B281" s="4"/>
      <c r="C281" s="4"/>
      <c r="D281" s="4"/>
      <c r="E281" s="4"/>
      <c r="F281" s="4"/>
    </row>
    <row r="282" spans="1:6" ht="14.25" customHeight="1">
      <c r="A282" s="4"/>
      <c r="B282" s="4"/>
      <c r="C282" s="4"/>
      <c r="D282" s="4"/>
      <c r="E282" s="4"/>
      <c r="F282" s="4"/>
    </row>
    <row r="283" spans="1:6" ht="14.25" customHeight="1">
      <c r="A283" s="4"/>
      <c r="B283" s="4"/>
      <c r="C283" s="4"/>
      <c r="D283" s="4"/>
      <c r="E283" s="4"/>
      <c r="F283" s="4"/>
    </row>
    <row r="284" spans="1:6" ht="14.25" customHeight="1">
      <c r="A284" s="4"/>
      <c r="B284" s="4"/>
      <c r="C284" s="4"/>
      <c r="D284" s="4"/>
      <c r="E284" s="4"/>
      <c r="F284" s="4"/>
    </row>
    <row r="285" spans="1:6" ht="14.25" customHeight="1">
      <c r="A285" s="4"/>
      <c r="B285" s="4"/>
      <c r="C285" s="4"/>
      <c r="D285" s="4"/>
      <c r="E285" s="4"/>
      <c r="F285" s="4"/>
    </row>
    <row r="286" spans="1:6" ht="14.25" customHeight="1">
      <c r="A286" s="4"/>
      <c r="B286" s="4"/>
      <c r="C286" s="4"/>
      <c r="D286" s="4"/>
      <c r="E286" s="4"/>
      <c r="F286" s="4"/>
    </row>
    <row r="287" spans="1:6" ht="14.25" customHeight="1">
      <c r="A287" s="4"/>
      <c r="B287" s="4"/>
      <c r="C287" s="4"/>
      <c r="D287" s="4"/>
      <c r="E287" s="4"/>
      <c r="F287" s="4"/>
    </row>
    <row r="288" spans="1:6" ht="14.25" customHeight="1">
      <c r="A288" s="4"/>
      <c r="B288" s="4"/>
      <c r="C288" s="4"/>
      <c r="D288" s="4"/>
      <c r="E288" s="4"/>
      <c r="F288" s="4"/>
    </row>
    <row r="289" spans="1:6" ht="14.25" customHeight="1">
      <c r="A289" s="4"/>
      <c r="B289" s="4"/>
      <c r="C289" s="4"/>
      <c r="D289" s="4"/>
      <c r="E289" s="4"/>
      <c r="F289" s="4"/>
    </row>
    <row r="290" spans="1:6" ht="14.25" customHeight="1">
      <c r="A290" s="4"/>
      <c r="B290" s="4"/>
      <c r="C290" s="4"/>
      <c r="D290" s="4"/>
      <c r="E290" s="4"/>
      <c r="F290" s="4"/>
    </row>
    <row r="291" spans="1:6" ht="14.25" customHeight="1">
      <c r="A291" s="4"/>
      <c r="B291" s="4"/>
      <c r="C291" s="4"/>
      <c r="D291" s="4"/>
      <c r="E291" s="4"/>
      <c r="F291" s="4"/>
    </row>
    <row r="292" spans="1:6" ht="14.25" customHeight="1">
      <c r="A292" s="4"/>
      <c r="B292" s="4"/>
      <c r="C292" s="4"/>
      <c r="D292" s="4"/>
      <c r="E292" s="4"/>
      <c r="F292" s="4"/>
    </row>
    <row r="293" spans="1:6" ht="14.25" customHeight="1">
      <c r="A293" s="4"/>
      <c r="B293" s="4"/>
      <c r="C293" s="4"/>
      <c r="D293" s="4"/>
      <c r="E293" s="4"/>
      <c r="F293" s="4"/>
    </row>
    <row r="294" spans="1:6" ht="14.25" customHeight="1">
      <c r="A294" s="4"/>
      <c r="B294" s="4"/>
      <c r="C294" s="4"/>
      <c r="D294" s="4"/>
      <c r="E294" s="4"/>
      <c r="F294" s="4"/>
    </row>
    <row r="295" spans="1:6" ht="14.25" customHeight="1">
      <c r="A295" s="4"/>
      <c r="B295" s="4"/>
      <c r="C295" s="4"/>
      <c r="D295" s="4"/>
      <c r="E295" s="4"/>
      <c r="F295" s="4"/>
    </row>
    <row r="296" spans="1:6" ht="14.25" customHeight="1">
      <c r="A296" s="4"/>
      <c r="B296" s="4"/>
      <c r="C296" s="4"/>
      <c r="D296" s="4"/>
      <c r="E296" s="4"/>
      <c r="F296" s="4"/>
    </row>
    <row r="297" spans="1:6" ht="14.25" customHeight="1">
      <c r="A297" s="4"/>
      <c r="B297" s="4"/>
      <c r="C297" s="4"/>
      <c r="D297" s="4"/>
      <c r="E297" s="4"/>
      <c r="F297" s="4"/>
    </row>
    <row r="298" spans="1:6" ht="14.25" customHeight="1">
      <c r="A298" s="4"/>
      <c r="B298" s="4"/>
      <c r="C298" s="4"/>
      <c r="D298" s="4"/>
      <c r="E298" s="4"/>
      <c r="F298" s="4"/>
    </row>
    <row r="299" spans="1:6" ht="14.25" customHeight="1">
      <c r="A299" s="4"/>
      <c r="B299" s="4"/>
      <c r="C299" s="4"/>
      <c r="D299" s="4"/>
      <c r="E299" s="4"/>
      <c r="F299" s="4"/>
    </row>
    <row r="300" spans="1:6" ht="14.25" customHeight="1">
      <c r="A300" s="4"/>
      <c r="B300" s="4"/>
      <c r="C300" s="4"/>
      <c r="D300" s="4"/>
      <c r="E300" s="4"/>
      <c r="F300" s="4"/>
    </row>
    <row r="301" spans="1:6" ht="14.25" customHeight="1">
      <c r="A301" s="4"/>
      <c r="B301" s="4"/>
      <c r="C301" s="4"/>
      <c r="D301" s="4"/>
      <c r="E301" s="4"/>
      <c r="F301" s="4"/>
    </row>
    <row r="302" spans="1:6" ht="14.25" customHeight="1">
      <c r="A302" s="4"/>
      <c r="B302" s="4"/>
      <c r="C302" s="4"/>
      <c r="D302" s="4"/>
      <c r="E302" s="4"/>
      <c r="F302" s="4"/>
    </row>
    <row r="303" spans="1:6" ht="14.25" customHeight="1">
      <c r="A303" s="4"/>
      <c r="B303" s="4"/>
      <c r="C303" s="4"/>
      <c r="D303" s="4"/>
      <c r="E303" s="4"/>
      <c r="F303" s="4"/>
    </row>
    <row r="304" spans="1:6" ht="14.25" customHeight="1">
      <c r="A304" s="4"/>
      <c r="B304" s="4"/>
      <c r="C304" s="4"/>
      <c r="D304" s="4"/>
      <c r="E304" s="4"/>
      <c r="F304" s="4"/>
    </row>
    <row r="305" spans="1:6" ht="14.25" customHeight="1">
      <c r="A305" s="4"/>
      <c r="B305" s="4"/>
      <c r="C305" s="4"/>
      <c r="D305" s="4"/>
      <c r="E305" s="4"/>
      <c r="F305" s="4"/>
    </row>
    <row r="306" spans="1:6" ht="14.25" customHeight="1">
      <c r="A306" s="4"/>
      <c r="B306" s="4"/>
      <c r="C306" s="4"/>
      <c r="D306" s="4"/>
      <c r="E306" s="4"/>
      <c r="F306" s="4"/>
    </row>
    <row r="307" spans="1:6" ht="14.25" customHeight="1">
      <c r="A307" s="4"/>
      <c r="B307" s="4"/>
      <c r="C307" s="4"/>
      <c r="D307" s="4"/>
      <c r="E307" s="4"/>
      <c r="F307" s="4"/>
    </row>
    <row r="308" spans="1:6" ht="14.25" customHeight="1">
      <c r="A308" s="4"/>
      <c r="B308" s="4"/>
      <c r="C308" s="4"/>
      <c r="D308" s="4"/>
      <c r="E308" s="4"/>
      <c r="F308" s="4"/>
    </row>
    <row r="309" spans="1:6" ht="14.25" customHeight="1">
      <c r="A309" s="4"/>
      <c r="B309" s="4"/>
      <c r="C309" s="4"/>
      <c r="D309" s="4"/>
      <c r="E309" s="4"/>
      <c r="F309" s="4"/>
    </row>
    <row r="310" spans="1:6" ht="14.25" customHeight="1">
      <c r="A310" s="4"/>
      <c r="B310" s="4"/>
      <c r="C310" s="4"/>
      <c r="D310" s="4"/>
      <c r="E310" s="4"/>
      <c r="F310" s="4"/>
    </row>
    <row r="311" spans="1:6" ht="14.25" customHeight="1">
      <c r="A311" s="4"/>
      <c r="B311" s="4"/>
      <c r="C311" s="4"/>
      <c r="D311" s="4"/>
      <c r="E311" s="4"/>
      <c r="F311" s="4"/>
    </row>
    <row r="312" spans="1:6" ht="14.25" customHeight="1">
      <c r="A312" s="4"/>
      <c r="B312" s="4"/>
      <c r="C312" s="4"/>
      <c r="D312" s="4"/>
      <c r="E312" s="4"/>
      <c r="F312" s="4"/>
    </row>
    <row r="313" spans="1:6" ht="14.25" customHeight="1">
      <c r="A313" s="4"/>
      <c r="B313" s="4"/>
      <c r="C313" s="4"/>
      <c r="D313" s="4"/>
      <c r="E313" s="4"/>
      <c r="F313" s="4"/>
    </row>
    <row r="314" spans="1:6" ht="14.25" customHeight="1">
      <c r="A314" s="4"/>
      <c r="B314" s="4"/>
      <c r="C314" s="4"/>
      <c r="D314" s="4"/>
      <c r="E314" s="4"/>
      <c r="F314" s="4"/>
    </row>
    <row r="315" spans="1:6" ht="14.25" customHeight="1">
      <c r="A315" s="4"/>
      <c r="B315" s="4"/>
      <c r="C315" s="4"/>
      <c r="D315" s="4"/>
      <c r="E315" s="4"/>
      <c r="F315" s="4"/>
    </row>
    <row r="316" spans="1:6" ht="14.25" customHeight="1">
      <c r="A316" s="4"/>
      <c r="B316" s="4"/>
      <c r="C316" s="4"/>
      <c r="D316" s="4"/>
      <c r="E316" s="4"/>
      <c r="F316" s="4"/>
    </row>
    <row r="317" spans="1:6" ht="14.25" customHeight="1">
      <c r="A317" s="4"/>
      <c r="B317" s="4"/>
      <c r="C317" s="4"/>
      <c r="D317" s="4"/>
      <c r="E317" s="4"/>
      <c r="F317" s="4"/>
    </row>
    <row r="318" spans="1:6" ht="14.25" customHeight="1">
      <c r="A318" s="4"/>
      <c r="B318" s="4"/>
      <c r="C318" s="4"/>
      <c r="D318" s="4"/>
      <c r="E318" s="4"/>
      <c r="F318" s="4"/>
    </row>
    <row r="319" spans="1:6" ht="14.25" customHeight="1">
      <c r="A319" s="4"/>
      <c r="B319" s="4"/>
      <c r="C319" s="4"/>
      <c r="D319" s="4"/>
      <c r="E319" s="4"/>
      <c r="F319" s="4"/>
    </row>
    <row r="320" spans="1:6" ht="14.25" customHeight="1">
      <c r="A320" s="4"/>
      <c r="B320" s="4"/>
      <c r="C320" s="4"/>
      <c r="D320" s="4"/>
      <c r="E320" s="4"/>
      <c r="F320" s="4"/>
    </row>
    <row r="321" spans="1:6" ht="14.25" customHeight="1">
      <c r="A321" s="4"/>
      <c r="B321" s="4"/>
      <c r="C321" s="4"/>
      <c r="D321" s="4"/>
      <c r="E321" s="4"/>
      <c r="F321" s="4"/>
    </row>
    <row r="322" spans="1:6" ht="14.25" customHeight="1">
      <c r="A322" s="4"/>
      <c r="B322" s="4"/>
      <c r="C322" s="4"/>
      <c r="D322" s="4"/>
      <c r="E322" s="4"/>
      <c r="F322" s="4"/>
    </row>
    <row r="323" spans="1:6" ht="14.25" customHeight="1">
      <c r="A323" s="4"/>
      <c r="B323" s="4"/>
      <c r="C323" s="4"/>
      <c r="D323" s="4"/>
      <c r="E323" s="4"/>
      <c r="F323" s="4"/>
    </row>
    <row r="324" spans="1:6" ht="14.25" customHeight="1">
      <c r="A324" s="4"/>
      <c r="B324" s="4"/>
      <c r="C324" s="4"/>
      <c r="D324" s="4"/>
      <c r="E324" s="4"/>
      <c r="F324" s="4"/>
    </row>
    <row r="325" spans="1:6" ht="14.25" customHeight="1">
      <c r="A325" s="4"/>
      <c r="B325" s="4"/>
      <c r="C325" s="4"/>
      <c r="D325" s="4"/>
      <c r="E325" s="4"/>
      <c r="F325" s="4"/>
    </row>
    <row r="326" spans="1:6" ht="14.25" customHeight="1">
      <c r="A326" s="4"/>
      <c r="B326" s="4"/>
      <c r="C326" s="4"/>
      <c r="D326" s="4"/>
      <c r="E326" s="4"/>
      <c r="F326" s="4"/>
    </row>
    <row r="327" spans="1:6" ht="14.25" customHeight="1">
      <c r="A327" s="4"/>
      <c r="B327" s="4"/>
      <c r="C327" s="4"/>
      <c r="D327" s="4"/>
      <c r="E327" s="4"/>
      <c r="F327" s="4"/>
    </row>
    <row r="328" spans="1:6" ht="14.25" customHeight="1">
      <c r="A328" s="4"/>
      <c r="B328" s="4"/>
      <c r="C328" s="4"/>
      <c r="D328" s="4"/>
      <c r="E328" s="4"/>
      <c r="F328" s="4"/>
    </row>
    <row r="329" spans="1:6" ht="14.25" customHeight="1">
      <c r="A329" s="4"/>
      <c r="B329" s="4"/>
      <c r="C329" s="4"/>
      <c r="D329" s="4"/>
      <c r="E329" s="4"/>
      <c r="F329" s="4"/>
    </row>
    <row r="330" spans="1:6" ht="14.25" customHeight="1">
      <c r="A330" s="4"/>
      <c r="B330" s="4"/>
      <c r="C330" s="4"/>
      <c r="D330" s="4"/>
      <c r="E330" s="4"/>
      <c r="F330" s="4"/>
    </row>
    <row r="331" spans="1:6" ht="14.25" customHeight="1">
      <c r="A331" s="4"/>
      <c r="B331" s="4"/>
      <c r="C331" s="4"/>
      <c r="D331" s="4"/>
      <c r="E331" s="4"/>
      <c r="F331" s="4"/>
    </row>
    <row r="332" spans="1:6" ht="14.25" customHeight="1">
      <c r="A332" s="4"/>
      <c r="B332" s="4"/>
      <c r="C332" s="4"/>
      <c r="D332" s="4"/>
      <c r="E332" s="4"/>
      <c r="F332" s="4"/>
    </row>
    <row r="333" spans="1:6" ht="14.25" customHeight="1">
      <c r="A333" s="4"/>
      <c r="B333" s="4"/>
      <c r="C333" s="4"/>
      <c r="D333" s="4"/>
      <c r="E333" s="4"/>
      <c r="F333" s="4"/>
    </row>
    <row r="334" spans="1:6" ht="14.25" customHeight="1">
      <c r="A334" s="4"/>
      <c r="B334" s="4"/>
      <c r="C334" s="4"/>
      <c r="D334" s="4"/>
      <c r="E334" s="4"/>
      <c r="F334" s="4"/>
    </row>
    <row r="335" spans="1:6" ht="14.25" customHeight="1">
      <c r="A335" s="4"/>
      <c r="B335" s="4"/>
      <c r="C335" s="4"/>
      <c r="D335" s="4"/>
      <c r="E335" s="4"/>
      <c r="F335" s="4"/>
    </row>
    <row r="336" spans="1:6" ht="14.25" customHeight="1">
      <c r="A336" s="4"/>
      <c r="B336" s="4"/>
      <c r="C336" s="4"/>
      <c r="D336" s="4"/>
      <c r="E336" s="4"/>
      <c r="F336" s="4"/>
    </row>
    <row r="337" spans="1:6" ht="14.25" customHeight="1">
      <c r="A337" s="4"/>
      <c r="B337" s="4"/>
      <c r="C337" s="4"/>
      <c r="D337" s="4"/>
      <c r="E337" s="4"/>
      <c r="F337" s="4"/>
    </row>
    <row r="338" spans="1:6" ht="14.25" customHeight="1">
      <c r="A338" s="4"/>
      <c r="B338" s="4"/>
      <c r="C338" s="4"/>
      <c r="D338" s="4"/>
      <c r="E338" s="4"/>
      <c r="F338" s="4"/>
    </row>
    <row r="339" spans="1:6" ht="14.25" customHeight="1">
      <c r="A339" s="4"/>
      <c r="B339" s="4"/>
      <c r="C339" s="4"/>
      <c r="D339" s="4"/>
      <c r="E339" s="4"/>
      <c r="F339" s="4"/>
    </row>
    <row r="340" spans="1:6" ht="14.25" customHeight="1">
      <c r="A340" s="4"/>
      <c r="B340" s="4"/>
      <c r="C340" s="4"/>
      <c r="D340" s="4"/>
      <c r="E340" s="4"/>
      <c r="F340" s="4"/>
    </row>
    <row r="341" spans="1:6" ht="14.25" customHeight="1">
      <c r="A341" s="4"/>
      <c r="B341" s="4"/>
      <c r="C341" s="4"/>
      <c r="D341" s="4"/>
      <c r="E341" s="4"/>
      <c r="F341" s="4"/>
    </row>
    <row r="342" spans="1:6" ht="14.25" customHeight="1">
      <c r="A342" s="4"/>
      <c r="B342" s="4"/>
      <c r="C342" s="4"/>
      <c r="D342" s="4"/>
      <c r="E342" s="4"/>
      <c r="F342" s="4"/>
    </row>
    <row r="343" spans="1:6" ht="14.25" customHeight="1">
      <c r="A343" s="4"/>
      <c r="B343" s="4"/>
      <c r="C343" s="4"/>
      <c r="D343" s="4"/>
      <c r="E343" s="4"/>
      <c r="F343" s="4"/>
    </row>
    <row r="344" spans="1:6" ht="14.25" customHeight="1">
      <c r="A344" s="4"/>
      <c r="B344" s="4"/>
      <c r="C344" s="4"/>
      <c r="D344" s="4"/>
      <c r="E344" s="4"/>
      <c r="F344" s="4"/>
    </row>
    <row r="345" spans="1:6" ht="14.25" customHeight="1">
      <c r="A345" s="4"/>
      <c r="B345" s="4"/>
      <c r="C345" s="4"/>
      <c r="D345" s="4"/>
      <c r="E345" s="4"/>
      <c r="F345" s="4"/>
    </row>
    <row r="346" spans="1:6" ht="14.25" customHeight="1">
      <c r="A346" s="4"/>
      <c r="B346" s="4"/>
      <c r="C346" s="4"/>
      <c r="D346" s="4"/>
      <c r="E346" s="4"/>
      <c r="F346" s="4"/>
    </row>
    <row r="347" spans="1:6" ht="14.25" customHeight="1">
      <c r="A347" s="4"/>
      <c r="B347" s="4"/>
      <c r="C347" s="4"/>
      <c r="D347" s="4"/>
      <c r="E347" s="4"/>
      <c r="F347" s="4"/>
    </row>
    <row r="348" spans="1:6" ht="14.25" customHeight="1">
      <c r="A348" s="4"/>
      <c r="B348" s="4"/>
      <c r="C348" s="4"/>
      <c r="D348" s="4"/>
      <c r="E348" s="4"/>
      <c r="F348" s="4"/>
    </row>
    <row r="349" spans="1:6" ht="14.25" customHeight="1">
      <c r="A349" s="4"/>
      <c r="B349" s="4"/>
      <c r="C349" s="4"/>
      <c r="D349" s="4"/>
      <c r="E349" s="4"/>
      <c r="F349" s="4"/>
    </row>
    <row r="350" spans="1:6" ht="14.25" customHeight="1">
      <c r="A350" s="4"/>
      <c r="B350" s="4"/>
      <c r="C350" s="4"/>
      <c r="D350" s="4"/>
      <c r="E350" s="4"/>
      <c r="F350" s="4"/>
    </row>
    <row r="351" spans="1:6" ht="14.25" customHeight="1">
      <c r="A351" s="4"/>
      <c r="B351" s="4"/>
      <c r="C351" s="4"/>
      <c r="D351" s="4"/>
      <c r="E351" s="4"/>
      <c r="F351" s="4"/>
    </row>
    <row r="352" spans="1:6" ht="14.25" customHeight="1">
      <c r="A352" s="4"/>
      <c r="B352" s="4"/>
      <c r="C352" s="4"/>
      <c r="D352" s="4"/>
      <c r="E352" s="4"/>
      <c r="F352" s="4"/>
    </row>
    <row r="353" spans="1:6" ht="14.25" customHeight="1">
      <c r="A353" s="4"/>
      <c r="B353" s="4"/>
      <c r="C353" s="4"/>
      <c r="D353" s="4"/>
      <c r="E353" s="4"/>
      <c r="F353" s="4"/>
    </row>
    <row r="354" spans="1:6" ht="14.25" customHeight="1">
      <c r="A354" s="4"/>
      <c r="B354" s="4"/>
      <c r="C354" s="4"/>
      <c r="D354" s="4"/>
      <c r="E354" s="4"/>
      <c r="F354" s="4"/>
    </row>
    <row r="355" spans="1:6" ht="14.25" customHeight="1">
      <c r="A355" s="4"/>
      <c r="B355" s="4"/>
      <c r="C355" s="4"/>
      <c r="D355" s="4"/>
      <c r="E355" s="4"/>
      <c r="F355" s="4"/>
    </row>
    <row r="356" spans="1:6" ht="14.25" customHeight="1">
      <c r="A356" s="4"/>
      <c r="B356" s="4"/>
      <c r="C356" s="4"/>
      <c r="D356" s="4"/>
      <c r="E356" s="4"/>
      <c r="F356" s="4"/>
    </row>
    <row r="357" spans="1:6" ht="14.25" customHeight="1">
      <c r="A357" s="4"/>
      <c r="B357" s="4"/>
      <c r="C357" s="4"/>
      <c r="D357" s="4"/>
      <c r="E357" s="4"/>
      <c r="F357" s="4"/>
    </row>
    <row r="358" spans="1:6" ht="14.25" customHeight="1">
      <c r="A358" s="4"/>
      <c r="B358" s="4"/>
      <c r="C358" s="4"/>
      <c r="D358" s="4"/>
      <c r="E358" s="4"/>
      <c r="F358" s="4"/>
    </row>
    <row r="359" spans="1:6" ht="14.25" customHeight="1">
      <c r="A359" s="4"/>
      <c r="B359" s="4"/>
      <c r="C359" s="4"/>
      <c r="D359" s="4"/>
      <c r="E359" s="4"/>
      <c r="F359" s="4"/>
    </row>
    <row r="360" spans="1:6" ht="14.25" customHeight="1">
      <c r="A360" s="4"/>
      <c r="B360" s="4"/>
      <c r="C360" s="4"/>
      <c r="D360" s="4"/>
      <c r="E360" s="4"/>
      <c r="F360" s="4"/>
    </row>
    <row r="361" spans="1:6" ht="14.25" customHeight="1">
      <c r="A361" s="4"/>
      <c r="B361" s="4"/>
      <c r="C361" s="4"/>
      <c r="D361" s="4"/>
      <c r="E361" s="4"/>
      <c r="F361" s="4"/>
    </row>
    <row r="362" spans="1:6" ht="14.25" customHeight="1">
      <c r="A362" s="4"/>
      <c r="B362" s="4"/>
      <c r="C362" s="4"/>
      <c r="D362" s="4"/>
      <c r="E362" s="4"/>
      <c r="F362" s="4"/>
    </row>
    <row r="363" spans="1:6" ht="14.25" customHeight="1">
      <c r="A363" s="4"/>
      <c r="B363" s="4"/>
      <c r="C363" s="4"/>
      <c r="D363" s="4"/>
      <c r="E363" s="4"/>
      <c r="F363" s="4"/>
    </row>
    <row r="364" spans="1:6" ht="14.25" customHeight="1">
      <c r="A364" s="4"/>
      <c r="B364" s="4"/>
      <c r="C364" s="4"/>
      <c r="D364" s="4"/>
      <c r="E364" s="4"/>
      <c r="F364" s="4"/>
    </row>
    <row r="365" spans="1:6" ht="14.25" customHeight="1">
      <c r="A365" s="4"/>
      <c r="B365" s="4"/>
      <c r="C365" s="4"/>
      <c r="D365" s="4"/>
      <c r="E365" s="4"/>
      <c r="F365" s="4"/>
    </row>
    <row r="366" spans="1:6" ht="14.25" customHeight="1">
      <c r="A366" s="4"/>
      <c r="B366" s="4"/>
      <c r="C366" s="4"/>
      <c r="D366" s="4"/>
      <c r="E366" s="4"/>
      <c r="F366" s="4"/>
    </row>
    <row r="367" spans="1:6" ht="14.25" customHeight="1">
      <c r="A367" s="4"/>
      <c r="B367" s="4"/>
      <c r="C367" s="4"/>
      <c r="D367" s="4"/>
      <c r="E367" s="4"/>
      <c r="F367" s="4"/>
    </row>
    <row r="368" spans="1:6" ht="14.25" customHeight="1">
      <c r="A368" s="4"/>
      <c r="B368" s="4"/>
      <c r="C368" s="4"/>
      <c r="D368" s="4"/>
      <c r="E368" s="4"/>
      <c r="F368" s="4"/>
    </row>
    <row r="369" spans="1:6" ht="14.25" customHeight="1">
      <c r="A369" s="4"/>
      <c r="B369" s="4"/>
      <c r="C369" s="4"/>
      <c r="D369" s="4"/>
      <c r="E369" s="4"/>
      <c r="F369" s="4"/>
    </row>
    <row r="370" spans="1:6" ht="14.25" customHeight="1">
      <c r="A370" s="4"/>
      <c r="B370" s="4"/>
      <c r="C370" s="4"/>
      <c r="D370" s="4"/>
      <c r="E370" s="4"/>
      <c r="F370" s="4"/>
    </row>
    <row r="371" spans="1:6" ht="14.25" customHeight="1">
      <c r="A371" s="4"/>
      <c r="B371" s="4"/>
      <c r="C371" s="4"/>
      <c r="D371" s="4"/>
      <c r="E371" s="4"/>
      <c r="F371" s="4"/>
    </row>
    <row r="372" spans="1:6" ht="14.25" customHeight="1">
      <c r="A372" s="4"/>
      <c r="B372" s="4"/>
      <c r="C372" s="4"/>
      <c r="D372" s="4"/>
      <c r="E372" s="4"/>
      <c r="F372" s="4"/>
    </row>
    <row r="373" spans="1:6" ht="14.25" customHeight="1">
      <c r="A373" s="4"/>
      <c r="B373" s="4"/>
      <c r="C373" s="4"/>
      <c r="D373" s="4"/>
      <c r="E373" s="4"/>
      <c r="F373" s="4"/>
    </row>
    <row r="374" spans="1:6" ht="14.25" customHeight="1">
      <c r="A374" s="4"/>
      <c r="B374" s="4"/>
      <c r="C374" s="4"/>
      <c r="D374" s="4"/>
      <c r="E374" s="4"/>
      <c r="F374" s="4"/>
    </row>
    <row r="375" spans="1:6" ht="14.25" customHeight="1">
      <c r="A375" s="4"/>
      <c r="B375" s="4"/>
      <c r="C375" s="4"/>
      <c r="D375" s="4"/>
      <c r="E375" s="4"/>
      <c r="F375" s="4"/>
    </row>
    <row r="376" spans="1:6" ht="14.25" customHeight="1">
      <c r="A376" s="4"/>
      <c r="B376" s="4"/>
      <c r="C376" s="4"/>
      <c r="D376" s="4"/>
      <c r="E376" s="4"/>
      <c r="F376" s="4"/>
    </row>
    <row r="377" spans="1:6" ht="14.25" customHeight="1">
      <c r="A377" s="4"/>
      <c r="B377" s="4"/>
      <c r="C377" s="4"/>
      <c r="D377" s="4"/>
      <c r="E377" s="4"/>
      <c r="F377" s="4"/>
    </row>
    <row r="378" spans="1:6" ht="14.25" customHeight="1">
      <c r="A378" s="4"/>
      <c r="B378" s="4"/>
      <c r="C378" s="4"/>
      <c r="D378" s="4"/>
      <c r="E378" s="4"/>
      <c r="F378" s="4"/>
    </row>
    <row r="379" spans="1:6" ht="14.25" customHeight="1">
      <c r="A379" s="4"/>
      <c r="B379" s="4"/>
      <c r="C379" s="4"/>
      <c r="D379" s="4"/>
      <c r="E379" s="4"/>
      <c r="F379" s="4"/>
    </row>
    <row r="380" spans="1:6" ht="14.25" customHeight="1">
      <c r="A380" s="4"/>
      <c r="B380" s="4"/>
      <c r="C380" s="4"/>
      <c r="D380" s="4"/>
      <c r="E380" s="4"/>
      <c r="F380" s="4"/>
    </row>
    <row r="381" spans="1:6" ht="14.25" customHeight="1">
      <c r="A381" s="4"/>
      <c r="B381" s="4"/>
      <c r="C381" s="4"/>
      <c r="D381" s="4"/>
      <c r="E381" s="4"/>
      <c r="F381" s="4"/>
    </row>
    <row r="382" spans="1:6" ht="14.25" customHeight="1">
      <c r="A382" s="4"/>
      <c r="B382" s="4"/>
      <c r="C382" s="4"/>
      <c r="D382" s="4"/>
      <c r="E382" s="4"/>
      <c r="F382" s="4"/>
    </row>
    <row r="383" spans="1:6" ht="14.25" customHeight="1">
      <c r="A383" s="4"/>
      <c r="B383" s="4"/>
      <c r="C383" s="4"/>
      <c r="D383" s="4"/>
      <c r="E383" s="4"/>
      <c r="F383" s="4"/>
    </row>
    <row r="384" spans="1:6" ht="14.25" customHeight="1">
      <c r="A384" s="4"/>
      <c r="B384" s="4"/>
      <c r="C384" s="4"/>
      <c r="D384" s="4"/>
      <c r="E384" s="4"/>
      <c r="F384" s="4"/>
    </row>
    <row r="385" spans="1:6" ht="14.25" customHeight="1">
      <c r="A385" s="4"/>
      <c r="B385" s="4"/>
      <c r="C385" s="4"/>
      <c r="D385" s="4"/>
      <c r="E385" s="4"/>
      <c r="F385" s="4"/>
    </row>
    <row r="386" spans="1:6" ht="14.25" customHeight="1">
      <c r="A386" s="4"/>
      <c r="B386" s="4"/>
      <c r="C386" s="4"/>
      <c r="D386" s="4"/>
      <c r="E386" s="4"/>
      <c r="F386" s="4"/>
    </row>
    <row r="387" spans="1:6" ht="14.25" customHeight="1">
      <c r="A387" s="4"/>
      <c r="B387" s="4"/>
      <c r="C387" s="4"/>
      <c r="D387" s="4"/>
      <c r="E387" s="4"/>
      <c r="F387" s="4"/>
    </row>
    <row r="388" spans="1:6" ht="14.25" customHeight="1">
      <c r="A388" s="4"/>
      <c r="B388" s="4"/>
      <c r="C388" s="4"/>
      <c r="D388" s="4"/>
      <c r="E388" s="4"/>
      <c r="F388" s="4"/>
    </row>
    <row r="389" spans="1:6" ht="14.25" customHeight="1">
      <c r="A389" s="4"/>
      <c r="B389" s="4"/>
      <c r="C389" s="4"/>
      <c r="D389" s="4"/>
      <c r="E389" s="4"/>
      <c r="F389" s="4"/>
    </row>
    <row r="390" spans="1:6" ht="14.25" customHeight="1">
      <c r="A390" s="4"/>
      <c r="B390" s="4"/>
      <c r="C390" s="4"/>
      <c r="D390" s="4"/>
      <c r="E390" s="4"/>
      <c r="F390" s="4"/>
    </row>
    <row r="391" spans="1:6" ht="14.25" customHeight="1">
      <c r="A391" s="4"/>
      <c r="B391" s="4"/>
      <c r="C391" s="4"/>
      <c r="D391" s="4"/>
      <c r="E391" s="4"/>
      <c r="F391" s="4"/>
    </row>
    <row r="392" spans="1:6" ht="14.25" customHeight="1">
      <c r="A392" s="4"/>
      <c r="B392" s="4"/>
      <c r="C392" s="4"/>
      <c r="D392" s="4"/>
      <c r="E392" s="4"/>
      <c r="F392" s="4"/>
    </row>
    <row r="393" spans="1:6" ht="14.25" customHeight="1">
      <c r="A393" s="4"/>
      <c r="B393" s="4"/>
      <c r="C393" s="4"/>
      <c r="D393" s="4"/>
      <c r="E393" s="4"/>
      <c r="F393" s="4"/>
    </row>
    <row r="394" spans="1:6" ht="14.25" customHeight="1">
      <c r="A394" s="4"/>
      <c r="B394" s="4"/>
      <c r="C394" s="4"/>
      <c r="D394" s="4"/>
      <c r="E394" s="4"/>
      <c r="F394" s="4"/>
    </row>
    <row r="395" spans="1:6" ht="14.25" customHeight="1">
      <c r="A395" s="4"/>
      <c r="B395" s="4"/>
      <c r="C395" s="4"/>
      <c r="D395" s="4"/>
      <c r="E395" s="4"/>
      <c r="F395" s="4"/>
    </row>
    <row r="396" spans="1:6" ht="14.25" customHeight="1">
      <c r="A396" s="4"/>
      <c r="B396" s="4"/>
      <c r="C396" s="4"/>
      <c r="D396" s="4"/>
      <c r="E396" s="4"/>
      <c r="F396" s="4"/>
    </row>
    <row r="397" spans="1:6" ht="14.25" customHeight="1">
      <c r="A397" s="4"/>
      <c r="B397" s="4"/>
      <c r="C397" s="4"/>
      <c r="D397" s="4"/>
      <c r="E397" s="4"/>
      <c r="F397" s="4"/>
    </row>
    <row r="398" spans="1:6" ht="14.25" customHeight="1">
      <c r="A398" s="4"/>
      <c r="B398" s="4"/>
      <c r="C398" s="4"/>
      <c r="D398" s="4"/>
      <c r="E398" s="4"/>
      <c r="F398" s="4"/>
    </row>
    <row r="399" spans="1:6" ht="14.25" customHeight="1">
      <c r="A399" s="4"/>
      <c r="B399" s="4"/>
      <c r="C399" s="4"/>
      <c r="D399" s="4"/>
      <c r="E399" s="4"/>
      <c r="F399" s="4"/>
    </row>
    <row r="400" spans="1:6" ht="14.25" customHeight="1">
      <c r="A400" s="4"/>
      <c r="B400" s="4"/>
      <c r="C400" s="4"/>
      <c r="D400" s="4"/>
      <c r="E400" s="4"/>
      <c r="F400" s="4"/>
    </row>
    <row r="401" spans="1:6" ht="14.25" customHeight="1">
      <c r="A401" s="4"/>
      <c r="B401" s="4"/>
      <c r="C401" s="4"/>
      <c r="D401" s="4"/>
      <c r="E401" s="4"/>
      <c r="F401" s="4"/>
    </row>
    <row r="402" spans="1:6" ht="14.25" customHeight="1">
      <c r="A402" s="4"/>
      <c r="B402" s="4"/>
      <c r="C402" s="4"/>
      <c r="D402" s="4"/>
      <c r="E402" s="4"/>
      <c r="F402" s="4"/>
    </row>
    <row r="403" spans="1:6" ht="14.25" customHeight="1">
      <c r="A403" s="4"/>
      <c r="B403" s="4"/>
      <c r="C403" s="4"/>
      <c r="D403" s="4"/>
      <c r="E403" s="4"/>
      <c r="F403" s="4"/>
    </row>
    <row r="404" spans="1:6" ht="14.25" customHeight="1">
      <c r="A404" s="4"/>
      <c r="B404" s="4"/>
      <c r="C404" s="4"/>
      <c r="D404" s="4"/>
      <c r="E404" s="4"/>
      <c r="F404" s="4"/>
    </row>
    <row r="405" spans="1:6" ht="14.25" customHeight="1">
      <c r="A405" s="4"/>
      <c r="B405" s="4"/>
      <c r="C405" s="4"/>
      <c r="D405" s="4"/>
      <c r="E405" s="4"/>
      <c r="F405" s="4"/>
    </row>
    <row r="406" spans="1:6" ht="14.25" customHeight="1">
      <c r="A406" s="4"/>
      <c r="B406" s="4"/>
      <c r="C406" s="4"/>
      <c r="D406" s="4"/>
      <c r="E406" s="4"/>
      <c r="F406" s="4"/>
    </row>
    <row r="407" spans="1:6" ht="14.25" customHeight="1">
      <c r="A407" s="4"/>
      <c r="B407" s="4"/>
      <c r="C407" s="4"/>
      <c r="D407" s="4"/>
      <c r="E407" s="4"/>
      <c r="F407" s="4"/>
    </row>
    <row r="408" spans="1:6" ht="14.25" customHeight="1">
      <c r="A408" s="4"/>
      <c r="B408" s="4"/>
      <c r="C408" s="4"/>
      <c r="D408" s="4"/>
      <c r="E408" s="4"/>
      <c r="F408" s="4"/>
    </row>
    <row r="409" spans="1:6" ht="14.25" customHeight="1">
      <c r="A409" s="4"/>
      <c r="B409" s="4"/>
      <c r="C409" s="4"/>
      <c r="D409" s="4"/>
      <c r="E409" s="4"/>
      <c r="F409" s="4"/>
    </row>
    <row r="410" spans="1:6" ht="14.25" customHeight="1">
      <c r="A410" s="4"/>
      <c r="B410" s="4"/>
      <c r="C410" s="4"/>
      <c r="D410" s="4"/>
      <c r="E410" s="4"/>
      <c r="F410" s="4"/>
    </row>
    <row r="411" spans="1:6" ht="14.25" customHeight="1">
      <c r="A411" s="4"/>
      <c r="B411" s="4"/>
      <c r="C411" s="4"/>
      <c r="D411" s="4"/>
      <c r="E411" s="4"/>
      <c r="F411" s="4"/>
    </row>
    <row r="412" spans="1:6" ht="14.25" customHeight="1">
      <c r="A412" s="4"/>
      <c r="B412" s="4"/>
      <c r="C412" s="4"/>
      <c r="D412" s="4"/>
      <c r="E412" s="4"/>
      <c r="F412" s="4"/>
    </row>
    <row r="413" spans="1:6" ht="14.25" customHeight="1">
      <c r="A413" s="4"/>
      <c r="B413" s="4"/>
      <c r="C413" s="4"/>
      <c r="D413" s="4"/>
      <c r="E413" s="4"/>
      <c r="F413" s="4"/>
    </row>
    <row r="414" spans="1:6" ht="14.25" customHeight="1">
      <c r="A414" s="4"/>
      <c r="B414" s="4"/>
      <c r="C414" s="4"/>
      <c r="D414" s="4"/>
      <c r="E414" s="4"/>
      <c r="F414" s="4"/>
    </row>
    <row r="415" spans="1:6" ht="14.25" customHeight="1">
      <c r="A415" s="4"/>
      <c r="B415" s="4"/>
      <c r="C415" s="4"/>
      <c r="D415" s="4"/>
      <c r="E415" s="4"/>
      <c r="F415" s="4"/>
    </row>
    <row r="416" spans="1:6" ht="14.25" customHeight="1">
      <c r="A416" s="4"/>
      <c r="B416" s="4"/>
      <c r="C416" s="4"/>
      <c r="D416" s="4"/>
      <c r="E416" s="4"/>
      <c r="F416" s="4"/>
    </row>
    <row r="417" spans="1:6" ht="14.25" customHeight="1">
      <c r="A417" s="4"/>
      <c r="B417" s="4"/>
      <c r="C417" s="4"/>
      <c r="D417" s="4"/>
      <c r="E417" s="4"/>
      <c r="F417" s="4"/>
    </row>
    <row r="418" spans="1:6" ht="14.25" customHeight="1">
      <c r="A418" s="4"/>
      <c r="B418" s="4"/>
      <c r="C418" s="4"/>
      <c r="D418" s="4"/>
      <c r="E418" s="4"/>
      <c r="F418" s="4"/>
    </row>
    <row r="419" spans="1:6" ht="14.25" customHeight="1">
      <c r="A419" s="4"/>
      <c r="B419" s="4"/>
      <c r="C419" s="4"/>
      <c r="D419" s="4"/>
      <c r="E419" s="4"/>
      <c r="F419" s="4"/>
    </row>
    <row r="420" spans="1:6" ht="14.25" customHeight="1">
      <c r="A420" s="4"/>
      <c r="B420" s="4"/>
      <c r="C420" s="4"/>
      <c r="D420" s="4"/>
      <c r="E420" s="4"/>
      <c r="F420" s="4"/>
    </row>
    <row r="421" spans="1:6" ht="14.25" customHeight="1">
      <c r="A421" s="4"/>
      <c r="B421" s="4"/>
      <c r="C421" s="4"/>
      <c r="D421" s="4"/>
      <c r="E421" s="4"/>
      <c r="F421" s="4"/>
    </row>
    <row r="422" spans="1:6" ht="14.25" customHeight="1">
      <c r="A422" s="4"/>
      <c r="B422" s="4"/>
      <c r="C422" s="4"/>
      <c r="D422" s="4"/>
      <c r="E422" s="4"/>
      <c r="F422" s="4"/>
    </row>
    <row r="423" spans="1:6" ht="14.25" customHeight="1">
      <c r="A423" s="4"/>
      <c r="B423" s="4"/>
      <c r="C423" s="4"/>
      <c r="D423" s="4"/>
      <c r="E423" s="4"/>
      <c r="F423" s="4"/>
    </row>
    <row r="424" spans="1:6" ht="14.25" customHeight="1">
      <c r="A424" s="4"/>
      <c r="B424" s="4"/>
      <c r="C424" s="4"/>
      <c r="D424" s="4"/>
      <c r="E424" s="4"/>
      <c r="F424" s="4"/>
    </row>
    <row r="425" spans="1:6" ht="14.25" customHeight="1">
      <c r="A425" s="4"/>
      <c r="B425" s="4"/>
      <c r="C425" s="4"/>
      <c r="D425" s="4"/>
      <c r="E425" s="4"/>
      <c r="F425" s="4"/>
    </row>
    <row r="426" spans="1:6" ht="14.25" customHeight="1">
      <c r="A426" s="4"/>
      <c r="B426" s="4"/>
      <c r="C426" s="4"/>
      <c r="D426" s="4"/>
      <c r="E426" s="4"/>
      <c r="F426" s="4"/>
    </row>
    <row r="427" spans="1:6" ht="14.25" customHeight="1">
      <c r="A427" s="4"/>
      <c r="B427" s="4"/>
      <c r="C427" s="4"/>
      <c r="D427" s="4"/>
      <c r="E427" s="4"/>
      <c r="F427" s="4"/>
    </row>
    <row r="428" spans="1:6" ht="14.25" customHeight="1">
      <c r="A428" s="4"/>
      <c r="B428" s="4"/>
      <c r="C428" s="4"/>
      <c r="D428" s="4"/>
      <c r="E428" s="4"/>
      <c r="F428" s="4"/>
    </row>
    <row r="429" spans="1:6" ht="14.25" customHeight="1">
      <c r="A429" s="4"/>
      <c r="B429" s="4"/>
      <c r="C429" s="4"/>
      <c r="D429" s="4"/>
      <c r="E429" s="4"/>
      <c r="F429" s="4"/>
    </row>
    <row r="430" spans="1:6" ht="14.25" customHeight="1">
      <c r="A430" s="4"/>
      <c r="B430" s="4"/>
      <c r="C430" s="4"/>
      <c r="D430" s="4"/>
      <c r="E430" s="4"/>
      <c r="F430" s="4"/>
    </row>
    <row r="431" spans="1:6" ht="14.25" customHeight="1">
      <c r="A431" s="4"/>
      <c r="B431" s="4"/>
      <c r="C431" s="4"/>
      <c r="D431" s="4"/>
      <c r="E431" s="4"/>
      <c r="F431" s="4"/>
    </row>
    <row r="432" spans="1:6" ht="14.25" customHeight="1">
      <c r="A432" s="4"/>
      <c r="B432" s="4"/>
      <c r="C432" s="4"/>
      <c r="D432" s="4"/>
      <c r="E432" s="4"/>
      <c r="F432" s="4"/>
    </row>
    <row r="433" spans="1:6" ht="14.25" customHeight="1">
      <c r="A433" s="4"/>
      <c r="B433" s="4"/>
      <c r="C433" s="4"/>
      <c r="D433" s="4"/>
      <c r="E433" s="4"/>
      <c r="F433" s="4"/>
    </row>
    <row r="434" spans="1:6" ht="14.25" customHeight="1">
      <c r="A434" s="4"/>
      <c r="B434" s="4"/>
      <c r="C434" s="4"/>
      <c r="D434" s="4"/>
      <c r="E434" s="4"/>
      <c r="F434" s="4"/>
    </row>
    <row r="435" spans="1:6" ht="14.25" customHeight="1">
      <c r="A435" s="4"/>
      <c r="B435" s="4"/>
      <c r="C435" s="4"/>
      <c r="D435" s="4"/>
      <c r="E435" s="4"/>
      <c r="F435" s="4"/>
    </row>
    <row r="436" spans="1:6" ht="14.25" customHeight="1">
      <c r="A436" s="4"/>
      <c r="B436" s="4"/>
      <c r="C436" s="4"/>
      <c r="D436" s="4"/>
      <c r="E436" s="4"/>
      <c r="F436" s="4"/>
    </row>
    <row r="437" spans="1:6" ht="14.25" customHeight="1">
      <c r="A437" s="4"/>
      <c r="B437" s="4"/>
      <c r="C437" s="4"/>
      <c r="D437" s="4"/>
      <c r="E437" s="4"/>
      <c r="F437" s="4"/>
    </row>
    <row r="438" spans="1:6" ht="14.25" customHeight="1">
      <c r="A438" s="4"/>
      <c r="B438" s="4"/>
      <c r="C438" s="4"/>
      <c r="D438" s="4"/>
      <c r="E438" s="4"/>
      <c r="F438" s="4"/>
    </row>
    <row r="439" spans="1:6" ht="14.25" customHeight="1">
      <c r="A439" s="4"/>
      <c r="B439" s="4"/>
      <c r="C439" s="4"/>
      <c r="D439" s="4"/>
      <c r="E439" s="4"/>
      <c r="F439" s="4"/>
    </row>
    <row r="440" spans="1:6" ht="14.25" customHeight="1">
      <c r="A440" s="4"/>
      <c r="B440" s="4"/>
      <c r="C440" s="4"/>
      <c r="D440" s="4"/>
      <c r="E440" s="4"/>
      <c r="F440" s="4"/>
    </row>
    <row r="441" spans="1:6" ht="14.25" customHeight="1">
      <c r="A441" s="4"/>
      <c r="B441" s="4"/>
      <c r="C441" s="4"/>
      <c r="D441" s="4"/>
      <c r="E441" s="4"/>
      <c r="F441" s="4"/>
    </row>
    <row r="442" spans="1:6" ht="14.25" customHeight="1">
      <c r="A442" s="4"/>
      <c r="B442" s="4"/>
      <c r="C442" s="4"/>
      <c r="D442" s="4"/>
      <c r="E442" s="4"/>
      <c r="F442" s="4"/>
    </row>
    <row r="443" spans="1:6" ht="14.25" customHeight="1">
      <c r="A443" s="4"/>
      <c r="B443" s="4"/>
      <c r="C443" s="4"/>
      <c r="D443" s="4"/>
      <c r="E443" s="4"/>
      <c r="F443" s="4"/>
    </row>
    <row r="444" spans="1:6" ht="14.25" customHeight="1">
      <c r="A444" s="4"/>
      <c r="B444" s="4"/>
      <c r="C444" s="4"/>
      <c r="D444" s="4"/>
      <c r="E444" s="4"/>
      <c r="F444" s="4"/>
    </row>
    <row r="445" spans="1:6" ht="14.25" customHeight="1">
      <c r="A445" s="4"/>
      <c r="B445" s="4"/>
      <c r="C445" s="4"/>
      <c r="D445" s="4"/>
      <c r="E445" s="4"/>
      <c r="F445" s="4"/>
    </row>
    <row r="446" spans="1:6" ht="14.25" customHeight="1">
      <c r="A446" s="4"/>
      <c r="B446" s="4"/>
      <c r="C446" s="4"/>
      <c r="D446" s="4"/>
      <c r="E446" s="4"/>
      <c r="F446" s="4"/>
    </row>
    <row r="447" spans="1:6" ht="14.25" customHeight="1">
      <c r="A447" s="4"/>
      <c r="B447" s="4"/>
      <c r="C447" s="4"/>
      <c r="D447" s="4"/>
      <c r="E447" s="4"/>
      <c r="F447" s="4"/>
    </row>
    <row r="448" spans="1:6" ht="14.25" customHeight="1">
      <c r="A448" s="4"/>
      <c r="B448" s="4"/>
      <c r="C448" s="4"/>
      <c r="D448" s="4"/>
      <c r="E448" s="4"/>
      <c r="F448" s="4"/>
    </row>
    <row r="449" spans="1:6" ht="14.25" customHeight="1">
      <c r="A449" s="4"/>
      <c r="B449" s="4"/>
      <c r="C449" s="4"/>
      <c r="D449" s="4"/>
      <c r="E449" s="4"/>
      <c r="F449" s="4"/>
    </row>
    <row r="450" spans="1:6" ht="14.25" customHeight="1">
      <c r="A450" s="4"/>
      <c r="B450" s="4"/>
      <c r="C450" s="4"/>
      <c r="D450" s="4"/>
      <c r="E450" s="4"/>
      <c r="F450" s="4"/>
    </row>
    <row r="451" spans="1:6" ht="14.25" customHeight="1">
      <c r="A451" s="4"/>
      <c r="B451" s="4"/>
      <c r="C451" s="4"/>
      <c r="D451" s="4"/>
      <c r="E451" s="4"/>
      <c r="F451" s="4"/>
    </row>
    <row r="452" spans="1:6" ht="14.25" customHeight="1">
      <c r="A452" s="4"/>
      <c r="B452" s="4"/>
      <c r="C452" s="4"/>
      <c r="D452" s="4"/>
      <c r="E452" s="4"/>
      <c r="F452" s="4"/>
    </row>
    <row r="453" spans="1:6" ht="14.25" customHeight="1">
      <c r="A453" s="4"/>
      <c r="B453" s="4"/>
      <c r="C453" s="4"/>
      <c r="D453" s="4"/>
      <c r="E453" s="4"/>
      <c r="F453" s="4"/>
    </row>
    <row r="454" spans="1:6" ht="14.25" customHeight="1">
      <c r="A454" s="4"/>
      <c r="B454" s="4"/>
      <c r="C454" s="4"/>
      <c r="D454" s="4"/>
      <c r="E454" s="4"/>
      <c r="F454" s="4"/>
    </row>
    <row r="455" spans="1:6" ht="14.25" customHeight="1">
      <c r="A455" s="4"/>
      <c r="B455" s="4"/>
      <c r="C455" s="4"/>
      <c r="D455" s="4"/>
      <c r="E455" s="4"/>
      <c r="F455" s="4"/>
    </row>
    <row r="456" spans="1:6" ht="14.25" customHeight="1">
      <c r="A456" s="4"/>
      <c r="B456" s="4"/>
      <c r="C456" s="4"/>
      <c r="D456" s="4"/>
      <c r="E456" s="4"/>
      <c r="F456" s="4"/>
    </row>
    <row r="457" spans="1:6" ht="14.25" customHeight="1">
      <c r="A457" s="4"/>
      <c r="B457" s="4"/>
      <c r="C457" s="4"/>
      <c r="D457" s="4"/>
      <c r="E457" s="4"/>
      <c r="F457" s="4"/>
    </row>
    <row r="458" spans="1:6" ht="14.25" customHeight="1">
      <c r="A458" s="4"/>
      <c r="B458" s="4"/>
      <c r="C458" s="4"/>
      <c r="D458" s="4"/>
      <c r="E458" s="4"/>
      <c r="F458" s="4"/>
    </row>
    <row r="459" spans="1:6" ht="14.25" customHeight="1">
      <c r="A459" s="4"/>
      <c r="B459" s="4"/>
      <c r="C459" s="4"/>
      <c r="D459" s="4"/>
      <c r="E459" s="4"/>
      <c r="F459" s="4"/>
    </row>
    <row r="460" spans="1:6" ht="14.25" customHeight="1">
      <c r="A460" s="4"/>
      <c r="B460" s="4"/>
      <c r="C460" s="4"/>
      <c r="D460" s="4"/>
      <c r="E460" s="4"/>
      <c r="F460" s="4"/>
    </row>
    <row r="461" spans="1:6" ht="14.25" customHeight="1">
      <c r="A461" s="4"/>
      <c r="B461" s="4"/>
      <c r="C461" s="4"/>
      <c r="D461" s="4"/>
      <c r="E461" s="4"/>
      <c r="F461" s="4"/>
    </row>
    <row r="462" spans="1:6" ht="14.25" customHeight="1">
      <c r="A462" s="4"/>
      <c r="B462" s="4"/>
      <c r="C462" s="4"/>
      <c r="D462" s="4"/>
      <c r="E462" s="4"/>
      <c r="F462" s="4"/>
    </row>
    <row r="463" spans="1:6" ht="14.25" customHeight="1">
      <c r="A463" s="4"/>
      <c r="B463" s="4"/>
      <c r="C463" s="4"/>
      <c r="D463" s="4"/>
      <c r="E463" s="4"/>
      <c r="F463" s="4"/>
    </row>
    <row r="464" spans="1:6" ht="14.25" customHeight="1">
      <c r="A464" s="4"/>
      <c r="B464" s="4"/>
      <c r="C464" s="4"/>
      <c r="D464" s="4"/>
      <c r="E464" s="4"/>
      <c r="F464" s="4"/>
    </row>
    <row r="465" spans="1:6" ht="14.25" customHeight="1">
      <c r="A465" s="4"/>
      <c r="B465" s="4"/>
      <c r="C465" s="4"/>
      <c r="D465" s="4"/>
      <c r="E465" s="4"/>
      <c r="F465" s="4"/>
    </row>
    <row r="466" spans="1:6" ht="14.25" customHeight="1">
      <c r="A466" s="4"/>
      <c r="B466" s="4"/>
      <c r="C466" s="4"/>
      <c r="D466" s="4"/>
      <c r="E466" s="4"/>
      <c r="F466" s="4"/>
    </row>
    <row r="467" spans="1:6" ht="14.25" customHeight="1">
      <c r="A467" s="4"/>
      <c r="B467" s="4"/>
      <c r="C467" s="4"/>
      <c r="D467" s="4"/>
      <c r="E467" s="4"/>
      <c r="F467" s="4"/>
    </row>
    <row r="468" spans="1:6" ht="14.25" customHeight="1">
      <c r="A468" s="4"/>
      <c r="B468" s="4"/>
      <c r="C468" s="4"/>
      <c r="D468" s="4"/>
      <c r="E468" s="4"/>
      <c r="F468" s="4"/>
    </row>
    <row r="469" spans="1:6" ht="14.25" customHeight="1">
      <c r="A469" s="4"/>
      <c r="B469" s="4"/>
      <c r="C469" s="4"/>
      <c r="D469" s="4"/>
      <c r="E469" s="4"/>
      <c r="F469" s="4"/>
    </row>
    <row r="470" spans="1:6" ht="14.25" customHeight="1">
      <c r="A470" s="4"/>
      <c r="B470" s="4"/>
      <c r="C470" s="4"/>
      <c r="D470" s="4"/>
      <c r="E470" s="4"/>
      <c r="F470" s="4"/>
    </row>
    <row r="471" spans="1:6" ht="14.25" customHeight="1">
      <c r="A471" s="4"/>
      <c r="B471" s="4"/>
      <c r="C471" s="4"/>
      <c r="D471" s="4"/>
      <c r="E471" s="4"/>
      <c r="F471" s="4"/>
    </row>
    <row r="472" spans="1:6" ht="14.25" customHeight="1">
      <c r="A472" s="4"/>
      <c r="B472" s="4"/>
      <c r="C472" s="4"/>
      <c r="D472" s="4"/>
      <c r="E472" s="4"/>
      <c r="F472" s="4"/>
    </row>
    <row r="473" spans="1:6" ht="14.25" customHeight="1">
      <c r="A473" s="4"/>
      <c r="B473" s="4"/>
      <c r="C473" s="4"/>
      <c r="D473" s="4"/>
      <c r="E473" s="4"/>
      <c r="F473" s="4"/>
    </row>
    <row r="474" spans="1:6" ht="14.25" customHeight="1">
      <c r="A474" s="4"/>
      <c r="B474" s="4"/>
      <c r="C474" s="4"/>
      <c r="D474" s="4"/>
      <c r="E474" s="4"/>
      <c r="F474" s="4"/>
    </row>
    <row r="475" spans="1:6" ht="14.25" customHeight="1">
      <c r="A475" s="4"/>
      <c r="B475" s="4"/>
      <c r="C475" s="4"/>
      <c r="D475" s="4"/>
      <c r="E475" s="4"/>
      <c r="F475" s="4"/>
    </row>
    <row r="476" spans="1:6" ht="14.25" customHeight="1">
      <c r="A476" s="4"/>
      <c r="B476" s="4"/>
      <c r="C476" s="4"/>
      <c r="D476" s="4"/>
      <c r="E476" s="4"/>
      <c r="F476" s="4"/>
    </row>
    <row r="477" spans="1:6" ht="14.25" customHeight="1">
      <c r="A477" s="4"/>
      <c r="B477" s="4"/>
      <c r="C477" s="4"/>
      <c r="D477" s="4"/>
      <c r="E477" s="4"/>
      <c r="F477" s="4"/>
    </row>
    <row r="478" spans="1:6" ht="14.25" customHeight="1">
      <c r="A478" s="4"/>
      <c r="B478" s="4"/>
      <c r="C478" s="4"/>
      <c r="D478" s="4"/>
      <c r="E478" s="4"/>
      <c r="F478" s="4"/>
    </row>
    <row r="479" spans="1:6" ht="14.25" customHeight="1">
      <c r="A479" s="4"/>
      <c r="B479" s="4"/>
      <c r="C479" s="4"/>
      <c r="D479" s="4"/>
      <c r="E479" s="4"/>
      <c r="F479" s="4"/>
    </row>
    <row r="480" spans="1:6" ht="14.25" customHeight="1">
      <c r="A480" s="4"/>
      <c r="B480" s="4"/>
      <c r="C480" s="4"/>
      <c r="D480" s="4"/>
      <c r="E480" s="4"/>
      <c r="F480" s="4"/>
    </row>
    <row r="481" spans="1:6" ht="14.25" customHeight="1">
      <c r="A481" s="4"/>
      <c r="B481" s="4"/>
      <c r="C481" s="4"/>
      <c r="D481" s="4"/>
      <c r="E481" s="4"/>
      <c r="F481" s="4"/>
    </row>
    <row r="482" spans="1:6" ht="14.25" customHeight="1">
      <c r="A482" s="4"/>
      <c r="B482" s="4"/>
      <c r="C482" s="4"/>
      <c r="D482" s="4"/>
      <c r="E482" s="4"/>
      <c r="F482" s="4"/>
    </row>
    <row r="483" spans="1:6" ht="14.25" customHeight="1">
      <c r="A483" s="4"/>
      <c r="B483" s="4"/>
      <c r="C483" s="4"/>
      <c r="D483" s="4"/>
      <c r="E483" s="4"/>
      <c r="F483" s="4"/>
    </row>
    <row r="484" spans="1:6" ht="14.25" customHeight="1">
      <c r="A484" s="4"/>
      <c r="B484" s="4"/>
      <c r="C484" s="4"/>
      <c r="D484" s="4"/>
      <c r="E484" s="4"/>
      <c r="F484" s="4"/>
    </row>
    <row r="485" spans="1:6" ht="14.25" customHeight="1">
      <c r="A485" s="4"/>
      <c r="B485" s="4"/>
      <c r="C485" s="4"/>
      <c r="D485" s="4"/>
      <c r="E485" s="4"/>
      <c r="F485" s="4"/>
    </row>
    <row r="486" spans="1:6" ht="14.25" customHeight="1">
      <c r="A486" s="4"/>
      <c r="B486" s="4"/>
      <c r="C486" s="4"/>
      <c r="D486" s="4"/>
      <c r="E486" s="4"/>
      <c r="F486" s="4"/>
    </row>
    <row r="487" spans="1:6" ht="14.25" customHeight="1">
      <c r="A487" s="4"/>
      <c r="B487" s="4"/>
      <c r="C487" s="4"/>
      <c r="D487" s="4"/>
      <c r="E487" s="4"/>
      <c r="F487" s="4"/>
    </row>
    <row r="488" spans="1:6" ht="14.25" customHeight="1">
      <c r="A488" s="4"/>
      <c r="B488" s="4"/>
      <c r="C488" s="4"/>
      <c r="D488" s="4"/>
      <c r="E488" s="4"/>
      <c r="F488" s="4"/>
    </row>
    <row r="489" spans="1:6" ht="14.25" customHeight="1">
      <c r="A489" s="4"/>
      <c r="B489" s="4"/>
      <c r="C489" s="4"/>
      <c r="D489" s="4"/>
      <c r="E489" s="4"/>
      <c r="F489" s="4"/>
    </row>
    <row r="490" spans="1:6" ht="14.25" customHeight="1">
      <c r="A490" s="4"/>
      <c r="B490" s="4"/>
      <c r="C490" s="4"/>
      <c r="D490" s="4"/>
      <c r="E490" s="4"/>
      <c r="F490" s="4"/>
    </row>
    <row r="491" spans="1:6" ht="14.25" customHeight="1">
      <c r="A491" s="4"/>
      <c r="B491" s="4"/>
      <c r="C491" s="4"/>
      <c r="D491" s="4"/>
      <c r="E491" s="4"/>
      <c r="F491" s="4"/>
    </row>
    <row r="492" spans="1:6" ht="14.25" customHeight="1">
      <c r="A492" s="4"/>
      <c r="B492" s="4"/>
      <c r="C492" s="4"/>
      <c r="D492" s="4"/>
      <c r="E492" s="4"/>
      <c r="F492" s="4"/>
    </row>
    <row r="493" spans="1:6" ht="14.25" customHeight="1">
      <c r="A493" s="4"/>
      <c r="B493" s="4"/>
      <c r="C493" s="4"/>
      <c r="D493" s="4"/>
      <c r="E493" s="4"/>
      <c r="F493" s="4"/>
    </row>
    <row r="494" spans="1:6" ht="14.25" customHeight="1">
      <c r="A494" s="4"/>
      <c r="B494" s="4"/>
      <c r="C494" s="4"/>
      <c r="D494" s="4"/>
      <c r="E494" s="4"/>
      <c r="F494" s="4"/>
    </row>
    <row r="495" spans="1:6" ht="14.25" customHeight="1">
      <c r="A495" s="4"/>
      <c r="B495" s="4"/>
      <c r="C495" s="4"/>
      <c r="D495" s="4"/>
      <c r="E495" s="4"/>
      <c r="F495" s="4"/>
    </row>
    <row r="496" spans="1:6" ht="14.25" customHeight="1">
      <c r="A496" s="4"/>
      <c r="B496" s="4"/>
      <c r="C496" s="4"/>
      <c r="D496" s="4"/>
      <c r="E496" s="4"/>
      <c r="F496" s="4"/>
    </row>
    <row r="497" spans="1:6" ht="14.25" customHeight="1">
      <c r="A497" s="4"/>
      <c r="B497" s="4"/>
      <c r="C497" s="4"/>
      <c r="D497" s="4"/>
      <c r="E497" s="4"/>
      <c r="F497" s="4"/>
    </row>
    <row r="498" spans="1:6" ht="14.25" customHeight="1">
      <c r="A498" s="4"/>
      <c r="B498" s="4"/>
      <c r="C498" s="4"/>
      <c r="D498" s="4"/>
      <c r="E498" s="4"/>
      <c r="F498" s="4"/>
    </row>
    <row r="499" spans="1:6" ht="14.25" customHeight="1">
      <c r="A499" s="4"/>
      <c r="B499" s="4"/>
      <c r="C499" s="4"/>
      <c r="D499" s="4"/>
      <c r="E499" s="4"/>
      <c r="F499" s="4"/>
    </row>
    <row r="500" spans="1:6" ht="14.25" customHeight="1">
      <c r="A500" s="4"/>
      <c r="B500" s="4"/>
      <c r="C500" s="4"/>
      <c r="D500" s="4"/>
      <c r="E500" s="4"/>
      <c r="F500" s="4"/>
    </row>
    <row r="501" spans="1:6" ht="14.25" customHeight="1">
      <c r="A501" s="4"/>
      <c r="B501" s="4"/>
      <c r="C501" s="4"/>
      <c r="D501" s="4"/>
      <c r="E501" s="4"/>
      <c r="F501" s="4"/>
    </row>
    <row r="502" spans="1:6" ht="14.25" customHeight="1">
      <c r="A502" s="4"/>
      <c r="B502" s="4"/>
      <c r="C502" s="4"/>
      <c r="D502" s="4"/>
      <c r="E502" s="4"/>
      <c r="F502" s="4"/>
    </row>
    <row r="503" spans="1:6" ht="14.25" customHeight="1">
      <c r="A503" s="4"/>
      <c r="B503" s="4"/>
      <c r="C503" s="4"/>
      <c r="D503" s="4"/>
      <c r="E503" s="4"/>
      <c r="F503" s="4"/>
    </row>
    <row r="504" spans="1:6" ht="14.25" customHeight="1">
      <c r="A504" s="4"/>
      <c r="B504" s="4"/>
      <c r="C504" s="4"/>
      <c r="D504" s="4"/>
      <c r="E504" s="4"/>
      <c r="F504" s="4"/>
    </row>
    <row r="505" spans="1:6" ht="14.25" customHeight="1">
      <c r="A505" s="4"/>
      <c r="B505" s="4"/>
      <c r="C505" s="4"/>
      <c r="D505" s="4"/>
      <c r="E505" s="4"/>
      <c r="F505" s="4"/>
    </row>
    <row r="506" spans="1:6" ht="14.25" customHeight="1">
      <c r="A506" s="4"/>
      <c r="B506" s="4"/>
      <c r="C506" s="4"/>
      <c r="D506" s="4"/>
      <c r="E506" s="4"/>
      <c r="F506" s="4"/>
    </row>
    <row r="507" spans="1:6" ht="14.25" customHeight="1">
      <c r="A507" s="4"/>
      <c r="B507" s="4"/>
      <c r="C507" s="4"/>
      <c r="D507" s="4"/>
      <c r="E507" s="4"/>
      <c r="F507" s="4"/>
    </row>
    <row r="508" spans="1:6" ht="14.25" customHeight="1">
      <c r="A508" s="4"/>
      <c r="B508" s="4"/>
      <c r="C508" s="4"/>
      <c r="D508" s="4"/>
      <c r="E508" s="4"/>
      <c r="F508" s="4"/>
    </row>
    <row r="509" spans="1:6" ht="14.25" customHeight="1">
      <c r="A509" s="4"/>
      <c r="B509" s="4"/>
      <c r="C509" s="4"/>
      <c r="D509" s="4"/>
      <c r="E509" s="4"/>
      <c r="F509" s="4"/>
    </row>
    <row r="510" spans="1:6" ht="14.25" customHeight="1">
      <c r="A510" s="4"/>
      <c r="B510" s="4"/>
      <c r="C510" s="4"/>
      <c r="D510" s="4"/>
      <c r="E510" s="4"/>
      <c r="F510" s="4"/>
    </row>
    <row r="511" spans="1:6" ht="14.25" customHeight="1">
      <c r="A511" s="4"/>
      <c r="B511" s="4"/>
      <c r="C511" s="4"/>
      <c r="D511" s="4"/>
      <c r="E511" s="4"/>
      <c r="F511" s="4"/>
    </row>
    <row r="512" spans="1:6" ht="14.25" customHeight="1">
      <c r="A512" s="4"/>
      <c r="B512" s="4"/>
      <c r="C512" s="4"/>
      <c r="D512" s="4"/>
      <c r="E512" s="4"/>
      <c r="F512" s="4"/>
    </row>
    <row r="513" spans="1:6" ht="14.25" customHeight="1">
      <c r="A513" s="4"/>
      <c r="B513" s="4"/>
      <c r="C513" s="4"/>
      <c r="D513" s="4"/>
      <c r="E513" s="4"/>
      <c r="F513" s="4"/>
    </row>
    <row r="514" spans="1:6" ht="14.25" customHeight="1">
      <c r="A514" s="4"/>
      <c r="B514" s="4"/>
      <c r="C514" s="4"/>
      <c r="D514" s="4"/>
      <c r="E514" s="4"/>
      <c r="F514" s="4"/>
    </row>
    <row r="515" spans="1:6" ht="14.25" customHeight="1">
      <c r="A515" s="4"/>
      <c r="B515" s="4"/>
      <c r="C515" s="4"/>
      <c r="D515" s="4"/>
      <c r="E515" s="4"/>
      <c r="F515" s="4"/>
    </row>
    <row r="516" spans="1:6" ht="14.25" customHeight="1">
      <c r="A516" s="4"/>
      <c r="B516" s="4"/>
      <c r="C516" s="4"/>
      <c r="D516" s="4"/>
      <c r="E516" s="4"/>
      <c r="F516" s="4"/>
    </row>
    <row r="517" spans="1:6" ht="14.25" customHeight="1">
      <c r="A517" s="4"/>
      <c r="B517" s="4"/>
      <c r="C517" s="4"/>
      <c r="D517" s="4"/>
      <c r="E517" s="4"/>
      <c r="F517" s="4"/>
    </row>
    <row r="518" spans="1:6" ht="14.25" customHeight="1">
      <c r="A518" s="4"/>
      <c r="B518" s="4"/>
      <c r="C518" s="4"/>
      <c r="D518" s="4"/>
      <c r="E518" s="4"/>
      <c r="F518" s="4"/>
    </row>
    <row r="519" spans="1:6" ht="14.25" customHeight="1">
      <c r="A519" s="4"/>
      <c r="B519" s="4"/>
      <c r="C519" s="4"/>
      <c r="D519" s="4"/>
      <c r="E519" s="4"/>
      <c r="F519" s="4"/>
    </row>
    <row r="520" spans="1:6" ht="14.25" customHeight="1">
      <c r="A520" s="4"/>
      <c r="B520" s="4"/>
      <c r="C520" s="4"/>
      <c r="D520" s="4"/>
      <c r="E520" s="4"/>
      <c r="F520" s="4"/>
    </row>
    <row r="521" spans="1:6" ht="14.25" customHeight="1">
      <c r="A521" s="4"/>
      <c r="B521" s="4"/>
      <c r="C521" s="4"/>
      <c r="D521" s="4"/>
      <c r="E521" s="4"/>
      <c r="F521" s="4"/>
    </row>
    <row r="522" spans="1:6" ht="14.25" customHeight="1">
      <c r="A522" s="4"/>
      <c r="B522" s="4"/>
      <c r="C522" s="4"/>
      <c r="D522" s="4"/>
      <c r="E522" s="4"/>
      <c r="F522" s="4"/>
    </row>
    <row r="523" spans="1:6" ht="14.25" customHeight="1">
      <c r="A523" s="4"/>
      <c r="B523" s="4"/>
      <c r="C523" s="4"/>
      <c r="D523" s="4"/>
      <c r="E523" s="4"/>
      <c r="F523" s="4"/>
    </row>
    <row r="524" spans="1:6" ht="14.25" customHeight="1">
      <c r="A524" s="4"/>
      <c r="B524" s="4"/>
      <c r="C524" s="4"/>
      <c r="D524" s="4"/>
      <c r="E524" s="4"/>
      <c r="F524" s="4"/>
    </row>
    <row r="525" spans="1:6" ht="14.25" customHeight="1">
      <c r="A525" s="4"/>
      <c r="B525" s="4"/>
      <c r="C525" s="4"/>
      <c r="D525" s="4"/>
      <c r="E525" s="4"/>
      <c r="F525" s="4"/>
    </row>
    <row r="526" spans="1:6" ht="14.25" customHeight="1">
      <c r="A526" s="4"/>
      <c r="B526" s="4"/>
      <c r="C526" s="4"/>
      <c r="D526" s="4"/>
      <c r="E526" s="4"/>
      <c r="F526" s="4"/>
    </row>
    <row r="527" spans="1:6" ht="14.25" customHeight="1">
      <c r="A527" s="4"/>
      <c r="B527" s="4"/>
      <c r="C527" s="4"/>
      <c r="D527" s="4"/>
      <c r="E527" s="4"/>
      <c r="F527" s="4"/>
    </row>
    <row r="528" spans="1:6" ht="14.25" customHeight="1">
      <c r="A528" s="4"/>
      <c r="B528" s="4"/>
      <c r="C528" s="4"/>
      <c r="D528" s="4"/>
      <c r="E528" s="4"/>
      <c r="F528" s="4"/>
    </row>
    <row r="529" spans="1:6" ht="14.25" customHeight="1">
      <c r="A529" s="4"/>
      <c r="B529" s="4"/>
      <c r="C529" s="4"/>
      <c r="D529" s="4"/>
      <c r="E529" s="4"/>
      <c r="F529" s="4"/>
    </row>
    <row r="530" spans="1:6" ht="14.25" customHeight="1">
      <c r="A530" s="4"/>
      <c r="B530" s="4"/>
      <c r="C530" s="4"/>
      <c r="D530" s="4"/>
      <c r="E530" s="4"/>
      <c r="F530" s="4"/>
    </row>
    <row r="531" spans="1:6" ht="14.25" customHeight="1">
      <c r="A531" s="4"/>
      <c r="B531" s="4"/>
      <c r="C531" s="4"/>
      <c r="D531" s="4"/>
      <c r="E531" s="4"/>
      <c r="F531" s="4"/>
    </row>
    <row r="532" spans="1:6" ht="14.25" customHeight="1">
      <c r="A532" s="4"/>
      <c r="B532" s="4"/>
      <c r="C532" s="4"/>
      <c r="D532" s="4"/>
      <c r="E532" s="4"/>
      <c r="F532" s="4"/>
    </row>
    <row r="533" spans="1:6" ht="14.25" customHeight="1">
      <c r="A533" s="4"/>
      <c r="B533" s="4"/>
      <c r="C533" s="4"/>
      <c r="D533" s="4"/>
      <c r="E533" s="4"/>
      <c r="F533" s="4"/>
    </row>
    <row r="534" spans="1:6" ht="14.25" customHeight="1">
      <c r="A534" s="4"/>
      <c r="B534" s="4"/>
      <c r="C534" s="4"/>
      <c r="D534" s="4"/>
      <c r="E534" s="4"/>
      <c r="F534" s="4"/>
    </row>
    <row r="535" spans="1:6" ht="14.25" customHeight="1">
      <c r="A535" s="4"/>
      <c r="B535" s="4"/>
      <c r="C535" s="4"/>
      <c r="D535" s="4"/>
      <c r="E535" s="4"/>
      <c r="F535" s="4"/>
    </row>
    <row r="536" spans="1:6" ht="14.25" customHeight="1">
      <c r="A536" s="4"/>
      <c r="B536" s="4"/>
      <c r="C536" s="4"/>
      <c r="D536" s="4"/>
      <c r="E536" s="4"/>
      <c r="F536" s="4"/>
    </row>
    <row r="537" spans="1:6" ht="14.25" customHeight="1">
      <c r="A537" s="4"/>
      <c r="B537" s="4"/>
      <c r="C537" s="4"/>
      <c r="D537" s="4"/>
      <c r="E537" s="4"/>
      <c r="F537" s="4"/>
    </row>
    <row r="538" spans="1:6" ht="14.25" customHeight="1">
      <c r="A538" s="4"/>
      <c r="B538" s="4"/>
      <c r="C538" s="4"/>
      <c r="D538" s="4"/>
      <c r="E538" s="4"/>
      <c r="F538" s="4"/>
    </row>
    <row r="539" spans="1:6" ht="14.25" customHeight="1">
      <c r="A539" s="4"/>
      <c r="B539" s="4"/>
      <c r="C539" s="4"/>
      <c r="D539" s="4"/>
      <c r="E539" s="4"/>
      <c r="F539" s="4"/>
    </row>
    <row r="540" spans="1:6" ht="14.25" customHeight="1">
      <c r="A540" s="4"/>
      <c r="B540" s="4"/>
      <c r="C540" s="4"/>
      <c r="D540" s="4"/>
      <c r="E540" s="4"/>
      <c r="F540" s="4"/>
    </row>
    <row r="541" spans="1:6" ht="14.25" customHeight="1">
      <c r="A541" s="4"/>
      <c r="B541" s="4"/>
      <c r="C541" s="4"/>
      <c r="D541" s="4"/>
      <c r="E541" s="4"/>
      <c r="F541" s="4"/>
    </row>
    <row r="542" spans="1:6" ht="14.25" customHeight="1">
      <c r="A542" s="4"/>
      <c r="B542" s="4"/>
      <c r="C542" s="4"/>
      <c r="D542" s="4"/>
      <c r="E542" s="4"/>
      <c r="F542" s="4"/>
    </row>
    <row r="543" spans="1:6" ht="14.25" customHeight="1">
      <c r="A543" s="4"/>
      <c r="B543" s="4"/>
      <c r="C543" s="4"/>
      <c r="D543" s="4"/>
      <c r="E543" s="4"/>
      <c r="F543" s="4"/>
    </row>
    <row r="544" spans="1:6" ht="14.25" customHeight="1">
      <c r="A544" s="4"/>
      <c r="B544" s="4"/>
      <c r="C544" s="4"/>
      <c r="D544" s="4"/>
      <c r="E544" s="4"/>
      <c r="F544" s="4"/>
    </row>
    <row r="545" spans="1:6" ht="14.25" customHeight="1">
      <c r="A545" s="4"/>
      <c r="B545" s="4"/>
      <c r="C545" s="4"/>
      <c r="D545" s="4"/>
      <c r="E545" s="4"/>
      <c r="F545" s="4"/>
    </row>
    <row r="546" spans="1:6" ht="14.25" customHeight="1">
      <c r="A546" s="4"/>
      <c r="B546" s="4"/>
      <c r="C546" s="4"/>
      <c r="D546" s="4"/>
      <c r="E546" s="4"/>
      <c r="F546" s="4"/>
    </row>
    <row r="547" spans="1:6" ht="14.25" customHeight="1">
      <c r="A547" s="4"/>
      <c r="B547" s="4"/>
      <c r="C547" s="4"/>
      <c r="D547" s="4"/>
      <c r="E547" s="4"/>
      <c r="F547" s="4"/>
    </row>
    <row r="548" spans="1:6" ht="14.25" customHeight="1">
      <c r="A548" s="4"/>
      <c r="B548" s="4"/>
      <c r="C548" s="4"/>
      <c r="D548" s="4"/>
      <c r="E548" s="4"/>
      <c r="F548" s="4"/>
    </row>
    <row r="549" spans="1:6" ht="14.25" customHeight="1">
      <c r="A549" s="4"/>
      <c r="B549" s="4"/>
      <c r="C549" s="4"/>
      <c r="D549" s="4"/>
      <c r="E549" s="4"/>
      <c r="F549" s="4"/>
    </row>
    <row r="550" spans="1:6" ht="14.25" customHeight="1">
      <c r="A550" s="4"/>
      <c r="B550" s="4"/>
      <c r="C550" s="4"/>
      <c r="D550" s="4"/>
      <c r="E550" s="4"/>
      <c r="F550" s="4"/>
    </row>
    <row r="551" spans="1:6" ht="14.25" customHeight="1">
      <c r="A551" s="4"/>
      <c r="B551" s="4"/>
      <c r="C551" s="4"/>
      <c r="D551" s="4"/>
      <c r="E551" s="4"/>
      <c r="F551" s="4"/>
    </row>
    <row r="552" spans="1:6" ht="14.25" customHeight="1">
      <c r="A552" s="4"/>
      <c r="B552" s="4"/>
      <c r="C552" s="4"/>
      <c r="D552" s="4"/>
      <c r="E552" s="4"/>
      <c r="F552" s="4"/>
    </row>
    <row r="553" spans="1:6" ht="14.25" customHeight="1">
      <c r="A553" s="4"/>
      <c r="B553" s="4"/>
      <c r="C553" s="4"/>
      <c r="D553" s="4"/>
      <c r="E553" s="4"/>
      <c r="F553" s="4"/>
    </row>
    <row r="554" spans="1:6" ht="14.25" customHeight="1">
      <c r="A554" s="4"/>
      <c r="B554" s="4"/>
      <c r="C554" s="4"/>
      <c r="D554" s="4"/>
      <c r="E554" s="4"/>
      <c r="F554" s="4"/>
    </row>
    <row r="555" spans="1:6" ht="14.25" customHeight="1">
      <c r="A555" s="4"/>
      <c r="B555" s="4"/>
      <c r="C555" s="4"/>
      <c r="D555" s="4"/>
      <c r="E555" s="4"/>
      <c r="F555" s="4"/>
    </row>
    <row r="556" spans="1:6" ht="14.25" customHeight="1">
      <c r="A556" s="4"/>
      <c r="B556" s="4"/>
      <c r="C556" s="4"/>
      <c r="D556" s="4"/>
      <c r="E556" s="4"/>
      <c r="F556" s="4"/>
    </row>
    <row r="557" spans="1:6" ht="14.25" customHeight="1">
      <c r="A557" s="4"/>
      <c r="B557" s="4"/>
      <c r="C557" s="4"/>
      <c r="D557" s="4"/>
      <c r="E557" s="4"/>
      <c r="F557" s="4"/>
    </row>
    <row r="558" spans="1:6" ht="14.25" customHeight="1">
      <c r="A558" s="4"/>
      <c r="B558" s="4"/>
      <c r="C558" s="4"/>
      <c r="D558" s="4"/>
      <c r="E558" s="4"/>
      <c r="F558" s="4"/>
    </row>
    <row r="559" spans="1:6" ht="14.25" customHeight="1">
      <c r="A559" s="4"/>
      <c r="B559" s="4"/>
      <c r="C559" s="4"/>
      <c r="D559" s="4"/>
      <c r="E559" s="4"/>
      <c r="F559" s="4"/>
    </row>
    <row r="560" spans="1:6" ht="14.25" customHeight="1">
      <c r="A560" s="4"/>
      <c r="B560" s="4"/>
      <c r="C560" s="4"/>
      <c r="D560" s="4"/>
      <c r="E560" s="4"/>
      <c r="F560" s="4"/>
    </row>
    <row r="561" spans="1:6" ht="14.25" customHeight="1">
      <c r="A561" s="4"/>
      <c r="B561" s="4"/>
      <c r="C561" s="4"/>
      <c r="D561" s="4"/>
      <c r="E561" s="4"/>
      <c r="F561" s="4"/>
    </row>
    <row r="562" spans="1:6" ht="14.25" customHeight="1">
      <c r="A562" s="4"/>
      <c r="B562" s="4"/>
      <c r="C562" s="4"/>
      <c r="D562" s="4"/>
      <c r="E562" s="4"/>
      <c r="F562" s="4"/>
    </row>
    <row r="563" spans="1:6" ht="14.25" customHeight="1">
      <c r="A563" s="4"/>
      <c r="B563" s="4"/>
      <c r="C563" s="4"/>
      <c r="D563" s="4"/>
      <c r="E563" s="4"/>
      <c r="F563" s="4"/>
    </row>
    <row r="564" spans="1:6" ht="14.25" customHeight="1">
      <c r="A564" s="4"/>
      <c r="B564" s="4"/>
      <c r="C564" s="4"/>
      <c r="D564" s="4"/>
      <c r="E564" s="4"/>
      <c r="F564" s="4"/>
    </row>
    <row r="565" spans="1:6" ht="14.25" customHeight="1">
      <c r="A565" s="4"/>
      <c r="B565" s="4"/>
      <c r="C565" s="4"/>
      <c r="D565" s="4"/>
      <c r="E565" s="4"/>
      <c r="F565" s="4"/>
    </row>
    <row r="566" spans="1:6" ht="14.25" customHeight="1">
      <c r="A566" s="4"/>
      <c r="B566" s="4"/>
      <c r="C566" s="4"/>
      <c r="D566" s="4"/>
      <c r="E566" s="4"/>
      <c r="F566" s="4"/>
    </row>
    <row r="567" spans="1:6" ht="14.25" customHeight="1">
      <c r="A567" s="4"/>
      <c r="B567" s="4"/>
      <c r="C567" s="4"/>
      <c r="D567" s="4"/>
      <c r="E567" s="4"/>
      <c r="F567" s="4"/>
    </row>
    <row r="568" spans="1:6" ht="14.25" customHeight="1">
      <c r="A568" s="4"/>
      <c r="B568" s="4"/>
      <c r="C568" s="4"/>
      <c r="D568" s="4"/>
      <c r="E568" s="4"/>
      <c r="F568" s="4"/>
    </row>
    <row r="569" spans="1:6" ht="14.25" customHeight="1">
      <c r="A569" s="4"/>
      <c r="B569" s="4"/>
      <c r="C569" s="4"/>
      <c r="D569" s="4"/>
      <c r="E569" s="4"/>
      <c r="F569" s="4"/>
    </row>
    <row r="570" spans="1:6" ht="14.25" customHeight="1">
      <c r="A570" s="4"/>
      <c r="B570" s="4"/>
      <c r="C570" s="4"/>
      <c r="D570" s="4"/>
      <c r="E570" s="4"/>
      <c r="F570" s="4"/>
    </row>
    <row r="571" spans="1:6" ht="14.25" customHeight="1">
      <c r="A571" s="4"/>
      <c r="B571" s="4"/>
      <c r="C571" s="4"/>
      <c r="D571" s="4"/>
      <c r="E571" s="4"/>
      <c r="F571" s="4"/>
    </row>
    <row r="572" spans="1:6" ht="14.25" customHeight="1">
      <c r="A572" s="4"/>
      <c r="B572" s="4"/>
      <c r="C572" s="4"/>
      <c r="D572" s="4"/>
      <c r="E572" s="4"/>
      <c r="F572" s="4"/>
    </row>
    <row r="573" spans="1:6" ht="14.25" customHeight="1">
      <c r="A573" s="4"/>
      <c r="B573" s="4"/>
      <c r="C573" s="4"/>
      <c r="D573" s="4"/>
      <c r="E573" s="4"/>
      <c r="F573" s="4"/>
    </row>
    <row r="574" spans="1:6" ht="14.25" customHeight="1">
      <c r="A574" s="4"/>
      <c r="B574" s="4"/>
      <c r="C574" s="4"/>
      <c r="D574" s="4"/>
      <c r="E574" s="4"/>
      <c r="F574" s="4"/>
    </row>
    <row r="575" spans="1:6" ht="14.25" customHeight="1">
      <c r="A575" s="4"/>
      <c r="B575" s="4"/>
      <c r="C575" s="4"/>
      <c r="D575" s="4"/>
      <c r="E575" s="4"/>
      <c r="F575" s="4"/>
    </row>
    <row r="576" spans="1:6" ht="14.25" customHeight="1">
      <c r="A576" s="4"/>
      <c r="B576" s="4"/>
      <c r="C576" s="4"/>
      <c r="D576" s="4"/>
      <c r="E576" s="4"/>
      <c r="F576" s="4"/>
    </row>
    <row r="577" spans="1:6" ht="14.25" customHeight="1">
      <c r="A577" s="4"/>
      <c r="B577" s="4"/>
      <c r="C577" s="4"/>
      <c r="D577" s="4"/>
      <c r="E577" s="4"/>
      <c r="F577" s="4"/>
    </row>
    <row r="578" spans="1:6" ht="14.25" customHeight="1">
      <c r="A578" s="4"/>
      <c r="B578" s="4"/>
      <c r="C578" s="4"/>
      <c r="D578" s="4"/>
      <c r="E578" s="4"/>
      <c r="F578" s="4"/>
    </row>
    <row r="579" spans="1:6" ht="14.25" customHeight="1">
      <c r="A579" s="4"/>
      <c r="B579" s="4"/>
      <c r="C579" s="4"/>
      <c r="D579" s="4"/>
      <c r="E579" s="4"/>
      <c r="F579" s="4"/>
    </row>
    <row r="580" spans="1:6" ht="14.25" customHeight="1">
      <c r="A580" s="4"/>
      <c r="B580" s="4"/>
      <c r="C580" s="4"/>
      <c r="D580" s="4"/>
      <c r="E580" s="4"/>
      <c r="F580" s="4"/>
    </row>
    <row r="581" spans="1:6" ht="14.25" customHeight="1">
      <c r="A581" s="4"/>
      <c r="B581" s="4"/>
      <c r="C581" s="4"/>
      <c r="D581" s="4"/>
      <c r="E581" s="4"/>
      <c r="F581" s="4"/>
    </row>
    <row r="582" spans="1:6" ht="14.25" customHeight="1">
      <c r="A582" s="4"/>
      <c r="B582" s="4"/>
      <c r="C582" s="4"/>
      <c r="D582" s="4"/>
      <c r="E582" s="4"/>
      <c r="F582" s="4"/>
    </row>
    <row r="583" spans="1:6" ht="14.25" customHeight="1">
      <c r="A583" s="4"/>
      <c r="B583" s="4"/>
      <c r="C583" s="4"/>
      <c r="D583" s="4"/>
      <c r="E583" s="4"/>
      <c r="F583" s="4"/>
    </row>
    <row r="584" spans="1:6" ht="14.25" customHeight="1">
      <c r="A584" s="4"/>
      <c r="B584" s="4"/>
      <c r="C584" s="4"/>
      <c r="D584" s="4"/>
      <c r="E584" s="4"/>
      <c r="F584" s="4"/>
    </row>
    <row r="585" spans="1:6" ht="14.25" customHeight="1">
      <c r="A585" s="4"/>
      <c r="B585" s="4"/>
      <c r="C585" s="4"/>
      <c r="D585" s="4"/>
      <c r="E585" s="4"/>
      <c r="F585" s="4"/>
    </row>
    <row r="586" spans="1:6" ht="14.25" customHeight="1">
      <c r="A586" s="4"/>
      <c r="B586" s="4"/>
      <c r="C586" s="4"/>
      <c r="D586" s="4"/>
      <c r="E586" s="4"/>
      <c r="F586" s="4"/>
    </row>
    <row r="587" spans="1:6" ht="14.25" customHeight="1">
      <c r="A587" s="4"/>
      <c r="B587" s="4"/>
      <c r="C587" s="4"/>
      <c r="D587" s="4"/>
      <c r="E587" s="4"/>
      <c r="F587" s="4"/>
    </row>
    <row r="588" spans="1:6" ht="14.25" customHeight="1">
      <c r="A588" s="4"/>
      <c r="B588" s="4"/>
      <c r="C588" s="4"/>
      <c r="D588" s="4"/>
      <c r="E588" s="4"/>
      <c r="F588" s="4"/>
    </row>
    <row r="589" spans="1:6" ht="14.25" customHeight="1">
      <c r="A589" s="4"/>
      <c r="B589" s="4"/>
      <c r="C589" s="4"/>
      <c r="D589" s="4"/>
      <c r="E589" s="4"/>
      <c r="F589" s="4"/>
    </row>
    <row r="590" spans="1:6" ht="14.25" customHeight="1">
      <c r="A590" s="4"/>
      <c r="B590" s="4"/>
      <c r="C590" s="4"/>
      <c r="D590" s="4"/>
      <c r="E590" s="4"/>
      <c r="F590" s="4"/>
    </row>
    <row r="591" spans="1:6" ht="14.25" customHeight="1">
      <c r="A591" s="4"/>
      <c r="B591" s="4"/>
      <c r="C591" s="4"/>
      <c r="D591" s="4"/>
      <c r="E591" s="4"/>
      <c r="F591" s="4"/>
    </row>
    <row r="592" spans="1:6" ht="14.25" customHeight="1">
      <c r="A592" s="4"/>
      <c r="B592" s="4"/>
      <c r="C592" s="4"/>
      <c r="D592" s="4"/>
      <c r="E592" s="4"/>
      <c r="F592" s="4"/>
    </row>
    <row r="593" spans="1:6" ht="14.25" customHeight="1">
      <c r="A593" s="4"/>
      <c r="B593" s="4"/>
      <c r="C593" s="4"/>
      <c r="D593" s="4"/>
      <c r="E593" s="4"/>
      <c r="F593" s="4"/>
    </row>
    <row r="594" spans="1:6" ht="14.25" customHeight="1">
      <c r="A594" s="4"/>
      <c r="B594" s="4"/>
      <c r="C594" s="4"/>
      <c r="D594" s="4"/>
      <c r="E594" s="4"/>
      <c r="F594" s="4"/>
    </row>
    <row r="595" spans="1:6" ht="14.25" customHeight="1">
      <c r="A595" s="4"/>
      <c r="B595" s="4"/>
      <c r="C595" s="4"/>
      <c r="D595" s="4"/>
      <c r="E595" s="4"/>
      <c r="F595" s="4"/>
    </row>
    <row r="596" spans="1:6" ht="14.25" customHeight="1">
      <c r="A596" s="4"/>
      <c r="B596" s="4"/>
      <c r="C596" s="4"/>
      <c r="D596" s="4"/>
      <c r="E596" s="4"/>
      <c r="F596" s="4"/>
    </row>
    <row r="597" spans="1:6" ht="14.25" customHeight="1">
      <c r="A597" s="4"/>
      <c r="B597" s="4"/>
      <c r="C597" s="4"/>
      <c r="D597" s="4"/>
      <c r="E597" s="4"/>
      <c r="F597" s="4"/>
    </row>
    <row r="598" spans="1:6" ht="14.25" customHeight="1">
      <c r="A598" s="4"/>
      <c r="B598" s="4"/>
      <c r="C598" s="4"/>
      <c r="D598" s="4"/>
      <c r="E598" s="4"/>
      <c r="F598" s="4"/>
    </row>
    <row r="599" spans="1:6" ht="14.25" customHeight="1">
      <c r="A599" s="4"/>
      <c r="B599" s="4"/>
      <c r="C599" s="4"/>
      <c r="D599" s="4"/>
      <c r="E599" s="4"/>
      <c r="F599" s="4"/>
    </row>
    <row r="600" spans="1:6" ht="14.25" customHeight="1">
      <c r="A600" s="4"/>
      <c r="B600" s="4"/>
      <c r="C600" s="4"/>
      <c r="D600" s="4"/>
      <c r="E600" s="4"/>
      <c r="F600" s="4"/>
    </row>
    <row r="601" spans="1:6" ht="14.25" customHeight="1">
      <c r="A601" s="4"/>
      <c r="B601" s="4"/>
      <c r="C601" s="4"/>
      <c r="D601" s="4"/>
      <c r="E601" s="4"/>
      <c r="F601" s="4"/>
    </row>
    <row r="602" spans="1:6" ht="14.25" customHeight="1">
      <c r="A602" s="4"/>
      <c r="B602" s="4"/>
      <c r="C602" s="4"/>
      <c r="D602" s="4"/>
      <c r="E602" s="4"/>
      <c r="F602" s="4"/>
    </row>
    <row r="603" spans="1:6" ht="14.25" customHeight="1">
      <c r="A603" s="4"/>
      <c r="B603" s="4"/>
      <c r="C603" s="4"/>
      <c r="D603" s="4"/>
      <c r="E603" s="4"/>
      <c r="F603" s="4"/>
    </row>
    <row r="604" spans="1:6" ht="14.25" customHeight="1">
      <c r="A604" s="4"/>
      <c r="B604" s="4"/>
      <c r="C604" s="4"/>
      <c r="D604" s="4"/>
      <c r="E604" s="4"/>
      <c r="F604" s="4"/>
    </row>
    <row r="605" spans="1:6" ht="14.25" customHeight="1">
      <c r="A605" s="4"/>
      <c r="B605" s="4"/>
      <c r="C605" s="4"/>
      <c r="D605" s="4"/>
      <c r="E605" s="4"/>
      <c r="F605" s="4"/>
    </row>
    <row r="606" spans="1:6" ht="14.25" customHeight="1">
      <c r="A606" s="4"/>
      <c r="B606" s="4"/>
      <c r="C606" s="4"/>
      <c r="D606" s="4"/>
      <c r="E606" s="4"/>
      <c r="F606" s="4"/>
    </row>
    <row r="607" spans="1:6" ht="14.25" customHeight="1">
      <c r="A607" s="4"/>
      <c r="B607" s="4"/>
      <c r="C607" s="4"/>
      <c r="D607" s="4"/>
      <c r="E607" s="4"/>
      <c r="F607" s="4"/>
    </row>
    <row r="608" spans="1:6" ht="14.25" customHeight="1">
      <c r="A608" s="4"/>
      <c r="B608" s="4"/>
      <c r="C608" s="4"/>
      <c r="D608" s="4"/>
      <c r="E608" s="4"/>
      <c r="F608" s="4"/>
    </row>
    <row r="609" spans="1:6" ht="14.25" customHeight="1">
      <c r="A609" s="4"/>
      <c r="B609" s="4"/>
      <c r="C609" s="4"/>
      <c r="D609" s="4"/>
      <c r="E609" s="4"/>
      <c r="F609" s="4"/>
    </row>
    <row r="610" spans="1:6" ht="14.25" customHeight="1">
      <c r="A610" s="4"/>
      <c r="B610" s="4"/>
      <c r="C610" s="4"/>
      <c r="D610" s="4"/>
      <c r="E610" s="4"/>
      <c r="F610" s="4"/>
    </row>
    <row r="611" spans="1:6" ht="14.25" customHeight="1">
      <c r="A611" s="4"/>
      <c r="B611" s="4"/>
      <c r="C611" s="4"/>
      <c r="D611" s="4"/>
      <c r="E611" s="4"/>
      <c r="F611" s="4"/>
    </row>
    <row r="612" spans="1:6" ht="14.25" customHeight="1">
      <c r="A612" s="4"/>
      <c r="B612" s="4"/>
      <c r="C612" s="4"/>
      <c r="D612" s="4"/>
      <c r="E612" s="4"/>
      <c r="F612" s="4"/>
    </row>
    <row r="613" spans="1:6" ht="14.25" customHeight="1">
      <c r="A613" s="4"/>
      <c r="B613" s="4"/>
      <c r="C613" s="4"/>
      <c r="D613" s="4"/>
      <c r="E613" s="4"/>
      <c r="F613" s="4"/>
    </row>
    <row r="614" spans="1:6" ht="14.25" customHeight="1">
      <c r="A614" s="4"/>
      <c r="B614" s="4"/>
      <c r="C614" s="4"/>
      <c r="D614" s="4"/>
      <c r="E614" s="4"/>
      <c r="F614" s="4"/>
    </row>
    <row r="615" spans="1:6" ht="14.25" customHeight="1">
      <c r="A615" s="4"/>
      <c r="B615" s="4"/>
      <c r="C615" s="4"/>
      <c r="D615" s="4"/>
      <c r="E615" s="4"/>
      <c r="F615" s="4"/>
    </row>
    <row r="616" spans="1:6" ht="14.25" customHeight="1">
      <c r="A616" s="4"/>
      <c r="B616" s="4"/>
      <c r="C616" s="4"/>
      <c r="D616" s="4"/>
      <c r="E616" s="4"/>
      <c r="F616" s="4"/>
    </row>
    <row r="617" spans="1:6" ht="14.25" customHeight="1">
      <c r="A617" s="4"/>
      <c r="B617" s="4"/>
      <c r="C617" s="4"/>
      <c r="D617" s="4"/>
      <c r="E617" s="4"/>
      <c r="F617" s="4"/>
    </row>
    <row r="618" spans="1:6" ht="14.25" customHeight="1">
      <c r="A618" s="4"/>
      <c r="B618" s="4"/>
      <c r="C618" s="4"/>
      <c r="D618" s="4"/>
      <c r="E618" s="4"/>
      <c r="F618" s="4"/>
    </row>
    <row r="619" spans="1:6" ht="14.25" customHeight="1">
      <c r="A619" s="4"/>
      <c r="B619" s="4"/>
      <c r="C619" s="4"/>
      <c r="D619" s="4"/>
      <c r="E619" s="4"/>
      <c r="F619" s="4"/>
    </row>
    <row r="620" spans="1:6" ht="14.25" customHeight="1">
      <c r="A620" s="4"/>
      <c r="B620" s="4"/>
      <c r="C620" s="4"/>
      <c r="D620" s="4"/>
      <c r="E620" s="4"/>
      <c r="F620" s="4"/>
    </row>
    <row r="621" spans="1:6" ht="14.25" customHeight="1">
      <c r="A621" s="4"/>
      <c r="B621" s="4"/>
      <c r="C621" s="4"/>
      <c r="D621" s="4"/>
      <c r="E621" s="4"/>
      <c r="F621" s="4"/>
    </row>
    <row r="622" spans="1:6" ht="14.25" customHeight="1">
      <c r="A622" s="4"/>
      <c r="B622" s="4"/>
      <c r="C622" s="4"/>
      <c r="D622" s="4"/>
      <c r="E622" s="4"/>
      <c r="F622" s="4"/>
    </row>
    <row r="623" spans="1:6" ht="14.25" customHeight="1">
      <c r="A623" s="4"/>
      <c r="B623" s="4"/>
      <c r="C623" s="4"/>
      <c r="D623" s="4"/>
      <c r="E623" s="4"/>
      <c r="F623" s="4"/>
    </row>
    <row r="624" spans="1:6" ht="14.25" customHeight="1">
      <c r="A624" s="4"/>
      <c r="B624" s="4"/>
      <c r="C624" s="4"/>
      <c r="D624" s="4"/>
      <c r="E624" s="4"/>
      <c r="F624" s="4"/>
    </row>
    <row r="625" spans="1:6" ht="14.25" customHeight="1">
      <c r="A625" s="4"/>
      <c r="B625" s="4"/>
      <c r="C625" s="4"/>
      <c r="D625" s="4"/>
      <c r="E625" s="4"/>
      <c r="F625" s="4"/>
    </row>
    <row r="626" spans="1:6" ht="14.25" customHeight="1">
      <c r="A626" s="4"/>
      <c r="B626" s="4"/>
      <c r="C626" s="4"/>
      <c r="D626" s="4"/>
      <c r="E626" s="4"/>
      <c r="F626" s="4"/>
    </row>
    <row r="627" spans="1:6" ht="14.25" customHeight="1">
      <c r="A627" s="4"/>
      <c r="B627" s="4"/>
      <c r="C627" s="4"/>
      <c r="D627" s="4"/>
      <c r="E627" s="4"/>
      <c r="F627" s="4"/>
    </row>
    <row r="628" spans="1:6" ht="14.25" customHeight="1">
      <c r="A628" s="4"/>
      <c r="B628" s="4"/>
      <c r="C628" s="4"/>
      <c r="D628" s="4"/>
      <c r="E628" s="4"/>
      <c r="F628" s="4"/>
    </row>
    <row r="629" spans="1:6" ht="14.25" customHeight="1">
      <c r="A629" s="4"/>
      <c r="B629" s="4"/>
      <c r="C629" s="4"/>
      <c r="D629" s="4"/>
      <c r="E629" s="4"/>
      <c r="F629" s="4"/>
    </row>
    <row r="630" spans="1:6" ht="14.25" customHeight="1">
      <c r="A630" s="4"/>
      <c r="B630" s="4"/>
      <c r="C630" s="4"/>
      <c r="D630" s="4"/>
      <c r="E630" s="4"/>
      <c r="F630" s="4"/>
    </row>
    <row r="631" spans="1:6" ht="14.25" customHeight="1">
      <c r="A631" s="4"/>
      <c r="B631" s="4"/>
      <c r="C631" s="4"/>
      <c r="D631" s="4"/>
      <c r="E631" s="4"/>
      <c r="F631" s="4"/>
    </row>
    <row r="632" spans="1:6" ht="14.25" customHeight="1">
      <c r="A632" s="4"/>
      <c r="B632" s="4"/>
      <c r="C632" s="4"/>
      <c r="D632" s="4"/>
      <c r="E632" s="4"/>
      <c r="F632" s="4"/>
    </row>
    <row r="633" spans="1:6" ht="14.25" customHeight="1">
      <c r="A633" s="4"/>
      <c r="B633" s="4"/>
      <c r="C633" s="4"/>
      <c r="D633" s="4"/>
      <c r="E633" s="4"/>
      <c r="F633" s="4"/>
    </row>
    <row r="634" spans="1:6" ht="14.25" customHeight="1">
      <c r="A634" s="4"/>
      <c r="B634" s="4"/>
      <c r="C634" s="4"/>
      <c r="D634" s="4"/>
      <c r="E634" s="4"/>
      <c r="F634" s="4"/>
    </row>
    <row r="635" spans="1:6" ht="14.25" customHeight="1">
      <c r="A635" s="4"/>
      <c r="B635" s="4"/>
      <c r="C635" s="4"/>
      <c r="D635" s="4"/>
      <c r="E635" s="4"/>
      <c r="F635" s="4"/>
    </row>
    <row r="636" spans="1:6" ht="14.25" customHeight="1">
      <c r="A636" s="4"/>
      <c r="B636" s="4"/>
      <c r="C636" s="4"/>
      <c r="D636" s="4"/>
      <c r="E636" s="4"/>
      <c r="F636" s="4"/>
    </row>
    <row r="637" spans="1:6" ht="14.25" customHeight="1">
      <c r="A637" s="4"/>
      <c r="B637" s="4"/>
      <c r="C637" s="4"/>
      <c r="D637" s="4"/>
      <c r="E637" s="4"/>
      <c r="F637" s="4"/>
    </row>
    <row r="638" spans="1:6" ht="14.25" customHeight="1">
      <c r="A638" s="4"/>
      <c r="B638" s="4"/>
      <c r="C638" s="4"/>
      <c r="D638" s="4"/>
      <c r="E638" s="4"/>
      <c r="F638" s="4"/>
    </row>
    <row r="639" spans="1:6" ht="14.25" customHeight="1">
      <c r="A639" s="4"/>
      <c r="B639" s="4"/>
      <c r="C639" s="4"/>
      <c r="D639" s="4"/>
      <c r="E639" s="4"/>
      <c r="F639" s="4"/>
    </row>
    <row r="640" spans="1:6" ht="14.25" customHeight="1">
      <c r="A640" s="4"/>
      <c r="B640" s="4"/>
      <c r="C640" s="4"/>
      <c r="D640" s="4"/>
      <c r="E640" s="4"/>
      <c r="F640" s="4"/>
    </row>
    <row r="641" spans="1:6" ht="14.25" customHeight="1">
      <c r="A641" s="4"/>
      <c r="B641" s="4"/>
      <c r="C641" s="4"/>
      <c r="D641" s="4"/>
      <c r="E641" s="4"/>
      <c r="F641" s="4"/>
    </row>
    <row r="642" spans="1:6" ht="14.25" customHeight="1">
      <c r="A642" s="4"/>
      <c r="B642" s="4"/>
      <c r="C642" s="4"/>
      <c r="D642" s="4"/>
      <c r="E642" s="4"/>
      <c r="F642" s="4"/>
    </row>
    <row r="643" spans="1:6" ht="14.25" customHeight="1">
      <c r="A643" s="4"/>
      <c r="B643" s="4"/>
      <c r="C643" s="4"/>
      <c r="D643" s="4"/>
      <c r="E643" s="4"/>
      <c r="F643" s="4"/>
    </row>
    <row r="644" spans="1:6" ht="14.25" customHeight="1">
      <c r="A644" s="4"/>
      <c r="B644" s="4"/>
      <c r="C644" s="4"/>
      <c r="D644" s="4"/>
      <c r="E644" s="4"/>
      <c r="F644" s="4"/>
    </row>
    <row r="645" spans="1:6" ht="14.25" customHeight="1">
      <c r="A645" s="4"/>
      <c r="B645" s="4"/>
      <c r="C645" s="4"/>
      <c r="D645" s="4"/>
      <c r="E645" s="4"/>
      <c r="F645" s="4"/>
    </row>
    <row r="646" spans="1:6" ht="14.25" customHeight="1">
      <c r="A646" s="4"/>
      <c r="B646" s="4"/>
      <c r="C646" s="4"/>
      <c r="D646" s="4"/>
      <c r="E646" s="4"/>
      <c r="F646" s="4"/>
    </row>
    <row r="647" spans="1:6" ht="14.25" customHeight="1">
      <c r="A647" s="4"/>
      <c r="B647" s="4"/>
      <c r="C647" s="4"/>
      <c r="D647" s="4"/>
      <c r="E647" s="4"/>
      <c r="F647" s="4"/>
    </row>
    <row r="648" spans="1:6" ht="14.25" customHeight="1">
      <c r="A648" s="4"/>
      <c r="B648" s="4"/>
      <c r="C648" s="4"/>
      <c r="D648" s="4"/>
      <c r="E648" s="4"/>
      <c r="F648" s="4"/>
    </row>
    <row r="649" spans="1:6" ht="14.25" customHeight="1">
      <c r="A649" s="4"/>
      <c r="B649" s="4"/>
      <c r="C649" s="4"/>
      <c r="D649" s="4"/>
      <c r="E649" s="4"/>
      <c r="F649" s="4"/>
    </row>
    <row r="650" spans="1:6" ht="14.25" customHeight="1">
      <c r="A650" s="4"/>
      <c r="B650" s="4"/>
      <c r="C650" s="4"/>
      <c r="D650" s="4"/>
      <c r="E650" s="4"/>
      <c r="F650" s="4"/>
    </row>
    <row r="651" spans="1:6" ht="14.25" customHeight="1">
      <c r="A651" s="4"/>
      <c r="B651" s="4"/>
      <c r="C651" s="4"/>
      <c r="D651" s="4"/>
      <c r="E651" s="4"/>
      <c r="F651" s="4"/>
    </row>
    <row r="652" spans="1:6" ht="14.25" customHeight="1">
      <c r="A652" s="4"/>
      <c r="B652" s="4"/>
      <c r="C652" s="4"/>
      <c r="D652" s="4"/>
      <c r="E652" s="4"/>
      <c r="F652" s="4"/>
    </row>
    <row r="653" spans="1:6" ht="14.25" customHeight="1">
      <c r="A653" s="4"/>
      <c r="B653" s="4"/>
      <c r="C653" s="4"/>
      <c r="D653" s="4"/>
      <c r="E653" s="4"/>
      <c r="F653" s="4"/>
    </row>
    <row r="654" spans="1:6" ht="14.25" customHeight="1">
      <c r="A654" s="4"/>
      <c r="B654" s="4"/>
      <c r="C654" s="4"/>
      <c r="D654" s="4"/>
      <c r="E654" s="4"/>
      <c r="F654" s="4"/>
    </row>
    <row r="655" spans="1:6" ht="14.25" customHeight="1">
      <c r="A655" s="4"/>
      <c r="B655" s="4"/>
      <c r="C655" s="4"/>
      <c r="D655" s="4"/>
      <c r="E655" s="4"/>
      <c r="F655" s="4"/>
    </row>
    <row r="656" spans="1:6" ht="14.25" customHeight="1">
      <c r="A656" s="4"/>
      <c r="B656" s="4"/>
      <c r="C656" s="4"/>
      <c r="D656" s="4"/>
      <c r="E656" s="4"/>
      <c r="F656" s="4"/>
    </row>
    <row r="657" spans="1:6" ht="14.25" customHeight="1">
      <c r="A657" s="4"/>
      <c r="B657" s="4"/>
      <c r="C657" s="4"/>
      <c r="D657" s="4"/>
      <c r="E657" s="4"/>
      <c r="F657" s="4"/>
    </row>
    <row r="658" spans="1:6" ht="14.25" customHeight="1">
      <c r="A658" s="4"/>
      <c r="B658" s="4"/>
      <c r="C658" s="4"/>
      <c r="D658" s="4"/>
      <c r="E658" s="4"/>
      <c r="F658" s="4"/>
    </row>
    <row r="659" spans="1:6" ht="14.25" customHeight="1">
      <c r="A659" s="4"/>
      <c r="B659" s="4"/>
      <c r="C659" s="4"/>
      <c r="D659" s="4"/>
      <c r="E659" s="4"/>
      <c r="F659" s="4"/>
    </row>
    <row r="660" spans="1:6" ht="14.25" customHeight="1">
      <c r="A660" s="4"/>
      <c r="B660" s="4"/>
      <c r="C660" s="4"/>
      <c r="D660" s="4"/>
      <c r="E660" s="4"/>
      <c r="F660" s="4"/>
    </row>
    <row r="661" spans="1:6" ht="14.25" customHeight="1">
      <c r="A661" s="4"/>
      <c r="B661" s="4"/>
      <c r="C661" s="4"/>
      <c r="D661" s="4"/>
      <c r="E661" s="4"/>
      <c r="F661" s="4"/>
    </row>
    <row r="662" spans="1:6" ht="14.25" customHeight="1">
      <c r="A662" s="4"/>
      <c r="B662" s="4"/>
      <c r="C662" s="4"/>
      <c r="D662" s="4"/>
      <c r="E662" s="4"/>
      <c r="F662" s="4"/>
    </row>
    <row r="663" spans="1:6" ht="14.25" customHeight="1">
      <c r="A663" s="4"/>
      <c r="B663" s="4"/>
      <c r="C663" s="4"/>
      <c r="D663" s="4"/>
      <c r="E663" s="4"/>
      <c r="F663" s="4"/>
    </row>
    <row r="664" spans="1:6" ht="14.25" customHeight="1">
      <c r="A664" s="4"/>
      <c r="B664" s="4"/>
      <c r="C664" s="4"/>
      <c r="D664" s="4"/>
      <c r="E664" s="4"/>
      <c r="F664" s="4"/>
    </row>
    <row r="665" spans="1:6" ht="14.25" customHeight="1">
      <c r="A665" s="4"/>
      <c r="B665" s="4"/>
      <c r="C665" s="4"/>
      <c r="D665" s="4"/>
      <c r="E665" s="4"/>
      <c r="F665" s="4"/>
    </row>
    <row r="666" spans="1:6" ht="14.25" customHeight="1">
      <c r="A666" s="4"/>
      <c r="B666" s="4"/>
      <c r="C666" s="4"/>
      <c r="D666" s="4"/>
      <c r="E666" s="4"/>
      <c r="F666" s="4"/>
    </row>
    <row r="667" spans="1:6" ht="14.25" customHeight="1">
      <c r="A667" s="4"/>
      <c r="B667" s="4"/>
      <c r="C667" s="4"/>
      <c r="D667" s="4"/>
      <c r="E667" s="4"/>
      <c r="F667" s="4"/>
    </row>
    <row r="668" spans="1:6" ht="14.25" customHeight="1">
      <c r="A668" s="4"/>
      <c r="B668" s="4"/>
      <c r="C668" s="4"/>
      <c r="D668" s="4"/>
      <c r="E668" s="4"/>
      <c r="F668" s="4"/>
    </row>
    <row r="669" spans="1:6" ht="14.25" customHeight="1">
      <c r="A669" s="4"/>
      <c r="B669" s="4"/>
      <c r="C669" s="4"/>
      <c r="D669" s="4"/>
      <c r="E669" s="4"/>
      <c r="F669" s="4"/>
    </row>
    <row r="670" spans="1:6" ht="14.25" customHeight="1">
      <c r="A670" s="4"/>
      <c r="B670" s="4"/>
      <c r="C670" s="4"/>
      <c r="D670" s="4"/>
      <c r="E670" s="4"/>
      <c r="F670" s="4"/>
    </row>
    <row r="671" spans="1:6" ht="14.25" customHeight="1">
      <c r="A671" s="4"/>
      <c r="B671" s="4"/>
      <c r="C671" s="4"/>
      <c r="D671" s="4"/>
      <c r="E671" s="4"/>
      <c r="F671" s="4"/>
    </row>
    <row r="672" spans="1:6" ht="14.25" customHeight="1">
      <c r="A672" s="4"/>
      <c r="B672" s="4"/>
      <c r="C672" s="4"/>
      <c r="D672" s="4"/>
      <c r="E672" s="4"/>
      <c r="F672" s="4"/>
    </row>
    <row r="673" spans="1:6" ht="14.25" customHeight="1">
      <c r="A673" s="4"/>
      <c r="B673" s="4"/>
      <c r="C673" s="4"/>
      <c r="D673" s="4"/>
      <c r="E673" s="4"/>
      <c r="F673" s="4"/>
    </row>
    <row r="674" spans="1:6" ht="14.25" customHeight="1">
      <c r="A674" s="4"/>
      <c r="B674" s="4"/>
      <c r="C674" s="4"/>
      <c r="D674" s="4"/>
      <c r="E674" s="4"/>
      <c r="F674" s="4"/>
    </row>
    <row r="675" spans="1:6" ht="14.25" customHeight="1">
      <c r="A675" s="4"/>
      <c r="B675" s="4"/>
      <c r="C675" s="4"/>
      <c r="D675" s="4"/>
      <c r="E675" s="4"/>
      <c r="F675" s="4"/>
    </row>
    <row r="676" spans="1:6" ht="14.25" customHeight="1">
      <c r="A676" s="4"/>
      <c r="B676" s="4"/>
      <c r="C676" s="4"/>
      <c r="D676" s="4"/>
      <c r="E676" s="4"/>
      <c r="F676" s="4"/>
    </row>
    <row r="677" spans="1:6" ht="14.25" customHeight="1">
      <c r="A677" s="4"/>
      <c r="B677" s="4"/>
      <c r="C677" s="4"/>
      <c r="D677" s="4"/>
      <c r="E677" s="4"/>
      <c r="F677" s="4"/>
    </row>
    <row r="678" spans="1:6" ht="14.25" customHeight="1">
      <c r="A678" s="4"/>
      <c r="B678" s="4"/>
      <c r="C678" s="4"/>
      <c r="D678" s="4"/>
      <c r="E678" s="4"/>
      <c r="F678" s="4"/>
    </row>
    <row r="679" spans="1:6" ht="14.25" customHeight="1">
      <c r="A679" s="4"/>
      <c r="B679" s="4"/>
      <c r="C679" s="4"/>
      <c r="D679" s="4"/>
      <c r="E679" s="4"/>
      <c r="F679" s="4"/>
    </row>
    <row r="680" spans="1:6" ht="14.25" customHeight="1">
      <c r="A680" s="4"/>
      <c r="B680" s="4"/>
      <c r="C680" s="4"/>
      <c r="D680" s="4"/>
      <c r="E680" s="4"/>
      <c r="F680" s="4"/>
    </row>
    <row r="681" spans="1:6" ht="14.25" customHeight="1">
      <c r="A681" s="4"/>
      <c r="B681" s="4"/>
      <c r="C681" s="4"/>
      <c r="D681" s="4"/>
      <c r="E681" s="4"/>
      <c r="F681" s="4"/>
    </row>
    <row r="682" spans="1:6" ht="14.25" customHeight="1">
      <c r="A682" s="4"/>
      <c r="B682" s="4"/>
      <c r="C682" s="4"/>
      <c r="D682" s="4"/>
      <c r="E682" s="4"/>
      <c r="F682" s="4"/>
    </row>
    <row r="683" spans="1:6" ht="14.25" customHeight="1">
      <c r="A683" s="4"/>
      <c r="B683" s="4"/>
      <c r="C683" s="4"/>
      <c r="D683" s="4"/>
      <c r="E683" s="4"/>
      <c r="F683" s="4"/>
    </row>
    <row r="684" spans="1:6" ht="14.25" customHeight="1">
      <c r="A684" s="4"/>
      <c r="B684" s="4"/>
      <c r="C684" s="4"/>
      <c r="D684" s="4"/>
      <c r="E684" s="4"/>
      <c r="F684" s="4"/>
    </row>
    <row r="685" spans="1:6" ht="14.25" customHeight="1">
      <c r="A685" s="4"/>
      <c r="B685" s="4"/>
      <c r="C685" s="4"/>
      <c r="D685" s="4"/>
      <c r="E685" s="4"/>
      <c r="F685" s="4"/>
    </row>
    <row r="686" spans="1:6" ht="14.25" customHeight="1">
      <c r="A686" s="4"/>
      <c r="B686" s="4"/>
      <c r="C686" s="4"/>
      <c r="D686" s="4"/>
      <c r="E686" s="4"/>
      <c r="F686" s="4"/>
    </row>
    <row r="687" spans="1:6" ht="14.25" customHeight="1">
      <c r="A687" s="4"/>
      <c r="B687" s="4"/>
      <c r="C687" s="4"/>
      <c r="D687" s="4"/>
      <c r="E687" s="4"/>
      <c r="F687" s="4"/>
    </row>
    <row r="688" spans="1:6" ht="14.25" customHeight="1">
      <c r="A688" s="4"/>
      <c r="B688" s="4"/>
      <c r="C688" s="4"/>
      <c r="D688" s="4"/>
      <c r="E688" s="4"/>
      <c r="F688" s="4"/>
    </row>
    <row r="689" spans="1:6" ht="14.25" customHeight="1">
      <c r="A689" s="4"/>
      <c r="B689" s="4"/>
      <c r="C689" s="4"/>
      <c r="D689" s="4"/>
      <c r="E689" s="4"/>
      <c r="F689" s="4"/>
    </row>
    <row r="690" spans="1:6" ht="14.25" customHeight="1">
      <c r="A690" s="4"/>
      <c r="B690" s="4"/>
      <c r="C690" s="4"/>
      <c r="D690" s="4"/>
      <c r="E690" s="4"/>
      <c r="F690" s="4"/>
    </row>
    <row r="691" spans="1:6" ht="14.25" customHeight="1">
      <c r="A691" s="4"/>
      <c r="B691" s="4"/>
      <c r="C691" s="4"/>
      <c r="D691" s="4"/>
      <c r="E691" s="4"/>
      <c r="F691" s="4"/>
    </row>
    <row r="692" spans="1:6" ht="14.25" customHeight="1">
      <c r="A692" s="4"/>
      <c r="B692" s="4"/>
      <c r="C692" s="4"/>
      <c r="D692" s="4"/>
      <c r="E692" s="4"/>
      <c r="F692" s="4"/>
    </row>
    <row r="693" spans="1:6" ht="14.25" customHeight="1">
      <c r="A693" s="4"/>
      <c r="B693" s="4"/>
      <c r="C693" s="4"/>
      <c r="D693" s="4"/>
      <c r="E693" s="4"/>
      <c r="F693" s="4"/>
    </row>
    <row r="694" spans="1:6" ht="14.25" customHeight="1">
      <c r="A694" s="4"/>
      <c r="B694" s="4"/>
      <c r="C694" s="4"/>
      <c r="D694" s="4"/>
      <c r="E694" s="4"/>
      <c r="F694" s="4"/>
    </row>
    <row r="695" spans="1:6" ht="14.25" customHeight="1">
      <c r="A695" s="4"/>
      <c r="B695" s="4"/>
      <c r="C695" s="4"/>
      <c r="D695" s="4"/>
      <c r="E695" s="4"/>
      <c r="F695" s="4"/>
    </row>
    <row r="696" spans="1:6" ht="14.25" customHeight="1">
      <c r="A696" s="4"/>
      <c r="B696" s="4"/>
      <c r="C696" s="4"/>
      <c r="D696" s="4"/>
      <c r="E696" s="4"/>
      <c r="F696" s="4"/>
    </row>
    <row r="697" spans="1:6" ht="14.25" customHeight="1">
      <c r="A697" s="4"/>
      <c r="B697" s="4"/>
      <c r="C697" s="4"/>
      <c r="D697" s="4"/>
      <c r="E697" s="4"/>
      <c r="F697" s="4"/>
    </row>
    <row r="698" spans="1:6" ht="14.25" customHeight="1">
      <c r="A698" s="4"/>
      <c r="B698" s="4"/>
      <c r="C698" s="4"/>
      <c r="D698" s="4"/>
      <c r="E698" s="4"/>
      <c r="F698" s="4"/>
    </row>
    <row r="699" spans="1:6" ht="14.25" customHeight="1">
      <c r="A699" s="4"/>
      <c r="B699" s="4"/>
      <c r="C699" s="4"/>
      <c r="D699" s="4"/>
      <c r="E699" s="4"/>
      <c r="F699" s="4"/>
    </row>
    <row r="700" spans="1:6" ht="14.25" customHeight="1">
      <c r="A700" s="4"/>
      <c r="B700" s="4"/>
      <c r="C700" s="4"/>
      <c r="D700" s="4"/>
      <c r="E700" s="4"/>
      <c r="F700" s="4"/>
    </row>
    <row r="701" spans="1:6" ht="14.25" customHeight="1">
      <c r="A701" s="4"/>
      <c r="B701" s="4"/>
      <c r="C701" s="4"/>
      <c r="D701" s="4"/>
      <c r="E701" s="4"/>
      <c r="F701" s="4"/>
    </row>
    <row r="702" spans="1:6" ht="14.25" customHeight="1">
      <c r="A702" s="4"/>
      <c r="B702" s="4"/>
      <c r="C702" s="4"/>
      <c r="D702" s="4"/>
      <c r="E702" s="4"/>
      <c r="F702" s="4"/>
    </row>
    <row r="703" spans="1:6" ht="14.25" customHeight="1">
      <c r="A703" s="4"/>
      <c r="B703" s="4"/>
      <c r="C703" s="4"/>
      <c r="D703" s="4"/>
      <c r="E703" s="4"/>
      <c r="F703" s="4"/>
    </row>
    <row r="704" spans="1:6" ht="14.25" customHeight="1">
      <c r="A704" s="4"/>
      <c r="B704" s="4"/>
      <c r="C704" s="4"/>
      <c r="D704" s="4"/>
      <c r="E704" s="4"/>
      <c r="F704" s="4"/>
    </row>
    <row r="705" spans="1:6" ht="14.25" customHeight="1">
      <c r="A705" s="4"/>
      <c r="B705" s="4"/>
      <c r="C705" s="4"/>
      <c r="D705" s="4"/>
      <c r="E705" s="4"/>
      <c r="F705" s="4"/>
    </row>
    <row r="706" spans="1:6" ht="14.25" customHeight="1">
      <c r="A706" s="4"/>
      <c r="B706" s="4"/>
      <c r="C706" s="4"/>
      <c r="D706" s="4"/>
      <c r="E706" s="4"/>
      <c r="F706" s="4"/>
    </row>
    <row r="707" spans="1:6" ht="14.25" customHeight="1">
      <c r="A707" s="4"/>
      <c r="B707" s="4"/>
      <c r="C707" s="4"/>
      <c r="D707" s="4"/>
      <c r="E707" s="4"/>
      <c r="F707" s="4"/>
    </row>
    <row r="708" spans="1:6" ht="14.25" customHeight="1">
      <c r="A708" s="4"/>
      <c r="B708" s="4"/>
      <c r="C708" s="4"/>
      <c r="D708" s="4"/>
      <c r="E708" s="4"/>
      <c r="F708" s="4"/>
    </row>
    <row r="709" spans="1:6" ht="14.25" customHeight="1">
      <c r="A709" s="4"/>
      <c r="B709" s="4"/>
      <c r="C709" s="4"/>
      <c r="D709" s="4"/>
      <c r="E709" s="4"/>
      <c r="F709" s="4"/>
    </row>
    <row r="710" spans="1:6" ht="14.25" customHeight="1">
      <c r="A710" s="4"/>
      <c r="B710" s="4"/>
      <c r="C710" s="4"/>
      <c r="D710" s="4"/>
      <c r="E710" s="4"/>
      <c r="F710" s="4"/>
    </row>
    <row r="711" spans="1:6" ht="14.25" customHeight="1">
      <c r="A711" s="4"/>
      <c r="B711" s="4"/>
      <c r="C711" s="4"/>
      <c r="D711" s="4"/>
      <c r="E711" s="4"/>
      <c r="F711" s="4"/>
    </row>
    <row r="712" spans="1:6" ht="14.25" customHeight="1">
      <c r="A712" s="4"/>
      <c r="B712" s="4"/>
      <c r="C712" s="4"/>
      <c r="D712" s="4"/>
      <c r="E712" s="4"/>
      <c r="F712" s="4"/>
    </row>
    <row r="713" spans="1:6" ht="14.25" customHeight="1">
      <c r="A713" s="4"/>
      <c r="B713" s="4"/>
      <c r="C713" s="4"/>
      <c r="D713" s="4"/>
      <c r="E713" s="4"/>
      <c r="F713" s="4"/>
    </row>
    <row r="714" spans="1:6" ht="14.25" customHeight="1">
      <c r="A714" s="4"/>
      <c r="B714" s="4"/>
      <c r="C714" s="4"/>
      <c r="D714" s="4"/>
      <c r="E714" s="4"/>
      <c r="F714" s="4"/>
    </row>
    <row r="715" spans="1:6" ht="14.25" customHeight="1">
      <c r="A715" s="4"/>
      <c r="B715" s="4"/>
      <c r="C715" s="4"/>
      <c r="D715" s="4"/>
      <c r="E715" s="4"/>
      <c r="F715" s="4"/>
    </row>
    <row r="716" spans="1:6" ht="14.25" customHeight="1">
      <c r="A716" s="4"/>
      <c r="B716" s="4"/>
      <c r="C716" s="4"/>
      <c r="D716" s="4"/>
      <c r="E716" s="4"/>
      <c r="F716" s="4"/>
    </row>
    <row r="717" spans="1:6" ht="14.25" customHeight="1">
      <c r="A717" s="4"/>
      <c r="B717" s="4"/>
      <c r="C717" s="4"/>
      <c r="D717" s="4"/>
      <c r="E717" s="4"/>
      <c r="F717" s="4"/>
    </row>
    <row r="718" spans="1:6" ht="14.25" customHeight="1">
      <c r="A718" s="4"/>
      <c r="B718" s="4"/>
      <c r="C718" s="4"/>
      <c r="D718" s="4"/>
      <c r="E718" s="4"/>
      <c r="F718" s="4"/>
    </row>
    <row r="719" spans="1:6" ht="14.25" customHeight="1">
      <c r="A719" s="4"/>
      <c r="B719" s="4"/>
      <c r="C719" s="4"/>
      <c r="D719" s="4"/>
      <c r="E719" s="4"/>
      <c r="F719" s="4"/>
    </row>
    <row r="720" spans="1:6" ht="14.25" customHeight="1">
      <c r="A720" s="4"/>
      <c r="B720" s="4"/>
      <c r="C720" s="4"/>
      <c r="D720" s="4"/>
      <c r="E720" s="4"/>
      <c r="F720" s="4"/>
    </row>
    <row r="721" spans="1:6" ht="14.25" customHeight="1">
      <c r="A721" s="4"/>
      <c r="B721" s="4"/>
      <c r="C721" s="4"/>
      <c r="D721" s="4"/>
      <c r="E721" s="4"/>
      <c r="F721" s="4"/>
    </row>
    <row r="722" spans="1:6" ht="14.25" customHeight="1">
      <c r="A722" s="4"/>
      <c r="B722" s="4"/>
      <c r="C722" s="4"/>
      <c r="D722" s="4"/>
      <c r="E722" s="4"/>
      <c r="F722" s="4"/>
    </row>
    <row r="723" spans="1:6" ht="14.25" customHeight="1">
      <c r="A723" s="4"/>
      <c r="B723" s="4"/>
      <c r="C723" s="4"/>
      <c r="D723" s="4"/>
      <c r="E723" s="4"/>
      <c r="F723" s="4"/>
    </row>
    <row r="724" spans="1:6" ht="14.25" customHeight="1">
      <c r="A724" s="4"/>
      <c r="B724" s="4"/>
      <c r="C724" s="4"/>
      <c r="D724" s="4"/>
      <c r="E724" s="4"/>
      <c r="F724" s="4"/>
    </row>
    <row r="725" spans="1:6" ht="14.25" customHeight="1">
      <c r="A725" s="4"/>
      <c r="B725" s="4"/>
      <c r="C725" s="4"/>
      <c r="D725" s="4"/>
      <c r="E725" s="4"/>
      <c r="F725" s="4"/>
    </row>
    <row r="726" spans="1:6" ht="14.25" customHeight="1">
      <c r="A726" s="4"/>
      <c r="B726" s="4"/>
      <c r="C726" s="4"/>
      <c r="D726" s="4"/>
      <c r="E726" s="4"/>
      <c r="F726" s="4"/>
    </row>
    <row r="727" spans="1:6" ht="14.25" customHeight="1">
      <c r="A727" s="4"/>
      <c r="B727" s="4"/>
      <c r="C727" s="4"/>
      <c r="D727" s="4"/>
      <c r="E727" s="4"/>
      <c r="F727" s="4"/>
    </row>
    <row r="728" spans="1:6" ht="14.25" customHeight="1">
      <c r="A728" s="4"/>
      <c r="B728" s="4"/>
      <c r="C728" s="4"/>
      <c r="D728" s="4"/>
      <c r="E728" s="4"/>
      <c r="F728" s="4"/>
    </row>
    <row r="729" spans="1:6" ht="14.25" customHeight="1">
      <c r="A729" s="4"/>
      <c r="B729" s="4"/>
      <c r="C729" s="4"/>
      <c r="D729" s="4"/>
      <c r="E729" s="4"/>
      <c r="F729" s="4"/>
    </row>
    <row r="730" spans="1:6" ht="14.25" customHeight="1">
      <c r="A730" s="4"/>
      <c r="B730" s="4"/>
      <c r="C730" s="4"/>
      <c r="D730" s="4"/>
      <c r="E730" s="4"/>
      <c r="F730" s="4"/>
    </row>
    <row r="731" spans="1:6" ht="14.25" customHeight="1">
      <c r="A731" s="4"/>
      <c r="B731" s="4"/>
      <c r="C731" s="4"/>
      <c r="D731" s="4"/>
      <c r="E731" s="4"/>
      <c r="F731" s="4"/>
    </row>
    <row r="732" spans="1:6" ht="14.25" customHeight="1">
      <c r="A732" s="4"/>
      <c r="B732" s="4"/>
      <c r="C732" s="4"/>
      <c r="D732" s="4"/>
      <c r="E732" s="4"/>
      <c r="F732" s="4"/>
    </row>
    <row r="733" spans="1:6" ht="14.25" customHeight="1">
      <c r="A733" s="4"/>
      <c r="B733" s="4"/>
      <c r="C733" s="4"/>
      <c r="D733" s="4"/>
      <c r="E733" s="4"/>
      <c r="F733" s="4"/>
    </row>
    <row r="734" spans="1:6" ht="14.25" customHeight="1">
      <c r="A734" s="4"/>
      <c r="B734" s="4"/>
      <c r="C734" s="4"/>
      <c r="D734" s="4"/>
      <c r="E734" s="4"/>
      <c r="F734" s="4"/>
    </row>
    <row r="735" spans="1:6" ht="14.25" customHeight="1">
      <c r="A735" s="4"/>
      <c r="B735" s="4"/>
      <c r="C735" s="4"/>
      <c r="D735" s="4"/>
      <c r="E735" s="4"/>
      <c r="F735" s="4"/>
    </row>
    <row r="736" spans="1:6" ht="14.25" customHeight="1">
      <c r="A736" s="4"/>
      <c r="B736" s="4"/>
      <c r="C736" s="4"/>
      <c r="D736" s="4"/>
      <c r="E736" s="4"/>
      <c r="F736" s="4"/>
    </row>
    <row r="737" spans="1:6" ht="14.25" customHeight="1">
      <c r="A737" s="4"/>
      <c r="B737" s="4"/>
      <c r="C737" s="4"/>
      <c r="D737" s="4"/>
      <c r="E737" s="4"/>
      <c r="F737" s="4"/>
    </row>
    <row r="738" spans="1:6" ht="14.25" customHeight="1">
      <c r="A738" s="4"/>
      <c r="B738" s="4"/>
      <c r="C738" s="4"/>
      <c r="D738" s="4"/>
      <c r="E738" s="4"/>
      <c r="F738" s="4"/>
    </row>
    <row r="739" spans="1:6" ht="14.25" customHeight="1">
      <c r="A739" s="4"/>
      <c r="B739" s="4"/>
      <c r="C739" s="4"/>
      <c r="D739" s="4"/>
      <c r="E739" s="4"/>
      <c r="F739" s="4"/>
    </row>
    <row r="740" spans="1:6" ht="14.25" customHeight="1">
      <c r="A740" s="4"/>
      <c r="B740" s="4"/>
      <c r="C740" s="4"/>
      <c r="D740" s="4"/>
      <c r="E740" s="4"/>
      <c r="F740" s="4"/>
    </row>
    <row r="741" spans="1:6" ht="14.25" customHeight="1">
      <c r="A741" s="4"/>
      <c r="B741" s="4"/>
      <c r="C741" s="4"/>
      <c r="D741" s="4"/>
      <c r="E741" s="4"/>
      <c r="F741" s="4"/>
    </row>
    <row r="742" spans="1:6" ht="14.25" customHeight="1">
      <c r="A742" s="4"/>
      <c r="B742" s="4"/>
      <c r="C742" s="4"/>
      <c r="D742" s="4"/>
      <c r="E742" s="4"/>
      <c r="F742" s="4"/>
    </row>
    <row r="743" spans="1:6" ht="14.25" customHeight="1">
      <c r="A743" s="4"/>
      <c r="B743" s="4"/>
      <c r="C743" s="4"/>
      <c r="D743" s="4"/>
      <c r="E743" s="4"/>
      <c r="F743" s="4"/>
    </row>
    <row r="744" spans="1:6" ht="14.25" customHeight="1">
      <c r="A744" s="4"/>
      <c r="B744" s="4"/>
      <c r="C744" s="4"/>
      <c r="D744" s="4"/>
      <c r="E744" s="4"/>
      <c r="F744" s="4"/>
    </row>
    <row r="745" spans="1:6" ht="14.25" customHeight="1">
      <c r="A745" s="4"/>
      <c r="B745" s="4"/>
      <c r="C745" s="4"/>
      <c r="D745" s="4"/>
      <c r="E745" s="4"/>
      <c r="F745" s="4"/>
    </row>
    <row r="746" spans="1:6" ht="14.25" customHeight="1">
      <c r="A746" s="4"/>
      <c r="B746" s="4"/>
      <c r="C746" s="4"/>
      <c r="D746" s="4"/>
      <c r="E746" s="4"/>
      <c r="F746" s="4"/>
    </row>
    <row r="747" spans="1:6" ht="14.25" customHeight="1">
      <c r="A747" s="4"/>
      <c r="B747" s="4"/>
      <c r="C747" s="4"/>
      <c r="D747" s="4"/>
      <c r="E747" s="4"/>
      <c r="F747" s="4"/>
    </row>
    <row r="748" spans="1:6" ht="14.25" customHeight="1">
      <c r="A748" s="4"/>
      <c r="B748" s="4"/>
      <c r="C748" s="4"/>
      <c r="D748" s="4"/>
      <c r="E748" s="4"/>
      <c r="F748" s="4"/>
    </row>
    <row r="749" spans="1:6" ht="14.25" customHeight="1">
      <c r="A749" s="4"/>
      <c r="B749" s="4"/>
      <c r="C749" s="4"/>
      <c r="D749" s="4"/>
      <c r="E749" s="4"/>
      <c r="F749" s="4"/>
    </row>
    <row r="750" spans="1:6" ht="14.25" customHeight="1">
      <c r="A750" s="4"/>
      <c r="B750" s="4"/>
      <c r="C750" s="4"/>
      <c r="D750" s="4"/>
      <c r="E750" s="4"/>
      <c r="F750" s="4"/>
    </row>
    <row r="751" spans="1:6" ht="14.25" customHeight="1">
      <c r="A751" s="4"/>
      <c r="B751" s="4"/>
      <c r="C751" s="4"/>
      <c r="D751" s="4"/>
      <c r="E751" s="4"/>
      <c r="F751" s="4"/>
    </row>
    <row r="752" spans="1:6" ht="14.25" customHeight="1">
      <c r="A752" s="4"/>
      <c r="B752" s="4"/>
      <c r="C752" s="4"/>
      <c r="D752" s="4"/>
      <c r="E752" s="4"/>
      <c r="F752" s="4"/>
    </row>
    <row r="753" spans="1:6" ht="14.25" customHeight="1">
      <c r="A753" s="4"/>
      <c r="B753" s="4"/>
      <c r="C753" s="4"/>
      <c r="D753" s="4"/>
      <c r="E753" s="4"/>
      <c r="F753" s="4"/>
    </row>
    <row r="754" spans="1:6" ht="14.25" customHeight="1">
      <c r="A754" s="4"/>
      <c r="B754" s="4"/>
      <c r="C754" s="4"/>
      <c r="D754" s="4"/>
      <c r="E754" s="4"/>
      <c r="F754" s="4"/>
    </row>
    <row r="755" spans="1:6" ht="14.25" customHeight="1">
      <c r="A755" s="4"/>
      <c r="B755" s="4"/>
      <c r="C755" s="4"/>
      <c r="D755" s="4"/>
      <c r="E755" s="4"/>
      <c r="F755" s="4"/>
    </row>
    <row r="756" spans="1:6" ht="14.25" customHeight="1">
      <c r="A756" s="4"/>
      <c r="B756" s="4"/>
      <c r="C756" s="4"/>
      <c r="D756" s="4"/>
      <c r="E756" s="4"/>
      <c r="F756" s="4"/>
    </row>
    <row r="757" spans="1:6" ht="14.25" customHeight="1">
      <c r="A757" s="4"/>
      <c r="B757" s="4"/>
      <c r="C757" s="4"/>
      <c r="D757" s="4"/>
      <c r="E757" s="4"/>
      <c r="F757" s="4"/>
    </row>
    <row r="758" spans="1:6" ht="14.25" customHeight="1">
      <c r="A758" s="4"/>
      <c r="B758" s="4"/>
      <c r="C758" s="4"/>
      <c r="D758" s="4"/>
      <c r="E758" s="4"/>
      <c r="F758" s="4"/>
    </row>
    <row r="759" spans="1:6" ht="14.25" customHeight="1">
      <c r="A759" s="4"/>
      <c r="B759" s="4"/>
      <c r="C759" s="4"/>
      <c r="D759" s="4"/>
      <c r="E759" s="4"/>
      <c r="F759" s="4"/>
    </row>
    <row r="760" spans="1:6" ht="14.25" customHeight="1">
      <c r="A760" s="4"/>
      <c r="B760" s="4"/>
      <c r="C760" s="4"/>
      <c r="D760" s="4"/>
      <c r="E760" s="4"/>
      <c r="F760" s="4"/>
    </row>
    <row r="761" spans="1:6" ht="14.25" customHeight="1">
      <c r="A761" s="4"/>
      <c r="B761" s="4"/>
      <c r="C761" s="4"/>
      <c r="D761" s="4"/>
      <c r="E761" s="4"/>
      <c r="F761" s="4"/>
    </row>
    <row r="762" spans="1:6" ht="14.25" customHeight="1">
      <c r="A762" s="4"/>
      <c r="B762" s="4"/>
      <c r="C762" s="4"/>
      <c r="D762" s="4"/>
      <c r="E762" s="4"/>
      <c r="F762" s="4"/>
    </row>
    <row r="763" spans="1:6" ht="14.25" customHeight="1">
      <c r="A763" s="4"/>
      <c r="B763" s="4"/>
      <c r="C763" s="4"/>
      <c r="D763" s="4"/>
      <c r="E763" s="4"/>
      <c r="F763" s="4"/>
    </row>
    <row r="764" spans="1:6" ht="14.25" customHeight="1">
      <c r="A764" s="4"/>
      <c r="B764" s="4"/>
      <c r="C764" s="4"/>
      <c r="D764" s="4"/>
      <c r="E764" s="4"/>
      <c r="F764" s="4"/>
    </row>
    <row r="765" spans="1:6" ht="14.25" customHeight="1">
      <c r="A765" s="4"/>
      <c r="B765" s="4"/>
      <c r="C765" s="4"/>
      <c r="D765" s="4"/>
      <c r="E765" s="4"/>
      <c r="F765" s="4"/>
    </row>
    <row r="766" spans="1:6" ht="14.25" customHeight="1">
      <c r="A766" s="4"/>
      <c r="B766" s="4"/>
      <c r="C766" s="4"/>
      <c r="D766" s="4"/>
      <c r="E766" s="4"/>
      <c r="F766" s="4"/>
    </row>
    <row r="767" spans="1:6" ht="14.25" customHeight="1">
      <c r="A767" s="4"/>
      <c r="B767" s="4"/>
      <c r="C767" s="4"/>
      <c r="D767" s="4"/>
      <c r="E767" s="4"/>
      <c r="F767" s="4"/>
    </row>
    <row r="768" spans="1:6" ht="14.25" customHeight="1">
      <c r="A768" s="4"/>
      <c r="B768" s="4"/>
      <c r="C768" s="4"/>
      <c r="D768" s="4"/>
      <c r="E768" s="4"/>
      <c r="F768" s="4"/>
    </row>
    <row r="769" spans="1:6" ht="14.25" customHeight="1">
      <c r="A769" s="4"/>
      <c r="B769" s="4"/>
      <c r="C769" s="4"/>
      <c r="D769" s="4"/>
      <c r="E769" s="4"/>
      <c r="F769" s="4"/>
    </row>
    <row r="770" spans="1:6" ht="14.25" customHeight="1">
      <c r="A770" s="4"/>
      <c r="B770" s="4"/>
      <c r="C770" s="4"/>
      <c r="D770" s="4"/>
      <c r="E770" s="4"/>
      <c r="F770" s="4"/>
    </row>
    <row r="771" spans="1:6" ht="14.25" customHeight="1">
      <c r="A771" s="4"/>
      <c r="B771" s="4"/>
      <c r="C771" s="4"/>
      <c r="D771" s="4"/>
      <c r="E771" s="4"/>
      <c r="F771" s="4"/>
    </row>
    <row r="772" spans="1:6" ht="14.25" customHeight="1">
      <c r="A772" s="4"/>
      <c r="B772" s="4"/>
      <c r="C772" s="4"/>
      <c r="D772" s="4"/>
      <c r="E772" s="4"/>
      <c r="F772" s="4"/>
    </row>
    <row r="773" spans="1:6" ht="14.25" customHeight="1">
      <c r="A773" s="4"/>
      <c r="B773" s="4"/>
      <c r="C773" s="4"/>
      <c r="D773" s="4"/>
      <c r="E773" s="4"/>
      <c r="F773" s="4"/>
    </row>
    <row r="774" spans="1:6" ht="14.25" customHeight="1">
      <c r="A774" s="4"/>
      <c r="B774" s="4"/>
      <c r="C774" s="4"/>
      <c r="D774" s="4"/>
      <c r="E774" s="4"/>
      <c r="F774" s="4"/>
    </row>
    <row r="775" spans="1:6" ht="14.25" customHeight="1">
      <c r="A775" s="4"/>
      <c r="B775" s="4"/>
      <c r="C775" s="4"/>
      <c r="D775" s="4"/>
      <c r="E775" s="4"/>
      <c r="F775" s="4"/>
    </row>
    <row r="776" spans="1:6" ht="14.25" customHeight="1">
      <c r="A776" s="4"/>
      <c r="B776" s="4"/>
      <c r="C776" s="4"/>
      <c r="D776" s="4"/>
      <c r="E776" s="4"/>
      <c r="F776" s="4"/>
    </row>
    <row r="777" spans="1:6" ht="14.25" customHeight="1">
      <c r="A777" s="4"/>
      <c r="B777" s="4"/>
      <c r="C777" s="4"/>
      <c r="D777" s="4"/>
      <c r="E777" s="4"/>
      <c r="F777" s="4"/>
    </row>
    <row r="778" spans="1:6" ht="14.25" customHeight="1">
      <c r="A778" s="4"/>
      <c r="B778" s="4"/>
      <c r="C778" s="4"/>
      <c r="D778" s="4"/>
      <c r="E778" s="4"/>
      <c r="F778" s="4"/>
    </row>
    <row r="779" spans="1:6" ht="14.25" customHeight="1">
      <c r="A779" s="4"/>
      <c r="B779" s="4"/>
      <c r="C779" s="4"/>
      <c r="D779" s="4"/>
      <c r="E779" s="4"/>
      <c r="F779" s="4"/>
    </row>
    <row r="780" spans="1:6" ht="14.25" customHeight="1">
      <c r="A780" s="4"/>
      <c r="B780" s="4"/>
      <c r="C780" s="4"/>
      <c r="D780" s="4"/>
      <c r="E780" s="4"/>
      <c r="F780" s="4"/>
    </row>
    <row r="781" spans="1:6" ht="14.25" customHeight="1">
      <c r="A781" s="4"/>
      <c r="B781" s="4"/>
      <c r="C781" s="4"/>
      <c r="D781" s="4"/>
      <c r="E781" s="4"/>
      <c r="F781" s="4"/>
    </row>
    <row r="782" spans="1:6" ht="14.25" customHeight="1">
      <c r="A782" s="4"/>
      <c r="B782" s="4"/>
      <c r="C782" s="4"/>
      <c r="D782" s="4"/>
      <c r="E782" s="4"/>
      <c r="F782" s="4"/>
    </row>
    <row r="783" spans="1:6" ht="14.25" customHeight="1">
      <c r="A783" s="4"/>
      <c r="B783" s="4"/>
      <c r="C783" s="4"/>
      <c r="D783" s="4"/>
      <c r="E783" s="4"/>
      <c r="F783" s="4"/>
    </row>
    <row r="784" spans="1:6" ht="14.25" customHeight="1">
      <c r="A784" s="4"/>
      <c r="B784" s="4"/>
      <c r="C784" s="4"/>
      <c r="D784" s="4"/>
      <c r="E784" s="4"/>
      <c r="F784" s="4"/>
    </row>
    <row r="785" spans="1:6" ht="14.25" customHeight="1">
      <c r="A785" s="4"/>
      <c r="B785" s="4"/>
      <c r="C785" s="4"/>
      <c r="D785" s="4"/>
      <c r="E785" s="4"/>
      <c r="F785" s="4"/>
    </row>
    <row r="786" spans="1:6" ht="14.25" customHeight="1">
      <c r="A786" s="4"/>
      <c r="B786" s="4"/>
      <c r="C786" s="4"/>
      <c r="D786" s="4"/>
      <c r="E786" s="4"/>
      <c r="F786" s="4"/>
    </row>
    <row r="787" spans="1:6" ht="14.25" customHeight="1">
      <c r="A787" s="4"/>
      <c r="B787" s="4"/>
      <c r="C787" s="4"/>
      <c r="D787" s="4"/>
      <c r="E787" s="4"/>
      <c r="F787" s="4"/>
    </row>
    <row r="788" spans="1:6" ht="14.25" customHeight="1">
      <c r="A788" s="4"/>
      <c r="B788" s="4"/>
      <c r="C788" s="4"/>
      <c r="D788" s="4"/>
      <c r="E788" s="4"/>
      <c r="F788" s="4"/>
    </row>
    <row r="789" spans="1:6" ht="14.25" customHeight="1">
      <c r="A789" s="4"/>
      <c r="B789" s="4"/>
      <c r="C789" s="4"/>
      <c r="D789" s="4"/>
      <c r="E789" s="4"/>
      <c r="F789" s="4"/>
    </row>
    <row r="790" spans="1:6" ht="14.25" customHeight="1">
      <c r="A790" s="4"/>
      <c r="B790" s="4"/>
      <c r="C790" s="4"/>
      <c r="D790" s="4"/>
      <c r="E790" s="4"/>
      <c r="F790" s="4"/>
    </row>
    <row r="791" spans="1:6" ht="14.25" customHeight="1">
      <c r="A791" s="4"/>
      <c r="B791" s="4"/>
      <c r="C791" s="4"/>
      <c r="D791" s="4"/>
      <c r="E791" s="4"/>
      <c r="F791" s="4"/>
    </row>
    <row r="792" spans="1:6" ht="14.25" customHeight="1">
      <c r="A792" s="4"/>
      <c r="B792" s="4"/>
      <c r="C792" s="4"/>
      <c r="D792" s="4"/>
      <c r="E792" s="4"/>
      <c r="F792" s="4"/>
    </row>
    <row r="793" spans="1:6" ht="14.25" customHeight="1">
      <c r="A793" s="4"/>
      <c r="B793" s="4"/>
      <c r="C793" s="4"/>
      <c r="D793" s="4"/>
      <c r="E793" s="4"/>
      <c r="F793" s="4"/>
    </row>
    <row r="794" spans="1:6" ht="14.25" customHeight="1">
      <c r="A794" s="4"/>
      <c r="B794" s="4"/>
      <c r="C794" s="4"/>
      <c r="D794" s="4"/>
      <c r="E794" s="4"/>
      <c r="F794" s="4"/>
    </row>
    <row r="795" spans="1:6" ht="14.25" customHeight="1">
      <c r="A795" s="4"/>
      <c r="B795" s="4"/>
      <c r="C795" s="4"/>
      <c r="D795" s="4"/>
      <c r="E795" s="4"/>
      <c r="F795" s="4"/>
    </row>
    <row r="796" spans="1:6" ht="14.25" customHeight="1">
      <c r="A796" s="4"/>
      <c r="B796" s="4"/>
      <c r="C796" s="4"/>
      <c r="D796" s="4"/>
      <c r="E796" s="4"/>
      <c r="F796" s="4"/>
    </row>
    <row r="797" spans="1:6" ht="14.25" customHeight="1">
      <c r="A797" s="4"/>
      <c r="B797" s="4"/>
      <c r="C797" s="4"/>
      <c r="D797" s="4"/>
      <c r="E797" s="4"/>
      <c r="F797" s="4"/>
    </row>
    <row r="798" spans="1:6" ht="14.25" customHeight="1">
      <c r="A798" s="4"/>
      <c r="B798" s="4"/>
      <c r="C798" s="4"/>
      <c r="D798" s="4"/>
      <c r="E798" s="4"/>
      <c r="F798" s="4"/>
    </row>
    <row r="799" spans="1:6" ht="14.25" customHeight="1">
      <c r="A799" s="4"/>
      <c r="B799" s="4"/>
      <c r="C799" s="4"/>
      <c r="D799" s="4"/>
      <c r="E799" s="4"/>
      <c r="F799" s="4"/>
    </row>
    <row r="800" spans="1:6" ht="14.25" customHeight="1">
      <c r="A800" s="4"/>
      <c r="B800" s="4"/>
      <c r="C800" s="4"/>
      <c r="D800" s="4"/>
      <c r="E800" s="4"/>
      <c r="F800" s="4"/>
    </row>
    <row r="801" spans="1:6" ht="14.25" customHeight="1">
      <c r="A801" s="4"/>
      <c r="B801" s="4"/>
      <c r="C801" s="4"/>
      <c r="D801" s="4"/>
      <c r="E801" s="4"/>
      <c r="F801" s="4"/>
    </row>
    <row r="802" spans="1:6" ht="14.25" customHeight="1">
      <c r="A802" s="4"/>
      <c r="B802" s="4"/>
      <c r="C802" s="4"/>
      <c r="D802" s="4"/>
      <c r="E802" s="4"/>
      <c r="F802" s="4"/>
    </row>
    <row r="803" spans="1:6" ht="14.25" customHeight="1">
      <c r="A803" s="4"/>
      <c r="B803" s="4"/>
      <c r="C803" s="4"/>
      <c r="D803" s="4"/>
      <c r="E803" s="4"/>
      <c r="F803" s="4"/>
    </row>
    <row r="804" spans="1:6" ht="14.25" customHeight="1">
      <c r="A804" s="4"/>
      <c r="B804" s="4"/>
      <c r="C804" s="4"/>
      <c r="D804" s="4"/>
      <c r="E804" s="4"/>
      <c r="F804" s="4"/>
    </row>
    <row r="805" spans="1:6" ht="14.25" customHeight="1">
      <c r="A805" s="4"/>
      <c r="B805" s="4"/>
      <c r="C805" s="4"/>
      <c r="D805" s="4"/>
      <c r="E805" s="4"/>
      <c r="F805" s="4"/>
    </row>
    <row r="806" spans="1:6" ht="14.25" customHeight="1">
      <c r="A806" s="4"/>
      <c r="B806" s="4"/>
      <c r="C806" s="4"/>
      <c r="D806" s="4"/>
      <c r="E806" s="4"/>
      <c r="F806" s="4"/>
    </row>
    <row r="807" spans="1:6" ht="14.25" customHeight="1">
      <c r="A807" s="4"/>
      <c r="B807" s="4"/>
      <c r="C807" s="4"/>
      <c r="D807" s="4"/>
      <c r="E807" s="4"/>
      <c r="F807" s="4"/>
    </row>
    <row r="808" spans="1:6" ht="14.25" customHeight="1">
      <c r="A808" s="4"/>
      <c r="B808" s="4"/>
      <c r="C808" s="4"/>
      <c r="D808" s="4"/>
      <c r="E808" s="4"/>
      <c r="F808" s="4"/>
    </row>
    <row r="809" spans="1:6" ht="14.25" customHeight="1">
      <c r="A809" s="4"/>
      <c r="B809" s="4"/>
      <c r="C809" s="4"/>
      <c r="D809" s="4"/>
      <c r="E809" s="4"/>
      <c r="F809" s="4"/>
    </row>
    <row r="810" spans="1:6" ht="14.25" customHeight="1">
      <c r="A810" s="4"/>
      <c r="B810" s="4"/>
      <c r="C810" s="4"/>
      <c r="D810" s="4"/>
      <c r="E810" s="4"/>
      <c r="F810" s="4"/>
    </row>
    <row r="811" spans="1:6" ht="14.25" customHeight="1">
      <c r="A811" s="4"/>
      <c r="B811" s="4"/>
      <c r="C811" s="4"/>
      <c r="D811" s="4"/>
      <c r="E811" s="4"/>
      <c r="F811" s="4"/>
    </row>
    <row r="812" spans="1:6" ht="14.25" customHeight="1">
      <c r="A812" s="4"/>
      <c r="B812" s="4"/>
      <c r="C812" s="4"/>
      <c r="D812" s="4"/>
      <c r="E812" s="4"/>
      <c r="F812" s="4"/>
    </row>
    <row r="813" spans="1:6" ht="14.25" customHeight="1">
      <c r="A813" s="4"/>
      <c r="B813" s="4"/>
      <c r="C813" s="4"/>
      <c r="D813" s="4"/>
      <c r="E813" s="4"/>
      <c r="F813" s="4"/>
    </row>
    <row r="814" spans="1:6" ht="14.25" customHeight="1">
      <c r="A814" s="4"/>
      <c r="B814" s="4"/>
      <c r="C814" s="4"/>
      <c r="D814" s="4"/>
      <c r="E814" s="4"/>
      <c r="F814" s="4"/>
    </row>
    <row r="815" spans="1:6" ht="14.25" customHeight="1">
      <c r="A815" s="4"/>
      <c r="B815" s="4"/>
      <c r="C815" s="4"/>
      <c r="D815" s="4"/>
      <c r="E815" s="4"/>
      <c r="F815" s="4"/>
    </row>
    <row r="816" spans="1:6" ht="14.25" customHeight="1">
      <c r="A816" s="4"/>
      <c r="B816" s="4"/>
      <c r="C816" s="4"/>
      <c r="D816" s="4"/>
      <c r="E816" s="4"/>
      <c r="F816" s="4"/>
    </row>
    <row r="817" spans="1:6" ht="14.25" customHeight="1">
      <c r="A817" s="4"/>
      <c r="B817" s="4"/>
      <c r="C817" s="4"/>
      <c r="D817" s="4"/>
      <c r="E817" s="4"/>
      <c r="F817" s="4"/>
    </row>
    <row r="818" spans="1:6" ht="14.25" customHeight="1">
      <c r="A818" s="4"/>
      <c r="B818" s="4"/>
      <c r="C818" s="4"/>
      <c r="D818" s="4"/>
      <c r="E818" s="4"/>
      <c r="F818" s="4"/>
    </row>
    <row r="819" spans="1:6" ht="14.25" customHeight="1">
      <c r="A819" s="4"/>
      <c r="B819" s="4"/>
      <c r="C819" s="4"/>
      <c r="D819" s="4"/>
      <c r="E819" s="4"/>
      <c r="F819" s="4"/>
    </row>
    <row r="820" spans="1:6" ht="14.25" customHeight="1">
      <c r="A820" s="4"/>
      <c r="B820" s="4"/>
      <c r="C820" s="4"/>
      <c r="D820" s="4"/>
      <c r="E820" s="4"/>
      <c r="F820" s="4"/>
    </row>
    <row r="821" spans="1:6" ht="14.25" customHeight="1">
      <c r="A821" s="4"/>
      <c r="B821" s="4"/>
      <c r="C821" s="4"/>
      <c r="D821" s="4"/>
      <c r="E821" s="4"/>
      <c r="F821" s="4"/>
    </row>
    <row r="822" spans="1:6" ht="14.25" customHeight="1">
      <c r="A822" s="4"/>
      <c r="B822" s="4"/>
      <c r="C822" s="4"/>
      <c r="D822" s="4"/>
      <c r="E822" s="4"/>
      <c r="F822" s="4"/>
    </row>
    <row r="823" spans="1:6" ht="14.25" customHeight="1">
      <c r="A823" s="4"/>
      <c r="B823" s="4"/>
      <c r="C823" s="4"/>
      <c r="D823" s="4"/>
      <c r="E823" s="4"/>
      <c r="F823" s="4"/>
    </row>
    <row r="824" spans="1:6" ht="14.25" customHeight="1">
      <c r="A824" s="4"/>
      <c r="B824" s="4"/>
      <c r="C824" s="4"/>
      <c r="D824" s="4"/>
      <c r="E824" s="4"/>
      <c r="F824" s="4"/>
    </row>
    <row r="825" spans="1:6" ht="14.25" customHeight="1">
      <c r="A825" s="4"/>
      <c r="B825" s="4"/>
      <c r="C825" s="4"/>
      <c r="D825" s="4"/>
      <c r="E825" s="4"/>
      <c r="F825" s="4"/>
    </row>
    <row r="826" spans="1:6" ht="14.25" customHeight="1">
      <c r="A826" s="4"/>
      <c r="B826" s="4"/>
      <c r="C826" s="4"/>
      <c r="D826" s="4"/>
      <c r="E826" s="4"/>
      <c r="F826" s="4"/>
    </row>
    <row r="827" spans="1:6" ht="14.25" customHeight="1">
      <c r="A827" s="4"/>
      <c r="B827" s="4"/>
      <c r="C827" s="4"/>
      <c r="D827" s="4"/>
      <c r="E827" s="4"/>
      <c r="F827" s="4"/>
    </row>
    <row r="828" spans="1:6" ht="14.25" customHeight="1">
      <c r="A828" s="4"/>
      <c r="B828" s="4"/>
      <c r="C828" s="4"/>
      <c r="D828" s="4"/>
      <c r="E828" s="4"/>
      <c r="F828" s="4"/>
    </row>
    <row r="829" spans="1:6" ht="14.25" customHeight="1">
      <c r="A829" s="4"/>
      <c r="B829" s="4"/>
      <c r="C829" s="4"/>
      <c r="D829" s="4"/>
      <c r="E829" s="4"/>
      <c r="F829" s="4"/>
    </row>
    <row r="830" spans="1:6" ht="14.25" customHeight="1">
      <c r="A830" s="4"/>
      <c r="B830" s="4"/>
      <c r="C830" s="4"/>
      <c r="D830" s="4"/>
      <c r="E830" s="4"/>
      <c r="F830" s="4"/>
    </row>
    <row r="831" spans="1:6" ht="14.25" customHeight="1">
      <c r="A831" s="4"/>
      <c r="B831" s="4"/>
      <c r="C831" s="4"/>
      <c r="D831" s="4"/>
      <c r="E831" s="4"/>
      <c r="F831" s="4"/>
    </row>
    <row r="832" spans="1:6" ht="14.25" customHeight="1">
      <c r="A832" s="4"/>
      <c r="B832" s="4"/>
      <c r="C832" s="4"/>
      <c r="D832" s="4"/>
      <c r="E832" s="4"/>
      <c r="F832" s="4"/>
    </row>
    <row r="833" spans="1:6" ht="14.25" customHeight="1">
      <c r="A833" s="4"/>
      <c r="B833" s="4"/>
      <c r="C833" s="4"/>
      <c r="D833" s="4"/>
      <c r="E833" s="4"/>
      <c r="F833" s="4"/>
    </row>
    <row r="834" spans="1:6" ht="14.25" customHeight="1">
      <c r="A834" s="4"/>
      <c r="B834" s="4"/>
      <c r="C834" s="4"/>
      <c r="D834" s="4"/>
      <c r="E834" s="4"/>
      <c r="F834" s="4"/>
    </row>
    <row r="835" spans="1:6" ht="14.25" customHeight="1">
      <c r="A835" s="4"/>
      <c r="B835" s="4"/>
      <c r="C835" s="4"/>
      <c r="D835" s="4"/>
      <c r="E835" s="4"/>
      <c r="F835" s="4"/>
    </row>
    <row r="836" spans="1:6" ht="14.25" customHeight="1">
      <c r="A836" s="4"/>
      <c r="B836" s="4"/>
      <c r="C836" s="4"/>
      <c r="D836" s="4"/>
      <c r="E836" s="4"/>
      <c r="F836" s="4"/>
    </row>
    <row r="837" spans="1:6" ht="14.25" customHeight="1">
      <c r="A837" s="4"/>
      <c r="B837" s="4"/>
      <c r="C837" s="4"/>
      <c r="D837" s="4"/>
      <c r="E837" s="4"/>
      <c r="F837" s="4"/>
    </row>
    <row r="838" spans="1:6" ht="14.25" customHeight="1">
      <c r="A838" s="4"/>
      <c r="B838" s="4"/>
      <c r="C838" s="4"/>
      <c r="D838" s="4"/>
      <c r="E838" s="4"/>
      <c r="F838" s="4"/>
    </row>
    <row r="839" spans="1:6" ht="14.25" customHeight="1">
      <c r="A839" s="4"/>
      <c r="B839" s="4"/>
      <c r="C839" s="4"/>
      <c r="D839" s="4"/>
      <c r="E839" s="4"/>
      <c r="F839" s="4"/>
    </row>
    <row r="840" spans="1:6" ht="14.25" customHeight="1">
      <c r="A840" s="4"/>
      <c r="B840" s="4"/>
      <c r="C840" s="4"/>
      <c r="D840" s="4"/>
      <c r="E840" s="4"/>
      <c r="F840" s="4"/>
    </row>
    <row r="841" spans="1:6" ht="14.25" customHeight="1">
      <c r="A841" s="4"/>
      <c r="B841" s="4"/>
      <c r="C841" s="4"/>
      <c r="D841" s="4"/>
      <c r="E841" s="4"/>
      <c r="F841" s="4"/>
    </row>
    <row r="842" spans="1:6" ht="14.25" customHeight="1">
      <c r="A842" s="4"/>
      <c r="B842" s="4"/>
      <c r="C842" s="4"/>
      <c r="D842" s="4"/>
      <c r="E842" s="4"/>
      <c r="F842" s="4"/>
    </row>
    <row r="843" spans="1:6" ht="14.25" customHeight="1">
      <c r="A843" s="4"/>
      <c r="B843" s="4"/>
      <c r="C843" s="4"/>
      <c r="D843" s="4"/>
      <c r="E843" s="4"/>
      <c r="F843" s="4"/>
    </row>
    <row r="844" spans="1:6" ht="14.25" customHeight="1">
      <c r="A844" s="4"/>
      <c r="B844" s="4"/>
      <c r="C844" s="4"/>
      <c r="D844" s="4"/>
      <c r="E844" s="4"/>
      <c r="F844" s="4"/>
    </row>
    <row r="845" spans="1:6" ht="14.25" customHeight="1">
      <c r="A845" s="4"/>
      <c r="B845" s="4"/>
      <c r="C845" s="4"/>
      <c r="D845" s="4"/>
      <c r="E845" s="4"/>
      <c r="F845" s="4"/>
    </row>
    <row r="846" spans="1:6" ht="14.25" customHeight="1">
      <c r="A846" s="4"/>
      <c r="B846" s="4"/>
      <c r="C846" s="4"/>
      <c r="D846" s="4"/>
      <c r="E846" s="4"/>
      <c r="F846" s="4"/>
    </row>
    <row r="847" spans="1:6" ht="14.25" customHeight="1">
      <c r="A847" s="4"/>
      <c r="B847" s="4"/>
      <c r="C847" s="4"/>
      <c r="D847" s="4"/>
      <c r="E847" s="4"/>
      <c r="F847" s="4"/>
    </row>
    <row r="848" spans="1:6" ht="14.25" customHeight="1">
      <c r="A848" s="4"/>
      <c r="B848" s="4"/>
      <c r="C848" s="4"/>
      <c r="D848" s="4"/>
      <c r="E848" s="4"/>
      <c r="F848" s="4"/>
    </row>
    <row r="849" spans="1:6" ht="14.25" customHeight="1">
      <c r="A849" s="4"/>
      <c r="B849" s="4"/>
      <c r="C849" s="4"/>
      <c r="D849" s="4"/>
      <c r="E849" s="4"/>
      <c r="F849" s="4"/>
    </row>
    <row r="850" spans="1:6" ht="14.25" customHeight="1">
      <c r="A850" s="4"/>
      <c r="B850" s="4"/>
      <c r="C850" s="4"/>
      <c r="D850" s="4"/>
      <c r="E850" s="4"/>
      <c r="F850" s="4"/>
    </row>
    <row r="851" spans="1:6" ht="14.25" customHeight="1">
      <c r="A851" s="4"/>
      <c r="B851" s="4"/>
      <c r="C851" s="4"/>
      <c r="D851" s="4"/>
      <c r="E851" s="4"/>
      <c r="F851" s="4"/>
    </row>
    <row r="852" spans="1:6" ht="14.25" customHeight="1">
      <c r="A852" s="4"/>
      <c r="B852" s="4"/>
      <c r="C852" s="4"/>
      <c r="D852" s="4"/>
      <c r="E852" s="4"/>
      <c r="F852" s="4"/>
    </row>
    <row r="853" spans="1:6" ht="14.25" customHeight="1">
      <c r="A853" s="4"/>
      <c r="B853" s="4"/>
      <c r="C853" s="4"/>
      <c r="D853" s="4"/>
      <c r="E853" s="4"/>
      <c r="F853" s="4"/>
    </row>
    <row r="854" spans="1:6" ht="14.25" customHeight="1">
      <c r="A854" s="4"/>
      <c r="B854" s="4"/>
      <c r="C854" s="4"/>
      <c r="D854" s="4"/>
      <c r="E854" s="4"/>
      <c r="F854" s="4"/>
    </row>
    <row r="855" spans="1:6" ht="14.25" customHeight="1">
      <c r="A855" s="4"/>
      <c r="B855" s="4"/>
      <c r="C855" s="4"/>
      <c r="D855" s="4"/>
      <c r="E855" s="4"/>
      <c r="F855" s="4"/>
    </row>
    <row r="856" spans="1:6" ht="14.25" customHeight="1">
      <c r="A856" s="4"/>
      <c r="B856" s="4"/>
      <c r="C856" s="4"/>
      <c r="D856" s="4"/>
      <c r="E856" s="4"/>
      <c r="F856" s="4"/>
    </row>
    <row r="857" spans="1:6" ht="14.25" customHeight="1">
      <c r="A857" s="4"/>
      <c r="B857" s="4"/>
      <c r="C857" s="4"/>
      <c r="D857" s="4"/>
      <c r="E857" s="4"/>
      <c r="F857" s="4"/>
    </row>
    <row r="858" spans="1:6" ht="14.25" customHeight="1">
      <c r="A858" s="4"/>
      <c r="B858" s="4"/>
      <c r="C858" s="4"/>
      <c r="D858" s="4"/>
      <c r="E858" s="4"/>
      <c r="F858" s="4"/>
    </row>
    <row r="859" spans="1:6" ht="14.25" customHeight="1">
      <c r="A859" s="4"/>
      <c r="B859" s="4"/>
      <c r="C859" s="4"/>
      <c r="D859" s="4"/>
      <c r="E859" s="4"/>
      <c r="F859" s="4"/>
    </row>
    <row r="860" spans="1:6" ht="14.25" customHeight="1">
      <c r="A860" s="4"/>
      <c r="B860" s="4"/>
      <c r="C860" s="4"/>
      <c r="D860" s="4"/>
      <c r="E860" s="4"/>
      <c r="F860" s="4"/>
    </row>
    <row r="861" spans="1:6" ht="14.25" customHeight="1">
      <c r="A861" s="4"/>
      <c r="B861" s="4"/>
      <c r="C861" s="4"/>
      <c r="D861" s="4"/>
      <c r="E861" s="4"/>
      <c r="F861" s="4"/>
    </row>
    <row r="862" spans="1:6" ht="14.25" customHeight="1">
      <c r="A862" s="4"/>
      <c r="B862" s="4"/>
      <c r="C862" s="4"/>
      <c r="D862" s="4"/>
      <c r="E862" s="4"/>
      <c r="F862" s="4"/>
    </row>
    <row r="863" spans="1:6" ht="14.25" customHeight="1">
      <c r="A863" s="4"/>
      <c r="B863" s="4"/>
      <c r="C863" s="4"/>
      <c r="D863" s="4"/>
      <c r="E863" s="4"/>
      <c r="F863" s="4"/>
    </row>
    <row r="864" spans="1:6" ht="14.25" customHeight="1">
      <c r="A864" s="4"/>
      <c r="B864" s="4"/>
      <c r="C864" s="4"/>
      <c r="D864" s="4"/>
      <c r="E864" s="4"/>
      <c r="F864" s="4"/>
    </row>
    <row r="865" spans="1:6" ht="14.25" customHeight="1">
      <c r="A865" s="4"/>
      <c r="B865" s="4"/>
      <c r="C865" s="4"/>
      <c r="D865" s="4"/>
      <c r="E865" s="4"/>
      <c r="F865" s="4"/>
    </row>
    <row r="866" spans="1:6" ht="14.25" customHeight="1">
      <c r="A866" s="4"/>
      <c r="B866" s="4"/>
      <c r="C866" s="4"/>
      <c r="D866" s="4"/>
      <c r="E866" s="4"/>
      <c r="F866" s="4"/>
    </row>
    <row r="867" spans="1:6" ht="14.25" customHeight="1">
      <c r="A867" s="4"/>
      <c r="B867" s="4"/>
      <c r="C867" s="4"/>
      <c r="D867" s="4"/>
      <c r="E867" s="4"/>
      <c r="F867" s="4"/>
    </row>
    <row r="868" spans="1:6" ht="14.25" customHeight="1">
      <c r="A868" s="4"/>
      <c r="B868" s="4"/>
      <c r="C868" s="4"/>
      <c r="D868" s="4"/>
      <c r="E868" s="4"/>
      <c r="F868" s="4"/>
    </row>
    <row r="869" spans="1:6" ht="14.25" customHeight="1">
      <c r="A869" s="4"/>
      <c r="B869" s="4"/>
      <c r="C869" s="4"/>
      <c r="D869" s="4"/>
      <c r="E869" s="4"/>
      <c r="F869" s="4"/>
    </row>
    <row r="870" spans="1:6" ht="14.25" customHeight="1">
      <c r="A870" s="4"/>
      <c r="B870" s="4"/>
      <c r="C870" s="4"/>
      <c r="D870" s="4"/>
      <c r="E870" s="4"/>
      <c r="F870" s="4"/>
    </row>
    <row r="871" spans="1:6" ht="14.25" customHeight="1">
      <c r="A871" s="4"/>
      <c r="B871" s="4"/>
      <c r="C871" s="4"/>
      <c r="D871" s="4"/>
      <c r="E871" s="4"/>
      <c r="F871" s="4"/>
    </row>
    <row r="872" spans="1:6" ht="14.25" customHeight="1">
      <c r="A872" s="4"/>
      <c r="B872" s="4"/>
      <c r="C872" s="4"/>
      <c r="D872" s="4"/>
      <c r="E872" s="4"/>
      <c r="F872" s="4"/>
    </row>
    <row r="873" spans="1:6" ht="14.25" customHeight="1">
      <c r="A873" s="4"/>
      <c r="B873" s="4"/>
      <c r="C873" s="4"/>
      <c r="D873" s="4"/>
      <c r="E873" s="4"/>
      <c r="F873" s="4"/>
    </row>
    <row r="874" spans="1:6" ht="14.25" customHeight="1">
      <c r="A874" s="4"/>
      <c r="B874" s="4"/>
      <c r="C874" s="4"/>
      <c r="D874" s="4"/>
      <c r="E874" s="4"/>
      <c r="F874" s="4"/>
    </row>
    <row r="875" spans="1:6" ht="14.25" customHeight="1">
      <c r="A875" s="4"/>
      <c r="B875" s="4"/>
      <c r="C875" s="4"/>
      <c r="D875" s="4"/>
      <c r="E875" s="4"/>
      <c r="F875" s="4"/>
    </row>
    <row r="876" spans="1:6" ht="14.25" customHeight="1">
      <c r="A876" s="4"/>
      <c r="B876" s="4"/>
      <c r="C876" s="4"/>
      <c r="D876" s="4"/>
      <c r="E876" s="4"/>
      <c r="F876" s="4"/>
    </row>
    <row r="877" spans="1:6" ht="14.25" customHeight="1">
      <c r="A877" s="4"/>
      <c r="B877" s="4"/>
      <c r="C877" s="4"/>
      <c r="D877" s="4"/>
      <c r="E877" s="4"/>
      <c r="F877" s="4"/>
    </row>
    <row r="878" spans="1:6" ht="14.25" customHeight="1">
      <c r="A878" s="4"/>
      <c r="B878" s="4"/>
      <c r="C878" s="4"/>
      <c r="D878" s="4"/>
      <c r="E878" s="4"/>
      <c r="F878" s="4"/>
    </row>
    <row r="879" spans="1:6" ht="14.25" customHeight="1">
      <c r="A879" s="4"/>
      <c r="B879" s="4"/>
      <c r="C879" s="4"/>
      <c r="D879" s="4"/>
      <c r="E879" s="4"/>
      <c r="F879" s="4"/>
    </row>
    <row r="880" spans="1:6" ht="14.25" customHeight="1">
      <c r="A880" s="4"/>
      <c r="B880" s="4"/>
      <c r="C880" s="4"/>
      <c r="D880" s="4"/>
      <c r="E880" s="4"/>
      <c r="F880" s="4"/>
    </row>
    <row r="881" spans="1:6" ht="14.25" customHeight="1">
      <c r="A881" s="4"/>
      <c r="B881" s="4"/>
      <c r="C881" s="4"/>
      <c r="D881" s="4"/>
      <c r="E881" s="4"/>
      <c r="F881" s="4"/>
    </row>
    <row r="882" spans="1:6" ht="14.25" customHeight="1">
      <c r="A882" s="4"/>
      <c r="B882" s="4"/>
      <c r="C882" s="4"/>
      <c r="D882" s="4"/>
      <c r="E882" s="4"/>
      <c r="F882" s="4"/>
    </row>
    <row r="883" spans="1:6" ht="14.25" customHeight="1">
      <c r="A883" s="4"/>
      <c r="B883" s="4"/>
      <c r="C883" s="4"/>
      <c r="D883" s="4"/>
      <c r="E883" s="4"/>
      <c r="F883" s="4"/>
    </row>
    <row r="884" spans="1:6" ht="14.25" customHeight="1">
      <c r="A884" s="4"/>
      <c r="B884" s="4"/>
      <c r="C884" s="4"/>
      <c r="D884" s="4"/>
      <c r="E884" s="4"/>
      <c r="F884" s="4"/>
    </row>
    <row r="885" spans="1:6" ht="14.25" customHeight="1">
      <c r="A885" s="4"/>
      <c r="B885" s="4"/>
      <c r="C885" s="4"/>
      <c r="D885" s="4"/>
      <c r="E885" s="4"/>
      <c r="F885" s="4"/>
    </row>
    <row r="886" spans="1:6" ht="14.25" customHeight="1">
      <c r="A886" s="4"/>
      <c r="B886" s="4"/>
      <c r="C886" s="4"/>
      <c r="D886" s="4"/>
      <c r="E886" s="4"/>
      <c r="F886" s="4"/>
    </row>
    <row r="887" spans="1:6" ht="14.25" customHeight="1">
      <c r="A887" s="4"/>
      <c r="B887" s="4"/>
      <c r="C887" s="4"/>
      <c r="D887" s="4"/>
      <c r="E887" s="4"/>
      <c r="F887" s="4"/>
    </row>
    <row r="888" spans="1:6" ht="14.25" customHeight="1">
      <c r="A888" s="4"/>
      <c r="B888" s="4"/>
      <c r="C888" s="4"/>
      <c r="D888" s="4"/>
      <c r="E888" s="4"/>
      <c r="F888" s="4"/>
    </row>
    <row r="889" spans="1:6" ht="14.25" customHeight="1">
      <c r="A889" s="4"/>
      <c r="B889" s="4"/>
      <c r="C889" s="4"/>
      <c r="D889" s="4"/>
      <c r="E889" s="4"/>
      <c r="F889" s="4"/>
    </row>
    <row r="890" spans="1:6" ht="14.25" customHeight="1">
      <c r="A890" s="4"/>
      <c r="B890" s="4"/>
      <c r="C890" s="4"/>
      <c r="D890" s="4"/>
      <c r="E890" s="4"/>
      <c r="F890" s="4"/>
    </row>
    <row r="891" spans="1:6" ht="14.25" customHeight="1">
      <c r="A891" s="4"/>
      <c r="B891" s="4"/>
      <c r="C891" s="4"/>
      <c r="D891" s="4"/>
      <c r="E891" s="4"/>
      <c r="F891" s="4"/>
    </row>
    <row r="892" spans="1:6" ht="14.25" customHeight="1">
      <c r="A892" s="4"/>
      <c r="B892" s="4"/>
      <c r="C892" s="4"/>
      <c r="D892" s="4"/>
      <c r="E892" s="4"/>
      <c r="F892" s="4"/>
    </row>
    <row r="893" spans="1:6" ht="14.25" customHeight="1">
      <c r="A893" s="4"/>
      <c r="B893" s="4"/>
      <c r="C893" s="4"/>
      <c r="D893" s="4"/>
      <c r="E893" s="4"/>
      <c r="F893" s="4"/>
    </row>
    <row r="894" spans="1:6" ht="14.25" customHeight="1">
      <c r="A894" s="4"/>
      <c r="B894" s="4"/>
      <c r="C894" s="4"/>
      <c r="D894" s="4"/>
      <c r="E894" s="4"/>
      <c r="F894" s="4"/>
    </row>
    <row r="895" spans="1:6" ht="14.25" customHeight="1">
      <c r="A895" s="4"/>
      <c r="B895" s="4"/>
      <c r="C895" s="4"/>
      <c r="D895" s="4"/>
      <c r="E895" s="4"/>
      <c r="F895" s="4"/>
    </row>
    <row r="896" spans="1:6" ht="14.25" customHeight="1">
      <c r="A896" s="4"/>
      <c r="B896" s="4"/>
      <c r="C896" s="4"/>
      <c r="D896" s="4"/>
      <c r="E896" s="4"/>
      <c r="F896" s="4"/>
    </row>
    <row r="897" spans="1:6" ht="14.25" customHeight="1">
      <c r="A897" s="4"/>
      <c r="B897" s="4"/>
      <c r="C897" s="4"/>
      <c r="D897" s="4"/>
      <c r="E897" s="4"/>
      <c r="F897" s="4"/>
    </row>
    <row r="898" spans="1:6" ht="14.25" customHeight="1">
      <c r="A898" s="4"/>
      <c r="B898" s="4"/>
      <c r="C898" s="4"/>
      <c r="D898" s="4"/>
      <c r="E898" s="4"/>
      <c r="F898" s="4"/>
    </row>
    <row r="899" spans="1:6" ht="14.25" customHeight="1">
      <c r="A899" s="4"/>
      <c r="B899" s="4"/>
      <c r="C899" s="4"/>
      <c r="D899" s="4"/>
      <c r="E899" s="4"/>
      <c r="F899" s="4"/>
    </row>
    <row r="900" spans="1:6" ht="14.25" customHeight="1">
      <c r="A900" s="4"/>
      <c r="B900" s="4"/>
      <c r="C900" s="4"/>
      <c r="D900" s="4"/>
      <c r="E900" s="4"/>
      <c r="F900" s="4"/>
    </row>
    <row r="901" spans="1:6" ht="14.25" customHeight="1">
      <c r="A901" s="4"/>
      <c r="B901" s="4"/>
      <c r="C901" s="4"/>
      <c r="D901" s="4"/>
      <c r="E901" s="4"/>
      <c r="F901" s="4"/>
    </row>
    <row r="902" spans="1:6" ht="14.25" customHeight="1">
      <c r="A902" s="4"/>
      <c r="B902" s="4"/>
      <c r="C902" s="4"/>
      <c r="D902" s="4"/>
      <c r="E902" s="4"/>
      <c r="F902" s="4"/>
    </row>
    <row r="903" spans="1:6" ht="14.25" customHeight="1">
      <c r="A903" s="4"/>
      <c r="B903" s="4"/>
      <c r="C903" s="4"/>
      <c r="D903" s="4"/>
      <c r="E903" s="4"/>
      <c r="F903" s="4"/>
    </row>
    <row r="904" spans="1:6" ht="14.25" customHeight="1">
      <c r="A904" s="4"/>
      <c r="B904" s="4"/>
      <c r="C904" s="4"/>
      <c r="D904" s="4"/>
      <c r="E904" s="4"/>
      <c r="F904" s="4"/>
    </row>
    <row r="905" spans="1:6" ht="14.25" customHeight="1">
      <c r="A905" s="4"/>
      <c r="B905" s="4"/>
      <c r="C905" s="4"/>
      <c r="D905" s="4"/>
      <c r="E905" s="4"/>
      <c r="F905" s="4"/>
    </row>
    <row r="906" spans="1:6" ht="14.25" customHeight="1">
      <c r="A906" s="4"/>
      <c r="B906" s="4"/>
      <c r="C906" s="4"/>
      <c r="D906" s="4"/>
      <c r="E906" s="4"/>
      <c r="F906" s="4"/>
    </row>
    <row r="907" spans="1:6" ht="14.25" customHeight="1">
      <c r="A907" s="4"/>
      <c r="B907" s="4"/>
      <c r="C907" s="4"/>
      <c r="D907" s="4"/>
      <c r="E907" s="4"/>
      <c r="F907" s="4"/>
    </row>
    <row r="908" spans="1:6" ht="14.25" customHeight="1">
      <c r="A908" s="4"/>
      <c r="B908" s="4"/>
      <c r="C908" s="4"/>
      <c r="D908" s="4"/>
      <c r="E908" s="4"/>
      <c r="F908" s="4"/>
    </row>
    <row r="909" spans="1:6" ht="14.25" customHeight="1">
      <c r="A909" s="4"/>
      <c r="B909" s="4"/>
      <c r="C909" s="4"/>
      <c r="D909" s="4"/>
      <c r="E909" s="4"/>
      <c r="F909" s="4"/>
    </row>
    <row r="910" spans="1:6" ht="14.25" customHeight="1">
      <c r="A910" s="4"/>
      <c r="B910" s="4"/>
      <c r="C910" s="4"/>
      <c r="D910" s="4"/>
      <c r="E910" s="4"/>
      <c r="F910" s="4"/>
    </row>
    <row r="911" spans="1:6" ht="14.25" customHeight="1">
      <c r="A911" s="4"/>
      <c r="B911" s="4"/>
      <c r="C911" s="4"/>
      <c r="D911" s="4"/>
      <c r="E911" s="4"/>
      <c r="F911" s="4"/>
    </row>
    <row r="912" spans="1:6" ht="14.25" customHeight="1">
      <c r="A912" s="4"/>
      <c r="B912" s="4"/>
      <c r="C912" s="4"/>
      <c r="D912" s="4"/>
      <c r="E912" s="4"/>
      <c r="F912" s="4"/>
    </row>
    <row r="913" spans="1:6" ht="14.25" customHeight="1">
      <c r="A913" s="4"/>
      <c r="B913" s="4"/>
      <c r="C913" s="4"/>
      <c r="D913" s="4"/>
      <c r="E913" s="4"/>
      <c r="F913" s="4"/>
    </row>
    <row r="914" spans="1:6" ht="14.25" customHeight="1">
      <c r="A914" s="4"/>
      <c r="B914" s="4"/>
      <c r="C914" s="4"/>
      <c r="D914" s="4"/>
      <c r="E914" s="4"/>
      <c r="F914" s="4"/>
    </row>
    <row r="915" spans="1:6" ht="14.25" customHeight="1">
      <c r="A915" s="4"/>
      <c r="B915" s="4"/>
      <c r="C915" s="4"/>
      <c r="D915" s="4"/>
      <c r="E915" s="4"/>
      <c r="F915" s="4"/>
    </row>
    <row r="916" spans="1:6" ht="14.25" customHeight="1">
      <c r="A916" s="4"/>
      <c r="B916" s="4"/>
      <c r="C916" s="4"/>
      <c r="D916" s="4"/>
      <c r="E916" s="4"/>
      <c r="F916" s="4"/>
    </row>
    <row r="917" spans="1:6" ht="14.25" customHeight="1">
      <c r="A917" s="4"/>
      <c r="B917" s="4"/>
      <c r="C917" s="4"/>
      <c r="D917" s="4"/>
      <c r="E917" s="4"/>
      <c r="F917" s="4"/>
    </row>
    <row r="918" spans="1:6" ht="14.25" customHeight="1">
      <c r="A918" s="4"/>
      <c r="B918" s="4"/>
      <c r="C918" s="4"/>
      <c r="D918" s="4"/>
      <c r="E918" s="4"/>
      <c r="F918" s="4"/>
    </row>
    <row r="919" spans="1:6" ht="14.25" customHeight="1">
      <c r="A919" s="4"/>
      <c r="B919" s="4"/>
      <c r="C919" s="4"/>
      <c r="D919" s="4"/>
      <c r="E919" s="4"/>
      <c r="F919" s="4"/>
    </row>
    <row r="920" spans="1:6" ht="14.25" customHeight="1">
      <c r="A920" s="4"/>
      <c r="B920" s="4"/>
      <c r="C920" s="4"/>
      <c r="D920" s="4"/>
      <c r="E920" s="4"/>
      <c r="F920" s="4"/>
    </row>
    <row r="921" spans="1:6" ht="14.25" customHeight="1">
      <c r="A921" s="4"/>
      <c r="B921" s="4"/>
      <c r="C921" s="4"/>
      <c r="D921" s="4"/>
      <c r="E921" s="4"/>
      <c r="F921" s="4"/>
    </row>
    <row r="922" spans="1:6" ht="14.25" customHeight="1">
      <c r="A922" s="4"/>
      <c r="B922" s="4"/>
      <c r="C922" s="4"/>
      <c r="D922" s="4"/>
      <c r="E922" s="4"/>
      <c r="F922" s="4"/>
    </row>
    <row r="923" spans="1:6" ht="14.25" customHeight="1">
      <c r="A923" s="4"/>
      <c r="B923" s="4"/>
      <c r="C923" s="4"/>
      <c r="D923" s="4"/>
      <c r="E923" s="4"/>
      <c r="F923" s="4"/>
    </row>
    <row r="924" spans="1:6" ht="14.25" customHeight="1">
      <c r="A924" s="4"/>
      <c r="B924" s="4"/>
      <c r="C924" s="4"/>
      <c r="D924" s="4"/>
      <c r="E924" s="4"/>
      <c r="F924" s="4"/>
    </row>
    <row r="925" spans="1:6" ht="14.25" customHeight="1">
      <c r="A925" s="4"/>
      <c r="B925" s="4"/>
      <c r="C925" s="4"/>
      <c r="D925" s="4"/>
      <c r="E925" s="4"/>
      <c r="F925" s="4"/>
    </row>
    <row r="926" spans="1:6" ht="14.25" customHeight="1">
      <c r="A926" s="4"/>
      <c r="B926" s="4"/>
      <c r="C926" s="4"/>
      <c r="D926" s="4"/>
      <c r="E926" s="4"/>
      <c r="F926" s="4"/>
    </row>
    <row r="927" spans="1:6" ht="14.25" customHeight="1">
      <c r="A927" s="4"/>
      <c r="B927" s="4"/>
      <c r="C927" s="4"/>
      <c r="D927" s="4"/>
      <c r="E927" s="4"/>
      <c r="F927" s="4"/>
    </row>
    <row r="928" spans="1:6" ht="14.25" customHeight="1">
      <c r="A928" s="4"/>
      <c r="B928" s="4"/>
      <c r="C928" s="4"/>
      <c r="D928" s="4"/>
      <c r="E928" s="4"/>
      <c r="F928" s="4"/>
    </row>
    <row r="929" spans="1:6" ht="14.25" customHeight="1">
      <c r="A929" s="4"/>
      <c r="B929" s="4"/>
      <c r="C929" s="4"/>
      <c r="D929" s="4"/>
      <c r="E929" s="4"/>
      <c r="F929" s="4"/>
    </row>
    <row r="930" spans="1:6" ht="14.25" customHeight="1">
      <c r="A930" s="4"/>
      <c r="B930" s="4"/>
      <c r="C930" s="4"/>
      <c r="D930" s="4"/>
      <c r="E930" s="4"/>
      <c r="F930" s="4"/>
    </row>
    <row r="931" spans="1:6" ht="14.25" customHeight="1">
      <c r="A931" s="4"/>
      <c r="B931" s="4"/>
      <c r="C931" s="4"/>
      <c r="D931" s="4"/>
      <c r="E931" s="4"/>
      <c r="F931" s="4"/>
    </row>
    <row r="932" spans="1:6" ht="14.25" customHeight="1">
      <c r="A932" s="4"/>
      <c r="B932" s="4"/>
      <c r="C932" s="4"/>
      <c r="D932" s="4"/>
      <c r="E932" s="4"/>
      <c r="F932" s="4"/>
    </row>
    <row r="933" spans="1:6" ht="14.25" customHeight="1">
      <c r="A933" s="4"/>
      <c r="B933" s="4"/>
      <c r="C933" s="4"/>
      <c r="D933" s="4"/>
      <c r="E933" s="4"/>
      <c r="F933" s="4"/>
    </row>
    <row r="934" spans="1:6" ht="14.25" customHeight="1">
      <c r="A934" s="4"/>
      <c r="B934" s="4"/>
      <c r="C934" s="4"/>
      <c r="D934" s="4"/>
      <c r="E934" s="4"/>
      <c r="F934" s="4"/>
    </row>
    <row r="935" spans="1:6" ht="14.25" customHeight="1">
      <c r="A935" s="4"/>
      <c r="B935" s="4"/>
      <c r="C935" s="4"/>
      <c r="D935" s="4"/>
      <c r="E935" s="4"/>
      <c r="F935" s="4"/>
    </row>
    <row r="936" spans="1:6" ht="14.25" customHeight="1">
      <c r="A936" s="4"/>
      <c r="B936" s="4"/>
      <c r="C936" s="4"/>
      <c r="D936" s="4"/>
      <c r="E936" s="4"/>
      <c r="F936" s="4"/>
    </row>
    <row r="937" spans="1:6" ht="14.25" customHeight="1">
      <c r="A937" s="4"/>
      <c r="B937" s="4"/>
      <c r="C937" s="4"/>
      <c r="D937" s="4"/>
      <c r="E937" s="4"/>
      <c r="F937" s="4"/>
    </row>
    <row r="938" spans="1:6" ht="14.25" customHeight="1">
      <c r="A938" s="4"/>
      <c r="B938" s="4"/>
      <c r="C938" s="4"/>
      <c r="D938" s="4"/>
      <c r="E938" s="4"/>
      <c r="F938" s="4"/>
    </row>
    <row r="939" spans="1:6" ht="14.25" customHeight="1">
      <c r="A939" s="4"/>
      <c r="B939" s="4"/>
      <c r="C939" s="4"/>
      <c r="D939" s="4"/>
      <c r="E939" s="4"/>
      <c r="F939" s="4"/>
    </row>
    <row r="940" spans="1:6" ht="14.25" customHeight="1">
      <c r="A940" s="4"/>
      <c r="B940" s="4"/>
      <c r="C940" s="4"/>
      <c r="D940" s="4"/>
      <c r="E940" s="4"/>
      <c r="F940" s="4"/>
    </row>
    <row r="941" spans="1:6" ht="14.25" customHeight="1">
      <c r="A941" s="4"/>
      <c r="B941" s="4"/>
      <c r="C941" s="4"/>
      <c r="D941" s="4"/>
      <c r="E941" s="4"/>
      <c r="F941" s="4"/>
    </row>
    <row r="942" spans="1:6" ht="14.25" customHeight="1">
      <c r="A942" s="4"/>
      <c r="B942" s="4"/>
      <c r="C942" s="4"/>
      <c r="D942" s="4"/>
      <c r="E942" s="4"/>
      <c r="F942" s="4"/>
    </row>
    <row r="943" spans="1:6" ht="14.25" customHeight="1">
      <c r="A943" s="4"/>
      <c r="B943" s="4"/>
      <c r="C943" s="4"/>
      <c r="D943" s="4"/>
      <c r="E943" s="4"/>
      <c r="F943" s="4"/>
    </row>
    <row r="944" spans="1:6" ht="14.25" customHeight="1">
      <c r="A944" s="4"/>
      <c r="B944" s="4"/>
      <c r="C944" s="4"/>
      <c r="D944" s="4"/>
      <c r="E944" s="4"/>
      <c r="F944" s="4"/>
    </row>
    <row r="945" spans="1:6" ht="14.25" customHeight="1">
      <c r="A945" s="4"/>
      <c r="B945" s="4"/>
      <c r="C945" s="4"/>
      <c r="D945" s="4"/>
      <c r="E945" s="4"/>
      <c r="F945" s="4"/>
    </row>
    <row r="946" spans="1:6" ht="14.25" customHeight="1">
      <c r="A946" s="4"/>
      <c r="B946" s="4"/>
      <c r="C946" s="4"/>
      <c r="D946" s="4"/>
      <c r="E946" s="4"/>
      <c r="F946" s="4"/>
    </row>
    <row r="947" spans="1:6" ht="14.25" customHeight="1">
      <c r="A947" s="4"/>
      <c r="B947" s="4"/>
      <c r="C947" s="4"/>
      <c r="D947" s="4"/>
      <c r="E947" s="4"/>
      <c r="F947" s="4"/>
    </row>
    <row r="948" spans="1:6" ht="14.25" customHeight="1">
      <c r="A948" s="4"/>
      <c r="B948" s="4"/>
      <c r="C948" s="4"/>
      <c r="D948" s="4"/>
      <c r="E948" s="4"/>
      <c r="F948" s="4"/>
    </row>
    <row r="949" spans="1:6" ht="14.25" customHeight="1">
      <c r="A949" s="4"/>
      <c r="B949" s="4"/>
      <c r="C949" s="4"/>
      <c r="D949" s="4"/>
      <c r="E949" s="4"/>
      <c r="F949" s="4"/>
    </row>
    <row r="950" spans="1:6" ht="14.25" customHeight="1">
      <c r="A950" s="4"/>
      <c r="B950" s="4"/>
      <c r="C950" s="4"/>
      <c r="D950" s="4"/>
      <c r="E950" s="4"/>
      <c r="F950" s="4"/>
    </row>
    <row r="951" spans="1:6" ht="14.25" customHeight="1">
      <c r="A951" s="4"/>
      <c r="B951" s="4"/>
      <c r="C951" s="4"/>
      <c r="D951" s="4"/>
      <c r="E951" s="4"/>
      <c r="F951" s="4"/>
    </row>
    <row r="952" spans="1:6" ht="14.25" customHeight="1">
      <c r="A952" s="4"/>
      <c r="B952" s="4"/>
      <c r="C952" s="4"/>
      <c r="D952" s="4"/>
      <c r="E952" s="4"/>
      <c r="F952" s="4"/>
    </row>
    <row r="953" spans="1:6" ht="14.25" customHeight="1">
      <c r="A953" s="4"/>
      <c r="B953" s="4"/>
      <c r="C953" s="4"/>
      <c r="D953" s="4"/>
      <c r="E953" s="4"/>
      <c r="F953" s="4"/>
    </row>
    <row r="954" spans="1:6" ht="14.25" customHeight="1">
      <c r="A954" s="4"/>
      <c r="B954" s="4"/>
      <c r="C954" s="4"/>
      <c r="D954" s="4"/>
      <c r="E954" s="4"/>
      <c r="F954" s="4"/>
    </row>
    <row r="955" spans="1:6" ht="14.25" customHeight="1">
      <c r="A955" s="4"/>
      <c r="B955" s="4"/>
      <c r="C955" s="4"/>
      <c r="D955" s="4"/>
      <c r="E955" s="4"/>
      <c r="F955" s="4"/>
    </row>
    <row r="956" spans="1:6" ht="14.25" customHeight="1">
      <c r="A956" s="4"/>
      <c r="B956" s="4"/>
      <c r="C956" s="4"/>
      <c r="D956" s="4"/>
      <c r="E956" s="4"/>
      <c r="F956" s="4"/>
    </row>
    <row r="957" spans="1:6" ht="14.25" customHeight="1">
      <c r="A957" s="4"/>
      <c r="B957" s="4"/>
      <c r="C957" s="4"/>
      <c r="D957" s="4"/>
      <c r="E957" s="4"/>
      <c r="F957" s="4"/>
    </row>
    <row r="958" spans="1:6" ht="14.25" customHeight="1">
      <c r="A958" s="4"/>
      <c r="B958" s="4"/>
      <c r="C958" s="4"/>
      <c r="D958" s="4"/>
      <c r="E958" s="4"/>
      <c r="F958" s="4"/>
    </row>
    <row r="959" spans="1:6" ht="14.25" customHeight="1">
      <c r="A959" s="4"/>
      <c r="B959" s="4"/>
      <c r="C959" s="4"/>
      <c r="D959" s="4"/>
      <c r="E959" s="4"/>
      <c r="F959" s="4"/>
    </row>
    <row r="960" spans="1:6" ht="14.25" customHeight="1">
      <c r="A960" s="4"/>
      <c r="B960" s="4"/>
      <c r="C960" s="4"/>
      <c r="D960" s="4"/>
      <c r="E960" s="4"/>
      <c r="F960" s="4"/>
    </row>
    <row r="961" spans="1:6" ht="14.25" customHeight="1">
      <c r="A961" s="4"/>
      <c r="B961" s="4"/>
      <c r="C961" s="4"/>
      <c r="D961" s="4"/>
      <c r="E961" s="4"/>
      <c r="F961" s="4"/>
    </row>
    <row r="962" spans="1:6" ht="14.25" customHeight="1">
      <c r="A962" s="4"/>
      <c r="B962" s="4"/>
      <c r="C962" s="4"/>
      <c r="D962" s="4"/>
      <c r="E962" s="4"/>
      <c r="F962" s="4"/>
    </row>
    <row r="963" spans="1:6" ht="14.25" customHeight="1">
      <c r="A963" s="4"/>
      <c r="B963" s="4"/>
      <c r="C963" s="4"/>
      <c r="D963" s="4"/>
      <c r="E963" s="4"/>
      <c r="F963" s="4"/>
    </row>
    <row r="964" spans="1:6" ht="14.25" customHeight="1">
      <c r="A964" s="4"/>
      <c r="B964" s="4"/>
      <c r="C964" s="4"/>
      <c r="D964" s="4"/>
      <c r="E964" s="4"/>
      <c r="F964" s="4"/>
    </row>
    <row r="965" spans="1:6" ht="14.25" customHeight="1">
      <c r="A965" s="4"/>
      <c r="B965" s="4"/>
      <c r="C965" s="4"/>
      <c r="D965" s="4"/>
      <c r="E965" s="4"/>
      <c r="F965" s="4"/>
    </row>
    <row r="966" spans="1:6" ht="14.25" customHeight="1">
      <c r="A966" s="4"/>
      <c r="B966" s="4"/>
      <c r="C966" s="4"/>
      <c r="D966" s="4"/>
      <c r="E966" s="4"/>
      <c r="F966" s="4"/>
    </row>
    <row r="967" spans="1:6" ht="14.25" customHeight="1">
      <c r="A967" s="4"/>
      <c r="B967" s="4"/>
      <c r="C967" s="4"/>
      <c r="D967" s="4"/>
      <c r="E967" s="4"/>
      <c r="F967" s="4"/>
    </row>
    <row r="968" spans="1:6" ht="14.25" customHeight="1">
      <c r="A968" s="4"/>
      <c r="B968" s="4"/>
      <c r="C968" s="4"/>
      <c r="D968" s="4"/>
      <c r="E968" s="4"/>
      <c r="F968" s="4"/>
    </row>
    <row r="969" spans="1:6" ht="14.25" customHeight="1">
      <c r="A969" s="4"/>
      <c r="B969" s="4"/>
      <c r="C969" s="4"/>
      <c r="D969" s="4"/>
      <c r="E969" s="4"/>
      <c r="F969" s="4"/>
    </row>
    <row r="970" spans="1:6" ht="14.25" customHeight="1">
      <c r="A970" s="4"/>
      <c r="B970" s="4"/>
      <c r="C970" s="4"/>
      <c r="D970" s="4"/>
      <c r="E970" s="4"/>
      <c r="F970" s="4"/>
    </row>
    <row r="971" spans="1:6" ht="14.25" customHeight="1">
      <c r="A971" s="4"/>
      <c r="B971" s="4"/>
      <c r="C971" s="4"/>
      <c r="D971" s="4"/>
      <c r="E971" s="4"/>
      <c r="F971" s="4"/>
    </row>
    <row r="972" spans="1:6" ht="14.25" customHeight="1">
      <c r="A972" s="4"/>
      <c r="B972" s="4"/>
      <c r="C972" s="4"/>
      <c r="D972" s="4"/>
      <c r="E972" s="4"/>
      <c r="F972" s="4"/>
    </row>
    <row r="973" spans="1:6" ht="14.25" customHeight="1">
      <c r="A973" s="4"/>
      <c r="B973" s="4"/>
      <c r="C973" s="4"/>
      <c r="D973" s="4"/>
      <c r="E973" s="4"/>
      <c r="F973" s="4"/>
    </row>
    <row r="974" spans="1:6" ht="14.25" customHeight="1">
      <c r="A974" s="4"/>
      <c r="B974" s="4"/>
      <c r="C974" s="4"/>
      <c r="D974" s="4"/>
      <c r="E974" s="4"/>
      <c r="F974" s="4"/>
    </row>
    <row r="975" spans="1:6" ht="14.25" customHeight="1">
      <c r="A975" s="4"/>
      <c r="B975" s="4"/>
      <c r="C975" s="4"/>
      <c r="D975" s="4"/>
      <c r="E975" s="4"/>
      <c r="F975" s="4"/>
    </row>
    <row r="976" spans="1:6" ht="14.25" customHeight="1">
      <c r="A976" s="4"/>
      <c r="B976" s="4"/>
      <c r="C976" s="4"/>
      <c r="D976" s="4"/>
      <c r="E976" s="4"/>
      <c r="F976" s="4"/>
    </row>
    <row r="977" spans="1:6" ht="14.25" customHeight="1">
      <c r="A977" s="4"/>
      <c r="B977" s="4"/>
      <c r="C977" s="4"/>
      <c r="D977" s="4"/>
      <c r="E977" s="4"/>
      <c r="F977" s="4"/>
    </row>
    <row r="978" spans="1:6" ht="14.25" customHeight="1">
      <c r="A978" s="4"/>
      <c r="B978" s="4"/>
      <c r="C978" s="4"/>
      <c r="D978" s="4"/>
      <c r="E978" s="4"/>
      <c r="F978" s="4"/>
    </row>
    <row r="979" spans="1:6" ht="14.25" customHeight="1">
      <c r="A979" s="4"/>
      <c r="B979" s="4"/>
      <c r="C979" s="4"/>
      <c r="D979" s="4"/>
      <c r="E979" s="4"/>
      <c r="F979" s="4"/>
    </row>
    <row r="980" spans="1:6" ht="14.25" customHeight="1">
      <c r="A980" s="4"/>
      <c r="B980" s="4"/>
      <c r="C980" s="4"/>
      <c r="D980" s="4"/>
      <c r="E980" s="4"/>
      <c r="F980" s="4"/>
    </row>
    <row r="981" spans="1:6" ht="14.25" customHeight="1">
      <c r="A981" s="4"/>
      <c r="B981" s="4"/>
      <c r="C981" s="4"/>
      <c r="D981" s="4"/>
      <c r="E981" s="4"/>
      <c r="F981" s="4"/>
    </row>
    <row r="982" spans="1:6" ht="14.25" customHeight="1">
      <c r="A982" s="4"/>
      <c r="B982" s="4"/>
      <c r="C982" s="4"/>
      <c r="D982" s="4"/>
      <c r="E982" s="4"/>
      <c r="F982" s="4"/>
    </row>
    <row r="983" spans="1:6" ht="14.25" customHeight="1">
      <c r="A983" s="4"/>
      <c r="B983" s="4"/>
      <c r="C983" s="4"/>
      <c r="D983" s="4"/>
      <c r="E983" s="4"/>
      <c r="F983" s="4"/>
    </row>
    <row r="984" spans="1:6" ht="14.25" customHeight="1">
      <c r="A984" s="4"/>
      <c r="B984" s="4"/>
      <c r="C984" s="4"/>
      <c r="D984" s="4"/>
      <c r="E984" s="4"/>
      <c r="F984" s="4"/>
    </row>
    <row r="985" spans="1:6" ht="14.25" customHeight="1">
      <c r="A985" s="4"/>
      <c r="B985" s="4"/>
      <c r="C985" s="4"/>
      <c r="D985" s="4"/>
      <c r="E985" s="4"/>
      <c r="F985" s="4"/>
    </row>
    <row r="986" spans="1:6" ht="14.25" customHeight="1">
      <c r="A986" s="4"/>
      <c r="B986" s="4"/>
      <c r="C986" s="4"/>
      <c r="D986" s="4"/>
      <c r="E986" s="4"/>
      <c r="F986" s="4"/>
    </row>
    <row r="987" spans="1:6" ht="14.25" customHeight="1">
      <c r="A987" s="4"/>
      <c r="B987" s="4"/>
      <c r="C987" s="4"/>
      <c r="D987" s="4"/>
      <c r="E987" s="4"/>
      <c r="F987" s="4"/>
    </row>
    <row r="988" spans="1:6" ht="14.25" customHeight="1">
      <c r="A988" s="4"/>
      <c r="B988" s="4"/>
      <c r="C988" s="4"/>
      <c r="D988" s="4"/>
      <c r="E988" s="4"/>
      <c r="F988" s="4"/>
    </row>
    <row r="989" spans="1:6" ht="14.25" customHeight="1">
      <c r="A989" s="4"/>
      <c r="B989" s="4"/>
      <c r="C989" s="4"/>
      <c r="D989" s="4"/>
      <c r="E989" s="4"/>
      <c r="F989" s="4"/>
    </row>
    <row r="990" spans="1:6" ht="14.25" customHeight="1">
      <c r="A990" s="4"/>
      <c r="B990" s="4"/>
      <c r="C990" s="4"/>
      <c r="D990" s="4"/>
      <c r="E990" s="4"/>
      <c r="F990" s="4"/>
    </row>
    <row r="991" spans="1:6" ht="14.25" customHeight="1">
      <c r="A991" s="4"/>
      <c r="B991" s="4"/>
      <c r="C991" s="4"/>
      <c r="D991" s="4"/>
      <c r="E991" s="4"/>
      <c r="F991" s="4"/>
    </row>
    <row r="992" spans="1:6" ht="14.25" customHeight="1">
      <c r="A992" s="4"/>
      <c r="B992" s="4"/>
      <c r="C992" s="4"/>
      <c r="D992" s="4"/>
      <c r="E992" s="4"/>
      <c r="F992" s="4"/>
    </row>
    <row r="993" spans="1:6" ht="14.25" customHeight="1">
      <c r="A993" s="4"/>
      <c r="B993" s="4"/>
      <c r="C993" s="4"/>
      <c r="D993" s="4"/>
      <c r="E993" s="4"/>
      <c r="F993" s="4"/>
    </row>
    <row r="994" spans="1:6" ht="14.25" customHeight="1">
      <c r="A994" s="4"/>
      <c r="B994" s="4"/>
      <c r="C994" s="4"/>
      <c r="D994" s="4"/>
      <c r="E994" s="4"/>
      <c r="F994" s="4"/>
    </row>
    <row r="995" spans="1:6" ht="14.25" customHeight="1">
      <c r="A995" s="4"/>
      <c r="B995" s="4"/>
      <c r="C995" s="4"/>
      <c r="D995" s="4"/>
      <c r="E995" s="4"/>
      <c r="F995" s="4"/>
    </row>
    <row r="996" spans="1:6" ht="14.25" customHeight="1">
      <c r="A996" s="4"/>
      <c r="B996" s="4"/>
      <c r="C996" s="4"/>
      <c r="D996" s="4"/>
      <c r="E996" s="4"/>
      <c r="F996" s="4"/>
    </row>
    <row r="997" spans="1:6" ht="14.25" customHeight="1">
      <c r="A997" s="4"/>
      <c r="B997" s="4"/>
      <c r="C997" s="4"/>
      <c r="D997" s="4"/>
      <c r="E997" s="4"/>
      <c r="F997" s="4"/>
    </row>
    <row r="998" spans="1:6" ht="14.25" customHeight="1">
      <c r="A998" s="4"/>
      <c r="B998" s="4"/>
      <c r="C998" s="4"/>
      <c r="D998" s="4"/>
      <c r="E998" s="4"/>
      <c r="F998" s="4"/>
    </row>
    <row r="999" spans="1:6" ht="14.25" customHeight="1">
      <c r="A999" s="4"/>
      <c r="B999" s="4"/>
      <c r="C999" s="4"/>
      <c r="D999" s="4"/>
      <c r="E999" s="4"/>
      <c r="F999" s="4"/>
    </row>
    <row r="1000" spans="1:6" ht="14.25" customHeight="1">
      <c r="A1000" s="4"/>
      <c r="B1000" s="4"/>
      <c r="C1000" s="4"/>
      <c r="D1000" s="4"/>
      <c r="E1000" s="4"/>
      <c r="F1000" s="4"/>
    </row>
  </sheetData>
  <mergeCells count="11">
    <mergeCell ref="A1:F1"/>
    <mergeCell ref="A2:F2"/>
    <mergeCell ref="A4:F4"/>
    <mergeCell ref="A14:F14"/>
    <mergeCell ref="A24:F24"/>
    <mergeCell ref="A36:G36"/>
    <mergeCell ref="A31:G31"/>
    <mergeCell ref="A32:G32"/>
    <mergeCell ref="A33:G33"/>
    <mergeCell ref="A34:G34"/>
    <mergeCell ref="A35:G35"/>
  </mergeCells>
  <pageMargins left="0.75" right="0.75" top="1" bottom="1" header="0.511811023622047" footer="0.511811023622047"/>
  <pageSetup paperSize="9" orientation="portrait"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H49"/>
  <sheetViews>
    <sheetView zoomScaleNormal="100" workbookViewId="0">
      <selection activeCell="K1" sqref="K1"/>
    </sheetView>
  </sheetViews>
  <sheetFormatPr defaultColWidth="8.7109375" defaultRowHeight="15"/>
  <cols>
    <col min="1" max="1" width="18.140625" style="86" customWidth="1"/>
    <col min="2" max="2" width="16.7109375" style="88" customWidth="1"/>
    <col min="3" max="3" width="15.42578125" style="86" customWidth="1"/>
    <col min="5" max="5" width="15.5703125" customWidth="1"/>
    <col min="6" max="6" width="14.28515625" customWidth="1"/>
  </cols>
  <sheetData>
    <row r="1" spans="1:8" ht="21" customHeight="1">
      <c r="A1" s="365" t="s">
        <v>598</v>
      </c>
      <c r="B1" s="365"/>
      <c r="C1" s="365"/>
      <c r="D1" s="365"/>
    </row>
    <row r="2" spans="1:8" ht="33" customHeight="1"/>
    <row r="3" spans="1:8" ht="47.25" customHeight="1">
      <c r="A3" s="366" t="s">
        <v>599</v>
      </c>
      <c r="B3" s="366"/>
      <c r="C3" s="366"/>
      <c r="D3" s="366"/>
    </row>
    <row r="4" spans="1:8" ht="15" customHeight="1"/>
    <row r="5" spans="1:8" ht="21" customHeight="1">
      <c r="A5" s="179" t="s">
        <v>600</v>
      </c>
    </row>
    <row r="6" spans="1:8" ht="15" customHeight="1">
      <c r="A6" s="180" t="s">
        <v>601</v>
      </c>
    </row>
    <row r="7" spans="1:8" ht="15" customHeight="1">
      <c r="A7" s="181"/>
    </row>
    <row r="8" spans="1:8" ht="15" customHeight="1">
      <c r="A8" s="367" t="s">
        <v>602</v>
      </c>
      <c r="B8" s="367"/>
      <c r="C8" s="367"/>
      <c r="D8" s="367"/>
      <c r="E8" s="367"/>
      <c r="F8" s="367"/>
      <c r="G8" s="367"/>
      <c r="H8" s="367"/>
    </row>
    <row r="9" spans="1:8" ht="15" customHeight="1">
      <c r="A9" s="367"/>
      <c r="B9" s="367"/>
      <c r="C9" s="367"/>
      <c r="D9" s="367"/>
      <c r="E9" s="367"/>
      <c r="F9" s="367"/>
      <c r="G9" s="367"/>
      <c r="H9" s="367"/>
    </row>
    <row r="10" spans="1:8" ht="15" customHeight="1"/>
    <row r="11" spans="1:8" ht="15" customHeight="1"/>
    <row r="12" spans="1:8" ht="21" customHeight="1">
      <c r="A12" s="179" t="s">
        <v>603</v>
      </c>
    </row>
    <row r="13" spans="1:8" ht="15" customHeight="1">
      <c r="A13" s="4" t="s">
        <v>604</v>
      </c>
    </row>
    <row r="14" spans="1:8" ht="15" customHeight="1">
      <c r="B14" s="4" t="s">
        <v>605</v>
      </c>
    </row>
    <row r="15" spans="1:8" ht="15" customHeight="1">
      <c r="B15" s="4" t="s">
        <v>606</v>
      </c>
    </row>
    <row r="16" spans="1:8" ht="15" customHeight="1">
      <c r="B16" s="4" t="s">
        <v>607</v>
      </c>
    </row>
    <row r="17" spans="1:2" ht="15" customHeight="1">
      <c r="B17" s="4" t="s">
        <v>608</v>
      </c>
    </row>
    <row r="18" spans="1:2" ht="15" customHeight="1">
      <c r="B18" s="4" t="s">
        <v>609</v>
      </c>
    </row>
    <row r="19" spans="1:2" ht="15" customHeight="1">
      <c r="B19" s="4" t="s">
        <v>610</v>
      </c>
    </row>
    <row r="20" spans="1:2" ht="15" customHeight="1">
      <c r="B20" s="4" t="s">
        <v>611</v>
      </c>
    </row>
    <row r="21" spans="1:2" ht="15" customHeight="1">
      <c r="A21" s="4" t="s">
        <v>612</v>
      </c>
    </row>
    <row r="22" spans="1:2" ht="15" customHeight="1"/>
    <row r="23" spans="1:2" ht="15" customHeight="1"/>
    <row r="24" spans="1:2" ht="21" customHeight="1">
      <c r="A24" s="179" t="s">
        <v>613</v>
      </c>
    </row>
    <row r="25" spans="1:2" ht="15" customHeight="1">
      <c r="A25" s="4" t="s">
        <v>614</v>
      </c>
    </row>
    <row r="26" spans="1:2" ht="15" customHeight="1">
      <c r="A26" s="4" t="s">
        <v>615</v>
      </c>
    </row>
    <row r="27" spans="1:2" ht="15" customHeight="1">
      <c r="B27" s="4" t="s">
        <v>616</v>
      </c>
    </row>
    <row r="28" spans="1:2" ht="15" customHeight="1">
      <c r="B28" s="4" t="s">
        <v>617</v>
      </c>
    </row>
    <row r="29" spans="1:2" ht="15" customHeight="1">
      <c r="A29" s="4" t="s">
        <v>618</v>
      </c>
    </row>
    <row r="30" spans="1:2" ht="15" customHeight="1"/>
    <row r="31" spans="1:2" ht="15" customHeight="1"/>
    <row r="32" spans="1:2" ht="21" customHeight="1">
      <c r="A32" s="179" t="s">
        <v>619</v>
      </c>
    </row>
    <row r="34" spans="1:1" ht="15" customHeight="1">
      <c r="A34" s="4" t="s">
        <v>620</v>
      </c>
    </row>
    <row r="35" spans="1:1" ht="15" customHeight="1">
      <c r="A35" s="4" t="s">
        <v>621</v>
      </c>
    </row>
    <row r="36" spans="1:1" ht="15" customHeight="1">
      <c r="A36" s="4" t="s">
        <v>622</v>
      </c>
    </row>
    <row r="39" spans="1:1" ht="21" customHeight="1">
      <c r="A39" s="179" t="s">
        <v>623</v>
      </c>
    </row>
    <row r="41" spans="1:1" ht="15" customHeight="1">
      <c r="A41" s="22" t="s">
        <v>624</v>
      </c>
    </row>
    <row r="42" spans="1:1" ht="15" customHeight="1">
      <c r="A42" s="22" t="s">
        <v>625</v>
      </c>
    </row>
    <row r="43" spans="1:1" ht="15" customHeight="1">
      <c r="A43" s="4" t="s">
        <v>626</v>
      </c>
    </row>
    <row r="46" spans="1:1" ht="21" customHeight="1">
      <c r="A46" s="179" t="s">
        <v>627</v>
      </c>
    </row>
    <row r="48" spans="1:1" ht="15" customHeight="1">
      <c r="A48" s="4" t="s">
        <v>628</v>
      </c>
    </row>
    <row r="49" spans="1:7" ht="17.25" customHeight="1">
      <c r="A49" s="368" t="s">
        <v>629</v>
      </c>
      <c r="B49" s="368"/>
      <c r="C49" s="368"/>
      <c r="D49" s="368"/>
      <c r="E49" s="368"/>
      <c r="F49" s="368"/>
      <c r="G49" s="368"/>
    </row>
  </sheetData>
  <mergeCells count="4">
    <mergeCell ref="A1:D1"/>
    <mergeCell ref="A3:D3"/>
    <mergeCell ref="A8:H9"/>
    <mergeCell ref="A49:G49"/>
  </mergeCells>
  <pageMargins left="0.7" right="0.7" top="0.75" bottom="0.75" header="0.511811023622047" footer="0.511811023622047"/>
  <pageSetup paperSize="9" orientation="portrait"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E999"/>
  <sheetViews>
    <sheetView topLeftCell="A20" zoomScaleNormal="100" workbookViewId="0">
      <selection activeCell="B10" sqref="B10"/>
    </sheetView>
  </sheetViews>
  <sheetFormatPr defaultColWidth="14.42578125" defaultRowHeight="15"/>
  <cols>
    <col min="1" max="1" width="26.42578125" customWidth="1"/>
    <col min="2" max="2" width="18" customWidth="1"/>
    <col min="3" max="3" width="25" customWidth="1"/>
    <col min="4" max="4" width="24.42578125" customWidth="1"/>
    <col min="5" max="5" width="25" customWidth="1"/>
    <col min="6" max="26" width="8.7109375" customWidth="1"/>
  </cols>
  <sheetData>
    <row r="1" spans="1:5" ht="30" customHeight="1">
      <c r="A1" s="372" t="s">
        <v>630</v>
      </c>
      <c r="B1" s="372"/>
      <c r="C1" s="372"/>
      <c r="D1" s="372"/>
      <c r="E1" s="372"/>
    </row>
    <row r="2" spans="1:5" ht="18" customHeight="1">
      <c r="A2" s="373" t="s">
        <v>631</v>
      </c>
      <c r="B2" s="373"/>
      <c r="C2" s="373"/>
      <c r="D2" s="373"/>
      <c r="E2" s="373"/>
    </row>
    <row r="3" spans="1:5" ht="14.25" customHeight="1">
      <c r="A3" s="4"/>
      <c r="B3" s="4"/>
      <c r="C3" s="4"/>
      <c r="D3" s="4"/>
      <c r="E3" s="4"/>
    </row>
    <row r="4" spans="1:5" ht="24.75" customHeight="1">
      <c r="A4" s="374" t="s">
        <v>632</v>
      </c>
      <c r="B4" s="374"/>
      <c r="C4" s="374"/>
      <c r="D4" s="374"/>
      <c r="E4" s="374"/>
    </row>
    <row r="5" spans="1:5" ht="34.5" customHeight="1">
      <c r="A5" s="375">
        <f>Dashboard!B24</f>
        <v>120000000</v>
      </c>
      <c r="B5" s="375"/>
      <c r="C5" s="375"/>
      <c r="D5" s="375"/>
      <c r="E5" s="375"/>
    </row>
    <row r="6" spans="1:5" ht="15" customHeight="1">
      <c r="A6" s="376" t="s">
        <v>633</v>
      </c>
      <c r="B6" s="376"/>
      <c r="C6" s="376"/>
      <c r="D6" s="376"/>
      <c r="E6" s="376"/>
    </row>
    <row r="7" spans="1:5" ht="14.25" customHeight="1">
      <c r="A7" s="4"/>
      <c r="B7" s="4"/>
      <c r="C7" s="4"/>
      <c r="D7" s="4"/>
      <c r="E7" s="4"/>
    </row>
    <row r="8" spans="1:5" ht="18" customHeight="1">
      <c r="A8" s="371" t="s">
        <v>634</v>
      </c>
      <c r="B8" s="371"/>
      <c r="C8" s="371"/>
      <c r="D8" s="371"/>
      <c r="E8" s="371"/>
    </row>
    <row r="9" spans="1:5" ht="14.25" customHeight="1">
      <c r="A9" s="22" t="s">
        <v>635</v>
      </c>
      <c r="B9" s="183">
        <f>Assumptions!B24</f>
        <v>57000000</v>
      </c>
      <c r="C9" s="4"/>
      <c r="D9" s="22" t="s">
        <v>636</v>
      </c>
      <c r="E9" s="49">
        <v>177000000</v>
      </c>
    </row>
    <row r="10" spans="1:5" ht="14.25" customHeight="1">
      <c r="A10" s="22" t="s">
        <v>637</v>
      </c>
      <c r="B10" s="184">
        <v>47600000</v>
      </c>
      <c r="C10" s="4"/>
      <c r="D10" s="22" t="s">
        <v>638</v>
      </c>
      <c r="E10" s="185">
        <v>129400000</v>
      </c>
    </row>
    <row r="11" spans="1:5" ht="20.25" customHeight="1">
      <c r="A11" s="22"/>
      <c r="B11" s="80"/>
      <c r="C11" s="4"/>
    </row>
    <row r="12" spans="1:5" ht="18" customHeight="1">
      <c r="A12" s="371" t="s">
        <v>639</v>
      </c>
      <c r="B12" s="371"/>
      <c r="C12" s="371"/>
      <c r="D12" s="371"/>
      <c r="E12" s="371"/>
    </row>
    <row r="13" spans="1:5" ht="15" customHeight="1">
      <c r="A13" s="186" t="s">
        <v>640</v>
      </c>
      <c r="B13" s="186" t="s">
        <v>641</v>
      </c>
      <c r="C13" s="186" t="s">
        <v>642</v>
      </c>
      <c r="D13" s="186" t="s">
        <v>643</v>
      </c>
      <c r="E13" s="4"/>
    </row>
    <row r="14" spans="1:5" ht="30.75" customHeight="1">
      <c r="A14" s="63" t="s">
        <v>116</v>
      </c>
      <c r="B14" s="64" t="s">
        <v>117</v>
      </c>
      <c r="C14" s="64" t="s">
        <v>644</v>
      </c>
      <c r="D14" s="64" t="s">
        <v>645</v>
      </c>
      <c r="E14" s="4"/>
    </row>
    <row r="15" spans="1:5" ht="30.75" customHeight="1">
      <c r="A15" s="65" t="s">
        <v>119</v>
      </c>
      <c r="B15" s="187" t="s">
        <v>646</v>
      </c>
      <c r="C15" s="187" t="s">
        <v>647</v>
      </c>
      <c r="D15" s="187" t="s">
        <v>648</v>
      </c>
      <c r="E15" s="4"/>
    </row>
    <row r="16" spans="1:5" ht="30.75" customHeight="1">
      <c r="A16" s="63" t="s">
        <v>121</v>
      </c>
      <c r="B16" s="64" t="s">
        <v>649</v>
      </c>
      <c r="C16" s="64" t="s">
        <v>650</v>
      </c>
      <c r="D16" s="64" t="s">
        <v>651</v>
      </c>
      <c r="E16" s="4"/>
    </row>
    <row r="17" spans="1:5" ht="30.75" customHeight="1">
      <c r="A17" s="65" t="s">
        <v>123</v>
      </c>
      <c r="B17" s="187" t="s">
        <v>652</v>
      </c>
      <c r="C17" s="187" t="s">
        <v>653</v>
      </c>
      <c r="D17" s="187" t="s">
        <v>654</v>
      </c>
      <c r="E17" s="4"/>
    </row>
    <row r="18" spans="1:5" ht="30.75" customHeight="1">
      <c r="A18" s="63" t="s">
        <v>124</v>
      </c>
      <c r="B18" s="64" t="s">
        <v>655</v>
      </c>
      <c r="C18" s="64" t="s">
        <v>656</v>
      </c>
      <c r="D18" s="64" t="s">
        <v>657</v>
      </c>
      <c r="E18" s="4"/>
    </row>
    <row r="19" spans="1:5" ht="30.75" customHeight="1">
      <c r="A19" s="65" t="s">
        <v>126</v>
      </c>
      <c r="B19" s="187" t="s">
        <v>658</v>
      </c>
      <c r="C19" s="187" t="s">
        <v>659</v>
      </c>
      <c r="D19" s="187" t="s">
        <v>660</v>
      </c>
      <c r="E19" s="4"/>
    </row>
    <row r="20" spans="1:5" ht="30.75" customHeight="1">
      <c r="A20" s="63" t="s">
        <v>127</v>
      </c>
      <c r="B20" s="64" t="s">
        <v>661</v>
      </c>
      <c r="C20" s="64" t="s">
        <v>662</v>
      </c>
      <c r="D20" s="64" t="s">
        <v>663</v>
      </c>
      <c r="E20" s="4"/>
    </row>
    <row r="21" spans="1:5" ht="14.25" customHeight="1">
      <c r="A21" s="4"/>
      <c r="B21" s="4"/>
      <c r="C21" s="4"/>
      <c r="D21" s="4"/>
      <c r="E21" s="4"/>
    </row>
    <row r="22" spans="1:5" ht="18" customHeight="1">
      <c r="A22" s="371" t="s">
        <v>664</v>
      </c>
      <c r="B22" s="371"/>
      <c r="C22" s="371"/>
      <c r="D22" s="371"/>
      <c r="E22" s="371"/>
    </row>
    <row r="23" spans="1:5" ht="15" customHeight="1">
      <c r="A23" s="186" t="s">
        <v>665</v>
      </c>
      <c r="B23" s="186" t="s">
        <v>666</v>
      </c>
      <c r="C23" s="186" t="s">
        <v>472</v>
      </c>
      <c r="D23" s="186" t="s">
        <v>505</v>
      </c>
      <c r="E23" s="186" t="s">
        <v>490</v>
      </c>
    </row>
    <row r="24" spans="1:5" ht="19.5" customHeight="1">
      <c r="A24" s="188" t="s">
        <v>667</v>
      </c>
      <c r="B24" s="182" t="s">
        <v>668</v>
      </c>
      <c r="C24" s="182" t="s">
        <v>669</v>
      </c>
      <c r="D24" s="189" t="s">
        <v>670</v>
      </c>
      <c r="E24" s="190" t="s">
        <v>671</v>
      </c>
    </row>
    <row r="25" spans="1:5" ht="19.5" customHeight="1">
      <c r="A25" s="188" t="s">
        <v>672</v>
      </c>
      <c r="B25" s="182" t="s">
        <v>673</v>
      </c>
      <c r="C25" s="182" t="s">
        <v>674</v>
      </c>
      <c r="D25" s="189" t="s">
        <v>675</v>
      </c>
      <c r="E25" s="190" t="s">
        <v>676</v>
      </c>
    </row>
    <row r="26" spans="1:5" ht="14.25" customHeight="1">
      <c r="A26" s="4"/>
      <c r="B26" s="4"/>
      <c r="C26" s="4"/>
      <c r="D26" s="4"/>
      <c r="E26" s="4"/>
    </row>
    <row r="27" spans="1:5" ht="18" customHeight="1">
      <c r="A27" s="371" t="s">
        <v>677</v>
      </c>
      <c r="B27" s="371"/>
      <c r="C27" s="371" t="s">
        <v>678</v>
      </c>
      <c r="D27" s="371"/>
      <c r="E27" s="371"/>
    </row>
    <row r="28" spans="1:5" ht="24" customHeight="1">
      <c r="A28" s="182" t="s">
        <v>679</v>
      </c>
      <c r="B28" s="191" t="s">
        <v>680</v>
      </c>
      <c r="C28" s="370" t="s">
        <v>681</v>
      </c>
      <c r="D28" s="370"/>
      <c r="E28" s="370"/>
    </row>
    <row r="29" spans="1:5" ht="24" customHeight="1">
      <c r="A29" s="182" t="s">
        <v>682</v>
      </c>
      <c r="B29" s="191" t="s">
        <v>683</v>
      </c>
      <c r="C29" s="370" t="s">
        <v>684</v>
      </c>
      <c r="D29" s="370"/>
      <c r="E29" s="370"/>
    </row>
    <row r="30" spans="1:5" ht="24" customHeight="1">
      <c r="A30" s="182" t="s">
        <v>685</v>
      </c>
      <c r="B30" s="191" t="s">
        <v>686</v>
      </c>
      <c r="C30" s="370" t="s">
        <v>687</v>
      </c>
      <c r="D30" s="370"/>
      <c r="E30" s="370"/>
    </row>
    <row r="31" spans="1:5" ht="24" customHeight="1">
      <c r="A31" s="182" t="s">
        <v>688</v>
      </c>
      <c r="B31" s="191" t="s">
        <v>689</v>
      </c>
      <c r="C31" s="370" t="s">
        <v>690</v>
      </c>
      <c r="D31" s="370"/>
      <c r="E31" s="370"/>
    </row>
    <row r="32" spans="1:5" ht="24" customHeight="1">
      <c r="A32" s="182" t="s">
        <v>691</v>
      </c>
      <c r="B32" s="191" t="s">
        <v>692</v>
      </c>
      <c r="C32" s="370" t="s">
        <v>693</v>
      </c>
      <c r="D32" s="370"/>
      <c r="E32" s="370"/>
    </row>
    <row r="33" spans="1:5" ht="14.25" customHeight="1"/>
    <row r="34" spans="1:5" ht="14.25" customHeight="1"/>
    <row r="35" spans="1:5" ht="14.25" customHeight="1">
      <c r="A35" s="4"/>
      <c r="B35" s="4"/>
      <c r="C35" s="4"/>
      <c r="D35" s="4"/>
      <c r="E35" s="4"/>
    </row>
    <row r="36" spans="1:5" ht="14.25" customHeight="1">
      <c r="A36" s="192" t="s">
        <v>694</v>
      </c>
      <c r="B36" s="369" t="s">
        <v>695</v>
      </c>
      <c r="C36" s="369"/>
      <c r="D36" s="369"/>
      <c r="E36" s="369"/>
    </row>
    <row r="37" spans="1:5" ht="14.25" customHeight="1">
      <c r="A37" s="367" t="s">
        <v>696</v>
      </c>
      <c r="B37" s="367"/>
      <c r="C37" s="367"/>
      <c r="D37" s="367"/>
      <c r="E37" s="367"/>
    </row>
    <row r="38" spans="1:5" ht="14.25" customHeight="1">
      <c r="A38" s="4"/>
      <c r="B38" s="4"/>
      <c r="C38" s="4"/>
      <c r="D38" s="4"/>
      <c r="E38" s="4"/>
    </row>
    <row r="39" spans="1:5" ht="14.25" customHeight="1">
      <c r="A39" s="4"/>
      <c r="B39" s="4"/>
      <c r="C39" s="4"/>
      <c r="D39" s="4"/>
      <c r="E39" s="4"/>
    </row>
    <row r="40" spans="1:5" ht="14.25" customHeight="1">
      <c r="A40" s="4"/>
      <c r="B40" s="4"/>
      <c r="C40" s="4"/>
      <c r="D40" s="4"/>
      <c r="E40" s="4"/>
    </row>
    <row r="41" spans="1:5" ht="14.25" customHeight="1">
      <c r="A41" s="4"/>
      <c r="B41" s="4"/>
      <c r="C41" s="4"/>
      <c r="D41" s="4"/>
      <c r="E41" s="4"/>
    </row>
    <row r="42" spans="1:5" ht="14.25" customHeight="1">
      <c r="A42" s="4"/>
      <c r="B42" s="4"/>
      <c r="C42" s="4"/>
      <c r="D42" s="4"/>
      <c r="E42" s="4"/>
    </row>
    <row r="43" spans="1:5" ht="14.25" customHeight="1">
      <c r="A43" s="4"/>
      <c r="B43" s="4"/>
      <c r="C43" s="4"/>
      <c r="D43" s="4"/>
      <c r="E43" s="4"/>
    </row>
    <row r="44" spans="1:5" ht="14.25" customHeight="1">
      <c r="A44" s="4"/>
      <c r="B44" s="4"/>
      <c r="C44" s="4"/>
      <c r="D44" s="4"/>
      <c r="E44" s="4"/>
    </row>
    <row r="45" spans="1:5" ht="14.25" customHeight="1">
      <c r="A45" s="4"/>
      <c r="B45" s="4"/>
      <c r="C45" s="4"/>
      <c r="D45" s="4"/>
      <c r="E45" s="4"/>
    </row>
    <row r="46" spans="1:5" ht="14.25" customHeight="1">
      <c r="A46" s="4"/>
      <c r="B46" s="4"/>
      <c r="C46" s="4"/>
      <c r="D46" s="4"/>
      <c r="E46" s="4"/>
    </row>
    <row r="47" spans="1:5" ht="14.25" customHeight="1">
      <c r="A47" s="4"/>
      <c r="B47" s="4"/>
      <c r="C47" s="4"/>
      <c r="D47" s="4"/>
      <c r="E47" s="4"/>
    </row>
    <row r="48" spans="1:5" ht="14.25" customHeight="1">
      <c r="A48" s="4"/>
      <c r="B48" s="4"/>
      <c r="C48" s="4"/>
      <c r="D48" s="4"/>
      <c r="E48" s="4"/>
    </row>
    <row r="49" spans="1:5" ht="14.25" customHeight="1">
      <c r="A49" s="4"/>
      <c r="B49" s="4"/>
      <c r="C49" s="4"/>
      <c r="D49" s="4"/>
      <c r="E49" s="4"/>
    </row>
    <row r="50" spans="1:5" ht="14.25" customHeight="1">
      <c r="A50" s="4"/>
      <c r="B50" s="4"/>
      <c r="C50" s="4"/>
      <c r="D50" s="4"/>
      <c r="E50" s="4"/>
    </row>
    <row r="51" spans="1:5" ht="14.25" customHeight="1">
      <c r="A51" s="4"/>
      <c r="B51" s="4"/>
      <c r="C51" s="4"/>
      <c r="D51" s="4"/>
      <c r="E51" s="4"/>
    </row>
    <row r="52" spans="1:5" ht="14.25" customHeight="1">
      <c r="A52" s="4"/>
      <c r="B52" s="4"/>
      <c r="C52" s="4"/>
      <c r="D52" s="4"/>
      <c r="E52" s="4"/>
    </row>
    <row r="53" spans="1:5" ht="14.25" customHeight="1">
      <c r="A53" s="4"/>
      <c r="B53" s="4"/>
      <c r="C53" s="4"/>
      <c r="D53" s="4"/>
      <c r="E53" s="4"/>
    </row>
    <row r="54" spans="1:5" ht="14.25" customHeight="1">
      <c r="A54" s="4"/>
      <c r="B54" s="4"/>
      <c r="C54" s="4"/>
      <c r="D54" s="4"/>
      <c r="E54" s="4"/>
    </row>
    <row r="55" spans="1:5" ht="14.25" customHeight="1">
      <c r="A55" s="4"/>
      <c r="B55" s="4"/>
      <c r="C55" s="4"/>
      <c r="D55" s="4"/>
      <c r="E55" s="4"/>
    </row>
    <row r="56" spans="1:5" ht="14.25" customHeight="1">
      <c r="A56" s="4"/>
      <c r="B56" s="4"/>
      <c r="C56" s="4"/>
      <c r="D56" s="4"/>
      <c r="E56" s="4"/>
    </row>
    <row r="57" spans="1:5" ht="14.25" customHeight="1">
      <c r="A57" s="4"/>
      <c r="B57" s="4"/>
      <c r="C57" s="4"/>
      <c r="D57" s="4"/>
      <c r="E57" s="4"/>
    </row>
    <row r="58" spans="1:5" ht="14.25" customHeight="1">
      <c r="A58" s="4"/>
      <c r="B58" s="4"/>
      <c r="C58" s="4"/>
      <c r="D58" s="4"/>
      <c r="E58" s="4"/>
    </row>
    <row r="59" spans="1:5" ht="14.25" customHeight="1">
      <c r="A59" s="4"/>
      <c r="B59" s="4"/>
      <c r="C59" s="4"/>
      <c r="D59" s="4"/>
      <c r="E59" s="4"/>
    </row>
    <row r="60" spans="1:5" ht="14.25" customHeight="1">
      <c r="A60" s="4"/>
      <c r="B60" s="4"/>
      <c r="C60" s="4"/>
      <c r="D60" s="4"/>
      <c r="E60" s="4"/>
    </row>
    <row r="61" spans="1:5" ht="14.25" customHeight="1">
      <c r="A61" s="4"/>
      <c r="B61" s="4"/>
      <c r="C61" s="4"/>
      <c r="D61" s="4"/>
      <c r="E61" s="4"/>
    </row>
    <row r="62" spans="1:5" ht="14.25" customHeight="1">
      <c r="A62" s="4"/>
      <c r="B62" s="4"/>
      <c r="C62" s="4"/>
      <c r="D62" s="4"/>
      <c r="E62" s="4"/>
    </row>
    <row r="63" spans="1:5" ht="14.25" customHeight="1">
      <c r="A63" s="4"/>
      <c r="B63" s="4"/>
      <c r="C63" s="4"/>
      <c r="D63" s="4"/>
      <c r="E63" s="4"/>
    </row>
    <row r="64" spans="1:5" ht="14.25" customHeight="1">
      <c r="A64" s="4"/>
      <c r="B64" s="4"/>
      <c r="C64" s="4"/>
      <c r="D64" s="4"/>
      <c r="E64" s="4"/>
    </row>
    <row r="65" spans="1:5" ht="14.25" customHeight="1">
      <c r="A65" s="4"/>
      <c r="B65" s="4"/>
      <c r="C65" s="4"/>
      <c r="D65" s="4"/>
      <c r="E65" s="4"/>
    </row>
    <row r="66" spans="1:5" ht="14.25" customHeight="1">
      <c r="A66" s="4"/>
      <c r="B66" s="4"/>
      <c r="C66" s="4"/>
      <c r="D66" s="4"/>
      <c r="E66" s="4"/>
    </row>
    <row r="67" spans="1:5" ht="14.25" customHeight="1">
      <c r="A67" s="4"/>
      <c r="B67" s="4"/>
      <c r="C67" s="4"/>
      <c r="D67" s="4"/>
      <c r="E67" s="4"/>
    </row>
    <row r="68" spans="1:5" ht="14.25" customHeight="1">
      <c r="A68" s="4"/>
      <c r="B68" s="4"/>
      <c r="C68" s="4"/>
      <c r="D68" s="4"/>
      <c r="E68" s="4"/>
    </row>
    <row r="69" spans="1:5" ht="14.25" customHeight="1">
      <c r="A69" s="4"/>
      <c r="B69" s="4"/>
      <c r="C69" s="4"/>
      <c r="D69" s="4"/>
      <c r="E69" s="4"/>
    </row>
    <row r="70" spans="1:5" ht="14.25" customHeight="1">
      <c r="A70" s="4"/>
      <c r="B70" s="4"/>
      <c r="C70" s="4"/>
      <c r="D70" s="4"/>
      <c r="E70" s="4"/>
    </row>
    <row r="71" spans="1:5" ht="14.25" customHeight="1">
      <c r="A71" s="4"/>
      <c r="B71" s="4"/>
      <c r="C71" s="4"/>
      <c r="D71" s="4"/>
      <c r="E71" s="4"/>
    </row>
    <row r="72" spans="1:5" ht="14.25" customHeight="1">
      <c r="A72" s="4"/>
      <c r="B72" s="4"/>
      <c r="C72" s="4"/>
      <c r="D72" s="4"/>
      <c r="E72" s="4"/>
    </row>
    <row r="73" spans="1:5" ht="14.25" customHeight="1">
      <c r="A73" s="4"/>
      <c r="B73" s="4"/>
      <c r="C73" s="4"/>
      <c r="D73" s="4"/>
      <c r="E73" s="4"/>
    </row>
    <row r="74" spans="1:5" ht="14.25" customHeight="1">
      <c r="A74" s="4"/>
      <c r="B74" s="4"/>
      <c r="C74" s="4"/>
      <c r="D74" s="4"/>
      <c r="E74" s="4"/>
    </row>
    <row r="75" spans="1:5" ht="14.25" customHeight="1">
      <c r="A75" s="4"/>
      <c r="B75" s="4"/>
      <c r="C75" s="4"/>
      <c r="D75" s="4"/>
      <c r="E75" s="4"/>
    </row>
    <row r="76" spans="1:5" ht="14.25" customHeight="1">
      <c r="A76" s="4"/>
      <c r="B76" s="4"/>
      <c r="C76" s="4"/>
      <c r="D76" s="4"/>
      <c r="E76" s="4"/>
    </row>
    <row r="77" spans="1:5" ht="14.25" customHeight="1">
      <c r="A77" s="4"/>
      <c r="B77" s="4"/>
      <c r="C77" s="4"/>
      <c r="D77" s="4"/>
      <c r="E77" s="4"/>
    </row>
    <row r="78" spans="1:5" ht="14.25" customHeight="1">
      <c r="A78" s="4"/>
      <c r="B78" s="4"/>
      <c r="C78" s="4"/>
      <c r="D78" s="4"/>
      <c r="E78" s="4"/>
    </row>
    <row r="79" spans="1:5" ht="14.25" customHeight="1">
      <c r="A79" s="4"/>
      <c r="B79" s="4"/>
      <c r="C79" s="4"/>
      <c r="D79" s="4"/>
      <c r="E79" s="4"/>
    </row>
    <row r="80" spans="1:5" ht="14.25" customHeight="1">
      <c r="A80" s="4"/>
      <c r="B80" s="4"/>
      <c r="C80" s="4"/>
      <c r="D80" s="4"/>
      <c r="E80" s="4"/>
    </row>
    <row r="81" spans="1:5" ht="14.25" customHeight="1">
      <c r="A81" s="4"/>
      <c r="B81" s="4"/>
      <c r="C81" s="4"/>
      <c r="D81" s="4"/>
      <c r="E81" s="4"/>
    </row>
    <row r="82" spans="1:5" ht="14.25" customHeight="1">
      <c r="A82" s="4"/>
      <c r="B82" s="4"/>
      <c r="C82" s="4"/>
      <c r="D82" s="4"/>
      <c r="E82" s="4"/>
    </row>
    <row r="83" spans="1:5" ht="14.25" customHeight="1">
      <c r="A83" s="4"/>
      <c r="B83" s="4"/>
      <c r="C83" s="4"/>
      <c r="D83" s="4"/>
      <c r="E83" s="4"/>
    </row>
    <row r="84" spans="1:5" ht="14.25" customHeight="1">
      <c r="A84" s="4"/>
      <c r="B84" s="4"/>
      <c r="C84" s="4"/>
      <c r="D84" s="4"/>
      <c r="E84" s="4"/>
    </row>
    <row r="85" spans="1:5" ht="14.25" customHeight="1">
      <c r="A85" s="4"/>
      <c r="B85" s="4"/>
      <c r="C85" s="4"/>
      <c r="D85" s="4"/>
      <c r="E85" s="4"/>
    </row>
    <row r="86" spans="1:5" ht="14.25" customHeight="1">
      <c r="A86" s="4"/>
      <c r="B86" s="4"/>
      <c r="C86" s="4"/>
      <c r="D86" s="4"/>
      <c r="E86" s="4"/>
    </row>
    <row r="87" spans="1:5" ht="14.25" customHeight="1">
      <c r="A87" s="4"/>
      <c r="B87" s="4"/>
      <c r="C87" s="4"/>
      <c r="D87" s="4"/>
      <c r="E87" s="4"/>
    </row>
    <row r="88" spans="1:5" ht="14.25" customHeight="1">
      <c r="A88" s="4"/>
      <c r="B88" s="4"/>
      <c r="C88" s="4"/>
      <c r="D88" s="4"/>
      <c r="E88" s="4"/>
    </row>
    <row r="89" spans="1:5" ht="14.25" customHeight="1">
      <c r="A89" s="4"/>
      <c r="B89" s="4"/>
      <c r="C89" s="4"/>
      <c r="D89" s="4"/>
      <c r="E89" s="4"/>
    </row>
    <row r="90" spans="1:5" ht="14.25" customHeight="1">
      <c r="A90" s="4"/>
      <c r="B90" s="4"/>
      <c r="C90" s="4"/>
      <c r="D90" s="4"/>
      <c r="E90" s="4"/>
    </row>
    <row r="91" spans="1:5" ht="14.25" customHeight="1">
      <c r="A91" s="4"/>
      <c r="B91" s="4"/>
      <c r="C91" s="4"/>
      <c r="D91" s="4"/>
      <c r="E91" s="4"/>
    </row>
    <row r="92" spans="1:5" ht="14.25" customHeight="1">
      <c r="A92" s="4"/>
      <c r="B92" s="4"/>
      <c r="C92" s="4"/>
      <c r="D92" s="4"/>
      <c r="E92" s="4"/>
    </row>
    <row r="93" spans="1:5" ht="14.25" customHeight="1">
      <c r="A93" s="4"/>
      <c r="B93" s="4"/>
      <c r="C93" s="4"/>
      <c r="D93" s="4"/>
      <c r="E93" s="4"/>
    </row>
    <row r="94" spans="1:5" ht="14.25" customHeight="1">
      <c r="A94" s="4"/>
      <c r="B94" s="4"/>
      <c r="C94" s="4"/>
      <c r="D94" s="4"/>
      <c r="E94" s="4"/>
    </row>
    <row r="95" spans="1:5" ht="14.25" customHeight="1">
      <c r="A95" s="4"/>
      <c r="B95" s="4"/>
      <c r="C95" s="4"/>
      <c r="D95" s="4"/>
      <c r="E95" s="4"/>
    </row>
    <row r="96" spans="1:5" ht="14.25" customHeight="1">
      <c r="A96" s="4"/>
      <c r="B96" s="4"/>
      <c r="C96" s="4"/>
      <c r="D96" s="4"/>
      <c r="E96" s="4"/>
    </row>
    <row r="97" spans="1:5" ht="14.25" customHeight="1">
      <c r="A97" s="4"/>
      <c r="B97" s="4"/>
      <c r="C97" s="4"/>
      <c r="D97" s="4"/>
      <c r="E97" s="4"/>
    </row>
    <row r="98" spans="1:5" ht="14.25" customHeight="1">
      <c r="A98" s="4"/>
      <c r="B98" s="4"/>
      <c r="C98" s="4"/>
      <c r="D98" s="4"/>
      <c r="E98" s="4"/>
    </row>
    <row r="99" spans="1:5" ht="14.25" customHeight="1">
      <c r="A99" s="4"/>
      <c r="B99" s="4"/>
      <c r="C99" s="4"/>
      <c r="D99" s="4"/>
      <c r="E99" s="4"/>
    </row>
    <row r="100" spans="1:5" ht="14.25" customHeight="1">
      <c r="A100" s="4"/>
      <c r="B100" s="4"/>
      <c r="C100" s="4"/>
      <c r="D100" s="4"/>
      <c r="E100" s="4"/>
    </row>
    <row r="101" spans="1:5" ht="14.25" customHeight="1">
      <c r="A101" s="4"/>
      <c r="B101" s="4"/>
      <c r="C101" s="4"/>
      <c r="D101" s="4"/>
      <c r="E101" s="4"/>
    </row>
    <row r="102" spans="1:5" ht="14.25" customHeight="1">
      <c r="A102" s="4"/>
      <c r="B102" s="4"/>
      <c r="C102" s="4"/>
      <c r="D102" s="4"/>
      <c r="E102" s="4"/>
    </row>
    <row r="103" spans="1:5" ht="14.25" customHeight="1">
      <c r="A103" s="4"/>
      <c r="B103" s="4"/>
      <c r="C103" s="4"/>
      <c r="D103" s="4"/>
      <c r="E103" s="4"/>
    </row>
    <row r="104" spans="1:5" ht="14.25" customHeight="1">
      <c r="A104" s="4"/>
      <c r="B104" s="4"/>
      <c r="C104" s="4"/>
      <c r="D104" s="4"/>
      <c r="E104" s="4"/>
    </row>
    <row r="105" spans="1:5" ht="14.25" customHeight="1">
      <c r="A105" s="4"/>
      <c r="B105" s="4"/>
      <c r="C105" s="4"/>
      <c r="D105" s="4"/>
      <c r="E105" s="4"/>
    </row>
    <row r="106" spans="1:5" ht="14.25" customHeight="1">
      <c r="A106" s="4"/>
      <c r="B106" s="4"/>
      <c r="C106" s="4"/>
      <c r="D106" s="4"/>
      <c r="E106" s="4"/>
    </row>
    <row r="107" spans="1:5" ht="14.25" customHeight="1">
      <c r="A107" s="4"/>
      <c r="B107" s="4"/>
      <c r="C107" s="4"/>
      <c r="D107" s="4"/>
      <c r="E107" s="4"/>
    </row>
    <row r="108" spans="1:5" ht="14.25" customHeight="1">
      <c r="A108" s="4"/>
      <c r="B108" s="4"/>
      <c r="C108" s="4"/>
      <c r="D108" s="4"/>
      <c r="E108" s="4"/>
    </row>
    <row r="109" spans="1:5" ht="14.25" customHeight="1">
      <c r="A109" s="4"/>
      <c r="B109" s="4"/>
      <c r="C109" s="4"/>
      <c r="D109" s="4"/>
      <c r="E109" s="4"/>
    </row>
    <row r="110" spans="1:5" ht="14.25" customHeight="1">
      <c r="A110" s="4"/>
      <c r="B110" s="4"/>
      <c r="C110" s="4"/>
      <c r="D110" s="4"/>
      <c r="E110" s="4"/>
    </row>
    <row r="111" spans="1:5" ht="14.25" customHeight="1">
      <c r="A111" s="4"/>
      <c r="B111" s="4"/>
      <c r="C111" s="4"/>
      <c r="D111" s="4"/>
      <c r="E111" s="4"/>
    </row>
    <row r="112" spans="1:5" ht="14.25" customHeight="1">
      <c r="A112" s="4"/>
      <c r="B112" s="4"/>
      <c r="C112" s="4"/>
      <c r="D112" s="4"/>
      <c r="E112" s="4"/>
    </row>
    <row r="113" spans="1:5" ht="14.25" customHeight="1">
      <c r="A113" s="4"/>
      <c r="B113" s="4"/>
      <c r="C113" s="4"/>
      <c r="D113" s="4"/>
      <c r="E113" s="4"/>
    </row>
    <row r="114" spans="1:5" ht="14.25" customHeight="1">
      <c r="A114" s="4"/>
      <c r="B114" s="4"/>
      <c r="C114" s="4"/>
      <c r="D114" s="4"/>
      <c r="E114" s="4"/>
    </row>
    <row r="115" spans="1:5" ht="14.25" customHeight="1">
      <c r="A115" s="4"/>
      <c r="B115" s="4"/>
      <c r="C115" s="4"/>
      <c r="D115" s="4"/>
      <c r="E115" s="4"/>
    </row>
    <row r="116" spans="1:5" ht="14.25" customHeight="1">
      <c r="A116" s="4"/>
      <c r="B116" s="4"/>
      <c r="C116" s="4"/>
      <c r="D116" s="4"/>
      <c r="E116" s="4"/>
    </row>
    <row r="117" spans="1:5" ht="14.25" customHeight="1">
      <c r="A117" s="4"/>
      <c r="B117" s="4"/>
      <c r="C117" s="4"/>
      <c r="D117" s="4"/>
      <c r="E117" s="4"/>
    </row>
    <row r="118" spans="1:5" ht="14.25" customHeight="1">
      <c r="A118" s="4"/>
      <c r="B118" s="4"/>
      <c r="C118" s="4"/>
      <c r="D118" s="4"/>
      <c r="E118" s="4"/>
    </row>
    <row r="119" spans="1:5" ht="14.25" customHeight="1">
      <c r="A119" s="4"/>
      <c r="B119" s="4"/>
      <c r="C119" s="4"/>
      <c r="D119" s="4"/>
      <c r="E119" s="4"/>
    </row>
    <row r="120" spans="1:5" ht="14.25" customHeight="1">
      <c r="A120" s="4"/>
      <c r="B120" s="4"/>
      <c r="C120" s="4"/>
      <c r="D120" s="4"/>
      <c r="E120" s="4"/>
    </row>
    <row r="121" spans="1:5" ht="14.25" customHeight="1">
      <c r="A121" s="4"/>
      <c r="B121" s="4"/>
      <c r="C121" s="4"/>
      <c r="D121" s="4"/>
      <c r="E121" s="4"/>
    </row>
    <row r="122" spans="1:5" ht="14.25" customHeight="1">
      <c r="A122" s="4"/>
      <c r="B122" s="4"/>
      <c r="C122" s="4"/>
      <c r="D122" s="4"/>
      <c r="E122" s="4"/>
    </row>
    <row r="123" spans="1:5" ht="14.25" customHeight="1">
      <c r="A123" s="4"/>
      <c r="B123" s="4"/>
      <c r="C123" s="4"/>
      <c r="D123" s="4"/>
      <c r="E123" s="4"/>
    </row>
    <row r="124" spans="1:5" ht="14.25" customHeight="1">
      <c r="A124" s="4"/>
      <c r="B124" s="4"/>
      <c r="C124" s="4"/>
      <c r="D124" s="4"/>
      <c r="E124" s="4"/>
    </row>
    <row r="125" spans="1:5" ht="14.25" customHeight="1">
      <c r="A125" s="4"/>
      <c r="B125" s="4"/>
      <c r="C125" s="4"/>
      <c r="D125" s="4"/>
      <c r="E125" s="4"/>
    </row>
    <row r="126" spans="1:5" ht="14.25" customHeight="1">
      <c r="A126" s="4"/>
      <c r="B126" s="4"/>
      <c r="C126" s="4"/>
      <c r="D126" s="4"/>
      <c r="E126" s="4"/>
    </row>
    <row r="127" spans="1:5" ht="14.25" customHeight="1">
      <c r="A127" s="4"/>
      <c r="B127" s="4"/>
      <c r="C127" s="4"/>
      <c r="D127" s="4"/>
      <c r="E127" s="4"/>
    </row>
    <row r="128" spans="1:5" ht="14.25" customHeight="1">
      <c r="A128" s="4"/>
      <c r="B128" s="4"/>
      <c r="C128" s="4"/>
      <c r="D128" s="4"/>
      <c r="E128" s="4"/>
    </row>
    <row r="129" spans="1:5" ht="14.25" customHeight="1">
      <c r="A129" s="4"/>
      <c r="B129" s="4"/>
      <c r="C129" s="4"/>
      <c r="D129" s="4"/>
      <c r="E129" s="4"/>
    </row>
    <row r="130" spans="1:5" ht="14.25" customHeight="1">
      <c r="A130" s="4"/>
      <c r="B130" s="4"/>
      <c r="C130" s="4"/>
      <c r="D130" s="4"/>
      <c r="E130" s="4"/>
    </row>
    <row r="131" spans="1:5" ht="14.25" customHeight="1">
      <c r="A131" s="4"/>
      <c r="B131" s="4"/>
      <c r="C131" s="4"/>
      <c r="D131" s="4"/>
      <c r="E131" s="4"/>
    </row>
    <row r="132" spans="1:5" ht="14.25" customHeight="1">
      <c r="A132" s="4"/>
      <c r="B132" s="4"/>
      <c r="C132" s="4"/>
      <c r="D132" s="4"/>
      <c r="E132" s="4"/>
    </row>
    <row r="133" spans="1:5" ht="14.25" customHeight="1">
      <c r="A133" s="4"/>
      <c r="B133" s="4"/>
      <c r="C133" s="4"/>
      <c r="D133" s="4"/>
      <c r="E133" s="4"/>
    </row>
    <row r="134" spans="1:5" ht="14.25" customHeight="1">
      <c r="A134" s="4"/>
      <c r="B134" s="4"/>
      <c r="C134" s="4"/>
      <c r="D134" s="4"/>
      <c r="E134" s="4"/>
    </row>
    <row r="135" spans="1:5" ht="14.25" customHeight="1">
      <c r="A135" s="4"/>
      <c r="B135" s="4"/>
      <c r="C135" s="4"/>
      <c r="D135" s="4"/>
      <c r="E135" s="4"/>
    </row>
    <row r="136" spans="1:5" ht="14.25" customHeight="1">
      <c r="A136" s="4"/>
      <c r="B136" s="4"/>
      <c r="C136" s="4"/>
      <c r="D136" s="4"/>
      <c r="E136" s="4"/>
    </row>
    <row r="137" spans="1:5" ht="14.25" customHeight="1">
      <c r="A137" s="4"/>
      <c r="B137" s="4"/>
      <c r="C137" s="4"/>
      <c r="D137" s="4"/>
      <c r="E137" s="4"/>
    </row>
    <row r="138" spans="1:5" ht="14.25" customHeight="1">
      <c r="A138" s="4"/>
      <c r="B138" s="4"/>
      <c r="C138" s="4"/>
      <c r="D138" s="4"/>
      <c r="E138" s="4"/>
    </row>
    <row r="139" spans="1:5" ht="14.25" customHeight="1">
      <c r="A139" s="4"/>
      <c r="B139" s="4"/>
      <c r="C139" s="4"/>
      <c r="D139" s="4"/>
      <c r="E139" s="4"/>
    </row>
    <row r="140" spans="1:5" ht="14.25" customHeight="1">
      <c r="A140" s="4"/>
      <c r="B140" s="4"/>
      <c r="C140" s="4"/>
      <c r="D140" s="4"/>
      <c r="E140" s="4"/>
    </row>
    <row r="141" spans="1:5" ht="14.25" customHeight="1">
      <c r="A141" s="4"/>
      <c r="B141" s="4"/>
      <c r="C141" s="4"/>
      <c r="D141" s="4"/>
      <c r="E141" s="4"/>
    </row>
    <row r="142" spans="1:5" ht="14.25" customHeight="1">
      <c r="A142" s="4"/>
      <c r="B142" s="4"/>
      <c r="C142" s="4"/>
      <c r="D142" s="4"/>
      <c r="E142" s="4"/>
    </row>
    <row r="143" spans="1:5" ht="14.25" customHeight="1">
      <c r="A143" s="4"/>
      <c r="B143" s="4"/>
      <c r="C143" s="4"/>
      <c r="D143" s="4"/>
      <c r="E143" s="4"/>
    </row>
    <row r="144" spans="1:5" ht="14.25" customHeight="1">
      <c r="A144" s="4"/>
      <c r="B144" s="4"/>
      <c r="C144" s="4"/>
      <c r="D144" s="4"/>
      <c r="E144" s="4"/>
    </row>
    <row r="145" spans="1:5" ht="14.25" customHeight="1">
      <c r="A145" s="4"/>
      <c r="B145" s="4"/>
      <c r="C145" s="4"/>
      <c r="D145" s="4"/>
      <c r="E145" s="4"/>
    </row>
    <row r="146" spans="1:5" ht="14.25" customHeight="1">
      <c r="A146" s="4"/>
      <c r="B146" s="4"/>
      <c r="C146" s="4"/>
      <c r="D146" s="4"/>
      <c r="E146" s="4"/>
    </row>
    <row r="147" spans="1:5" ht="14.25" customHeight="1">
      <c r="A147" s="4"/>
      <c r="B147" s="4"/>
      <c r="C147" s="4"/>
      <c r="D147" s="4"/>
      <c r="E147" s="4"/>
    </row>
    <row r="148" spans="1:5" ht="14.25" customHeight="1">
      <c r="A148" s="4"/>
      <c r="B148" s="4"/>
      <c r="C148" s="4"/>
      <c r="D148" s="4"/>
      <c r="E148" s="4"/>
    </row>
    <row r="149" spans="1:5" ht="14.25" customHeight="1">
      <c r="A149" s="4"/>
      <c r="B149" s="4"/>
      <c r="C149" s="4"/>
      <c r="D149" s="4"/>
      <c r="E149" s="4"/>
    </row>
    <row r="150" spans="1:5" ht="14.25" customHeight="1">
      <c r="A150" s="4"/>
      <c r="B150" s="4"/>
      <c r="C150" s="4"/>
      <c r="D150" s="4"/>
      <c r="E150" s="4"/>
    </row>
    <row r="151" spans="1:5" ht="14.25" customHeight="1">
      <c r="A151" s="4"/>
      <c r="B151" s="4"/>
      <c r="C151" s="4"/>
      <c r="D151" s="4"/>
      <c r="E151" s="4"/>
    </row>
    <row r="152" spans="1:5" ht="14.25" customHeight="1">
      <c r="A152" s="4"/>
      <c r="B152" s="4"/>
      <c r="C152" s="4"/>
      <c r="D152" s="4"/>
      <c r="E152" s="4"/>
    </row>
    <row r="153" spans="1:5" ht="14.25" customHeight="1">
      <c r="A153" s="4"/>
      <c r="B153" s="4"/>
      <c r="C153" s="4"/>
      <c r="D153" s="4"/>
      <c r="E153" s="4"/>
    </row>
    <row r="154" spans="1:5" ht="14.25" customHeight="1">
      <c r="A154" s="4"/>
      <c r="B154" s="4"/>
      <c r="C154" s="4"/>
      <c r="D154" s="4"/>
      <c r="E154" s="4"/>
    </row>
    <row r="155" spans="1:5" ht="14.25" customHeight="1">
      <c r="A155" s="4"/>
      <c r="B155" s="4"/>
      <c r="C155" s="4"/>
      <c r="D155" s="4"/>
      <c r="E155" s="4"/>
    </row>
    <row r="156" spans="1:5" ht="14.25" customHeight="1">
      <c r="A156" s="4"/>
      <c r="B156" s="4"/>
      <c r="C156" s="4"/>
      <c r="D156" s="4"/>
      <c r="E156" s="4"/>
    </row>
    <row r="157" spans="1:5" ht="14.25" customHeight="1">
      <c r="A157" s="4"/>
      <c r="B157" s="4"/>
      <c r="C157" s="4"/>
      <c r="D157" s="4"/>
      <c r="E157" s="4"/>
    </row>
    <row r="158" spans="1:5" ht="14.25" customHeight="1">
      <c r="A158" s="4"/>
      <c r="B158" s="4"/>
      <c r="C158" s="4"/>
      <c r="D158" s="4"/>
      <c r="E158" s="4"/>
    </row>
    <row r="159" spans="1:5" ht="14.25" customHeight="1">
      <c r="A159" s="4"/>
      <c r="B159" s="4"/>
      <c r="C159" s="4"/>
      <c r="D159" s="4"/>
      <c r="E159" s="4"/>
    </row>
    <row r="160" spans="1:5" ht="14.25" customHeight="1">
      <c r="A160" s="4"/>
      <c r="B160" s="4"/>
      <c r="C160" s="4"/>
      <c r="D160" s="4"/>
      <c r="E160" s="4"/>
    </row>
    <row r="161" spans="1:5" ht="14.25" customHeight="1">
      <c r="A161" s="4"/>
      <c r="B161" s="4"/>
      <c r="C161" s="4"/>
      <c r="D161" s="4"/>
      <c r="E161" s="4"/>
    </row>
    <row r="162" spans="1:5" ht="14.25" customHeight="1">
      <c r="A162" s="4"/>
      <c r="B162" s="4"/>
      <c r="C162" s="4"/>
      <c r="D162" s="4"/>
      <c r="E162" s="4"/>
    </row>
    <row r="163" spans="1:5" ht="14.25" customHeight="1">
      <c r="A163" s="4"/>
      <c r="B163" s="4"/>
      <c r="C163" s="4"/>
      <c r="D163" s="4"/>
      <c r="E163" s="4"/>
    </row>
    <row r="164" spans="1:5" ht="14.25" customHeight="1">
      <c r="A164" s="4"/>
      <c r="B164" s="4"/>
      <c r="C164" s="4"/>
      <c r="D164" s="4"/>
      <c r="E164" s="4"/>
    </row>
    <row r="165" spans="1:5" ht="14.25" customHeight="1">
      <c r="A165" s="4"/>
      <c r="B165" s="4"/>
      <c r="C165" s="4"/>
      <c r="D165" s="4"/>
      <c r="E165" s="4"/>
    </row>
    <row r="166" spans="1:5" ht="14.25" customHeight="1">
      <c r="A166" s="4"/>
      <c r="B166" s="4"/>
      <c r="C166" s="4"/>
      <c r="D166" s="4"/>
      <c r="E166" s="4"/>
    </row>
    <row r="167" spans="1:5" ht="14.25" customHeight="1">
      <c r="A167" s="4"/>
      <c r="B167" s="4"/>
      <c r="C167" s="4"/>
      <c r="D167" s="4"/>
      <c r="E167" s="4"/>
    </row>
    <row r="168" spans="1:5" ht="14.25" customHeight="1">
      <c r="A168" s="4"/>
      <c r="B168" s="4"/>
      <c r="C168" s="4"/>
      <c r="D168" s="4"/>
      <c r="E168" s="4"/>
    </row>
    <row r="169" spans="1:5" ht="14.25" customHeight="1">
      <c r="A169" s="4"/>
      <c r="B169" s="4"/>
      <c r="C169" s="4"/>
      <c r="D169" s="4"/>
      <c r="E169" s="4"/>
    </row>
    <row r="170" spans="1:5" ht="14.25" customHeight="1">
      <c r="A170" s="4"/>
      <c r="B170" s="4"/>
      <c r="C170" s="4"/>
      <c r="D170" s="4"/>
      <c r="E170" s="4"/>
    </row>
    <row r="171" spans="1:5" ht="14.25" customHeight="1">
      <c r="A171" s="4"/>
      <c r="B171" s="4"/>
      <c r="C171" s="4"/>
      <c r="D171" s="4"/>
      <c r="E171" s="4"/>
    </row>
    <row r="172" spans="1:5" ht="14.25" customHeight="1">
      <c r="A172" s="4"/>
      <c r="B172" s="4"/>
      <c r="C172" s="4"/>
      <c r="D172" s="4"/>
      <c r="E172" s="4"/>
    </row>
    <row r="173" spans="1:5" ht="14.25" customHeight="1">
      <c r="A173" s="4"/>
      <c r="B173" s="4"/>
      <c r="C173" s="4"/>
      <c r="D173" s="4"/>
      <c r="E173" s="4"/>
    </row>
    <row r="174" spans="1:5" ht="14.25" customHeight="1">
      <c r="A174" s="4"/>
      <c r="B174" s="4"/>
      <c r="C174" s="4"/>
      <c r="D174" s="4"/>
      <c r="E174" s="4"/>
    </row>
    <row r="175" spans="1:5" ht="14.25" customHeight="1">
      <c r="A175" s="4"/>
      <c r="B175" s="4"/>
      <c r="C175" s="4"/>
      <c r="D175" s="4"/>
      <c r="E175" s="4"/>
    </row>
    <row r="176" spans="1:5" ht="14.25" customHeight="1">
      <c r="A176" s="4"/>
      <c r="B176" s="4"/>
      <c r="C176" s="4"/>
      <c r="D176" s="4"/>
      <c r="E176" s="4"/>
    </row>
    <row r="177" spans="1:5" ht="14.25" customHeight="1">
      <c r="A177" s="4"/>
      <c r="B177" s="4"/>
      <c r="C177" s="4"/>
      <c r="D177" s="4"/>
      <c r="E177" s="4"/>
    </row>
    <row r="178" spans="1:5" ht="14.25" customHeight="1">
      <c r="A178" s="4"/>
      <c r="B178" s="4"/>
      <c r="C178" s="4"/>
      <c r="D178" s="4"/>
      <c r="E178" s="4"/>
    </row>
    <row r="179" spans="1:5" ht="14.25" customHeight="1">
      <c r="A179" s="4"/>
      <c r="B179" s="4"/>
      <c r="C179" s="4"/>
      <c r="D179" s="4"/>
      <c r="E179" s="4"/>
    </row>
    <row r="180" spans="1:5" ht="14.25" customHeight="1">
      <c r="A180" s="4"/>
      <c r="B180" s="4"/>
      <c r="C180" s="4"/>
      <c r="D180" s="4"/>
      <c r="E180" s="4"/>
    </row>
    <row r="181" spans="1:5" ht="14.25" customHeight="1">
      <c r="A181" s="4"/>
      <c r="B181" s="4"/>
      <c r="C181" s="4"/>
      <c r="D181" s="4"/>
      <c r="E181" s="4"/>
    </row>
    <row r="182" spans="1:5" ht="14.25" customHeight="1">
      <c r="A182" s="4"/>
      <c r="B182" s="4"/>
      <c r="C182" s="4"/>
      <c r="D182" s="4"/>
      <c r="E182" s="4"/>
    </row>
    <row r="183" spans="1:5" ht="14.25" customHeight="1">
      <c r="A183" s="4"/>
      <c r="B183" s="4"/>
      <c r="C183" s="4"/>
      <c r="D183" s="4"/>
      <c r="E183" s="4"/>
    </row>
    <row r="184" spans="1:5" ht="14.25" customHeight="1">
      <c r="A184" s="4"/>
      <c r="B184" s="4"/>
      <c r="C184" s="4"/>
      <c r="D184" s="4"/>
      <c r="E184" s="4"/>
    </row>
    <row r="185" spans="1:5" ht="14.25" customHeight="1">
      <c r="A185" s="4"/>
      <c r="B185" s="4"/>
      <c r="C185" s="4"/>
      <c r="D185" s="4"/>
      <c r="E185" s="4"/>
    </row>
    <row r="186" spans="1:5" ht="14.25" customHeight="1">
      <c r="A186" s="4"/>
      <c r="B186" s="4"/>
      <c r="C186" s="4"/>
      <c r="D186" s="4"/>
      <c r="E186" s="4"/>
    </row>
    <row r="187" spans="1:5" ht="14.25" customHeight="1">
      <c r="A187" s="4"/>
      <c r="B187" s="4"/>
      <c r="C187" s="4"/>
      <c r="D187" s="4"/>
      <c r="E187" s="4"/>
    </row>
    <row r="188" spans="1:5" ht="14.25" customHeight="1">
      <c r="A188" s="4"/>
      <c r="B188" s="4"/>
      <c r="C188" s="4"/>
      <c r="D188" s="4"/>
      <c r="E188" s="4"/>
    </row>
    <row r="189" spans="1:5" ht="14.25" customHeight="1">
      <c r="A189" s="4"/>
      <c r="B189" s="4"/>
      <c r="C189" s="4"/>
      <c r="D189" s="4"/>
      <c r="E189" s="4"/>
    </row>
    <row r="190" spans="1:5" ht="14.25" customHeight="1">
      <c r="A190" s="4"/>
      <c r="B190" s="4"/>
      <c r="C190" s="4"/>
      <c r="D190" s="4"/>
      <c r="E190" s="4"/>
    </row>
    <row r="191" spans="1:5" ht="14.25" customHeight="1">
      <c r="A191" s="4"/>
      <c r="B191" s="4"/>
      <c r="C191" s="4"/>
      <c r="D191" s="4"/>
      <c r="E191" s="4"/>
    </row>
    <row r="192" spans="1:5" ht="14.25" customHeight="1">
      <c r="A192" s="4"/>
      <c r="B192" s="4"/>
      <c r="C192" s="4"/>
      <c r="D192" s="4"/>
      <c r="E192" s="4"/>
    </row>
    <row r="193" spans="1:5" ht="14.25" customHeight="1">
      <c r="A193" s="4"/>
      <c r="B193" s="4"/>
      <c r="C193" s="4"/>
      <c r="D193" s="4"/>
      <c r="E193" s="4"/>
    </row>
    <row r="194" spans="1:5" ht="14.25" customHeight="1">
      <c r="A194" s="4"/>
      <c r="B194" s="4"/>
      <c r="C194" s="4"/>
      <c r="D194" s="4"/>
      <c r="E194" s="4"/>
    </row>
    <row r="195" spans="1:5" ht="14.25" customHeight="1">
      <c r="A195" s="4"/>
      <c r="B195" s="4"/>
      <c r="C195" s="4"/>
      <c r="D195" s="4"/>
      <c r="E195" s="4"/>
    </row>
    <row r="196" spans="1:5" ht="14.25" customHeight="1">
      <c r="A196" s="4"/>
      <c r="B196" s="4"/>
      <c r="C196" s="4"/>
      <c r="D196" s="4"/>
      <c r="E196" s="4"/>
    </row>
    <row r="197" spans="1:5" ht="14.25" customHeight="1">
      <c r="A197" s="4"/>
      <c r="B197" s="4"/>
      <c r="C197" s="4"/>
      <c r="D197" s="4"/>
      <c r="E197" s="4"/>
    </row>
    <row r="198" spans="1:5" ht="14.25" customHeight="1">
      <c r="A198" s="4"/>
      <c r="B198" s="4"/>
      <c r="C198" s="4"/>
      <c r="D198" s="4"/>
      <c r="E198" s="4"/>
    </row>
    <row r="199" spans="1:5" ht="14.25" customHeight="1">
      <c r="A199" s="4"/>
      <c r="B199" s="4"/>
      <c r="C199" s="4"/>
      <c r="D199" s="4"/>
      <c r="E199" s="4"/>
    </row>
    <row r="200" spans="1:5" ht="14.25" customHeight="1">
      <c r="A200" s="4"/>
      <c r="B200" s="4"/>
      <c r="C200" s="4"/>
      <c r="D200" s="4"/>
      <c r="E200" s="4"/>
    </row>
    <row r="201" spans="1:5" ht="14.25" customHeight="1">
      <c r="A201" s="4"/>
      <c r="B201" s="4"/>
      <c r="C201" s="4"/>
      <c r="D201" s="4"/>
      <c r="E201" s="4"/>
    </row>
    <row r="202" spans="1:5" ht="14.25" customHeight="1">
      <c r="A202" s="4"/>
      <c r="B202" s="4"/>
      <c r="C202" s="4"/>
      <c r="D202" s="4"/>
      <c r="E202" s="4"/>
    </row>
    <row r="203" spans="1:5" ht="14.25" customHeight="1">
      <c r="A203" s="4"/>
      <c r="B203" s="4"/>
      <c r="C203" s="4"/>
      <c r="D203" s="4"/>
      <c r="E203" s="4"/>
    </row>
    <row r="204" spans="1:5" ht="14.25" customHeight="1">
      <c r="A204" s="4"/>
      <c r="B204" s="4"/>
      <c r="C204" s="4"/>
      <c r="D204" s="4"/>
      <c r="E204" s="4"/>
    </row>
    <row r="205" spans="1:5" ht="14.25" customHeight="1">
      <c r="A205" s="4"/>
      <c r="B205" s="4"/>
      <c r="C205" s="4"/>
      <c r="D205" s="4"/>
      <c r="E205" s="4"/>
    </row>
    <row r="206" spans="1:5" ht="14.25" customHeight="1">
      <c r="A206" s="4"/>
      <c r="B206" s="4"/>
      <c r="C206" s="4"/>
      <c r="D206" s="4"/>
      <c r="E206" s="4"/>
    </row>
    <row r="207" spans="1:5" ht="14.25" customHeight="1">
      <c r="A207" s="4"/>
      <c r="B207" s="4"/>
      <c r="C207" s="4"/>
      <c r="D207" s="4"/>
      <c r="E207" s="4"/>
    </row>
    <row r="208" spans="1:5" ht="14.25" customHeight="1">
      <c r="A208" s="4"/>
      <c r="B208" s="4"/>
      <c r="C208" s="4"/>
      <c r="D208" s="4"/>
      <c r="E208" s="4"/>
    </row>
    <row r="209" spans="1:5" ht="14.25" customHeight="1">
      <c r="A209" s="4"/>
      <c r="B209" s="4"/>
      <c r="C209" s="4"/>
      <c r="D209" s="4"/>
      <c r="E209" s="4"/>
    </row>
    <row r="210" spans="1:5" ht="14.25" customHeight="1">
      <c r="A210" s="4"/>
      <c r="B210" s="4"/>
      <c r="C210" s="4"/>
      <c r="D210" s="4"/>
      <c r="E210" s="4"/>
    </row>
    <row r="211" spans="1:5" ht="14.25" customHeight="1">
      <c r="A211" s="4"/>
      <c r="B211" s="4"/>
      <c r="C211" s="4"/>
      <c r="D211" s="4"/>
      <c r="E211" s="4"/>
    </row>
    <row r="212" spans="1:5" ht="14.25" customHeight="1">
      <c r="A212" s="4"/>
      <c r="B212" s="4"/>
      <c r="C212" s="4"/>
      <c r="D212" s="4"/>
      <c r="E212" s="4"/>
    </row>
    <row r="213" spans="1:5" ht="14.25" customHeight="1">
      <c r="A213" s="4"/>
      <c r="B213" s="4"/>
      <c r="C213" s="4"/>
      <c r="D213" s="4"/>
      <c r="E213" s="4"/>
    </row>
    <row r="214" spans="1:5" ht="14.25" customHeight="1">
      <c r="A214" s="4"/>
      <c r="B214" s="4"/>
      <c r="C214" s="4"/>
      <c r="D214" s="4"/>
      <c r="E214" s="4"/>
    </row>
    <row r="215" spans="1:5" ht="14.25" customHeight="1">
      <c r="A215" s="4"/>
      <c r="B215" s="4"/>
      <c r="C215" s="4"/>
      <c r="D215" s="4"/>
      <c r="E215" s="4"/>
    </row>
    <row r="216" spans="1:5" ht="14.25" customHeight="1">
      <c r="A216" s="4"/>
      <c r="B216" s="4"/>
      <c r="C216" s="4"/>
      <c r="D216" s="4"/>
      <c r="E216" s="4"/>
    </row>
    <row r="217" spans="1:5" ht="14.25" customHeight="1">
      <c r="A217" s="4"/>
      <c r="B217" s="4"/>
      <c r="C217" s="4"/>
      <c r="D217" s="4"/>
      <c r="E217" s="4"/>
    </row>
    <row r="218" spans="1:5" ht="14.25" customHeight="1">
      <c r="A218" s="4"/>
      <c r="B218" s="4"/>
      <c r="C218" s="4"/>
      <c r="D218" s="4"/>
      <c r="E218" s="4"/>
    </row>
    <row r="219" spans="1:5" ht="14.25" customHeight="1">
      <c r="A219" s="4"/>
      <c r="B219" s="4"/>
      <c r="C219" s="4"/>
      <c r="D219" s="4"/>
      <c r="E219" s="4"/>
    </row>
    <row r="220" spans="1:5" ht="14.25" customHeight="1">
      <c r="A220" s="4"/>
      <c r="B220" s="4"/>
      <c r="C220" s="4"/>
      <c r="D220" s="4"/>
      <c r="E220" s="4"/>
    </row>
    <row r="221" spans="1:5" ht="14.25" customHeight="1">
      <c r="A221" s="4"/>
      <c r="B221" s="4"/>
      <c r="C221" s="4"/>
      <c r="D221" s="4"/>
      <c r="E221" s="4"/>
    </row>
    <row r="222" spans="1:5" ht="14.25" customHeight="1">
      <c r="A222" s="4"/>
      <c r="B222" s="4"/>
      <c r="C222" s="4"/>
      <c r="D222" s="4"/>
      <c r="E222" s="4"/>
    </row>
    <row r="223" spans="1:5" ht="14.25" customHeight="1">
      <c r="A223" s="4"/>
      <c r="B223" s="4"/>
      <c r="C223" s="4"/>
      <c r="D223" s="4"/>
      <c r="E223" s="4"/>
    </row>
    <row r="224" spans="1:5" ht="14.25" customHeight="1">
      <c r="A224" s="4"/>
      <c r="B224" s="4"/>
      <c r="C224" s="4"/>
      <c r="D224" s="4"/>
      <c r="E224" s="4"/>
    </row>
    <row r="225" spans="1:5" ht="14.25" customHeight="1">
      <c r="A225" s="4"/>
      <c r="B225" s="4"/>
      <c r="C225" s="4"/>
      <c r="D225" s="4"/>
      <c r="E225" s="4"/>
    </row>
    <row r="226" spans="1:5" ht="14.25" customHeight="1">
      <c r="A226" s="4"/>
      <c r="B226" s="4"/>
      <c r="C226" s="4"/>
      <c r="D226" s="4"/>
      <c r="E226" s="4"/>
    </row>
    <row r="227" spans="1:5" ht="14.25" customHeight="1">
      <c r="A227" s="4"/>
      <c r="B227" s="4"/>
      <c r="C227" s="4"/>
      <c r="D227" s="4"/>
      <c r="E227" s="4"/>
    </row>
    <row r="228" spans="1:5" ht="14.25" customHeight="1">
      <c r="A228" s="4"/>
      <c r="B228" s="4"/>
      <c r="C228" s="4"/>
      <c r="D228" s="4"/>
      <c r="E228" s="4"/>
    </row>
    <row r="229" spans="1:5" ht="14.25" customHeight="1">
      <c r="A229" s="4"/>
      <c r="B229" s="4"/>
      <c r="C229" s="4"/>
      <c r="D229" s="4"/>
      <c r="E229" s="4"/>
    </row>
    <row r="230" spans="1:5" ht="14.25" customHeight="1">
      <c r="A230" s="4"/>
      <c r="B230" s="4"/>
      <c r="C230" s="4"/>
      <c r="D230" s="4"/>
      <c r="E230" s="4"/>
    </row>
    <row r="231" spans="1:5" ht="14.25" customHeight="1">
      <c r="A231" s="4"/>
      <c r="B231" s="4"/>
      <c r="C231" s="4"/>
      <c r="D231" s="4"/>
      <c r="E231" s="4"/>
    </row>
    <row r="232" spans="1:5" ht="14.25" customHeight="1">
      <c r="A232" s="4"/>
      <c r="B232" s="4"/>
      <c r="C232" s="4"/>
      <c r="D232" s="4"/>
      <c r="E232" s="4"/>
    </row>
    <row r="233" spans="1:5" ht="14.25" customHeight="1">
      <c r="A233" s="4"/>
      <c r="B233" s="4"/>
      <c r="C233" s="4"/>
      <c r="D233" s="4"/>
      <c r="E233" s="4"/>
    </row>
    <row r="234" spans="1:5" ht="14.25" customHeight="1">
      <c r="A234" s="4"/>
      <c r="B234" s="4"/>
      <c r="C234" s="4"/>
      <c r="D234" s="4"/>
      <c r="E234" s="4"/>
    </row>
    <row r="235" spans="1:5" ht="14.25" customHeight="1">
      <c r="A235" s="4"/>
      <c r="B235" s="4"/>
      <c r="C235" s="4"/>
      <c r="D235" s="4"/>
      <c r="E235" s="4"/>
    </row>
    <row r="236" spans="1:5" ht="14.25" customHeight="1">
      <c r="A236" s="4"/>
      <c r="B236" s="4"/>
      <c r="C236" s="4"/>
      <c r="D236" s="4"/>
      <c r="E236" s="4"/>
    </row>
    <row r="237" spans="1:5" ht="14.25" customHeight="1">
      <c r="A237" s="4"/>
      <c r="B237" s="4"/>
      <c r="C237" s="4"/>
      <c r="D237" s="4"/>
      <c r="E237" s="4"/>
    </row>
    <row r="238" spans="1:5" ht="14.25" customHeight="1">
      <c r="A238" s="4"/>
      <c r="B238" s="4"/>
      <c r="C238" s="4"/>
      <c r="D238" s="4"/>
      <c r="E238" s="4"/>
    </row>
    <row r="239" spans="1:5" ht="14.25" customHeight="1">
      <c r="A239" s="4"/>
      <c r="B239" s="4"/>
      <c r="C239" s="4"/>
      <c r="D239" s="4"/>
      <c r="E239" s="4"/>
    </row>
    <row r="240" spans="1:5" ht="14.25" customHeight="1">
      <c r="A240" s="4"/>
      <c r="B240" s="4"/>
      <c r="C240" s="4"/>
      <c r="D240" s="4"/>
      <c r="E240" s="4"/>
    </row>
    <row r="241" spans="1:5" ht="14.25" customHeight="1">
      <c r="A241" s="4"/>
      <c r="B241" s="4"/>
      <c r="C241" s="4"/>
      <c r="D241" s="4"/>
      <c r="E241" s="4"/>
    </row>
    <row r="242" spans="1:5" ht="14.25" customHeight="1">
      <c r="A242" s="4"/>
      <c r="B242" s="4"/>
      <c r="C242" s="4"/>
      <c r="D242" s="4"/>
      <c r="E242" s="4"/>
    </row>
    <row r="243" spans="1:5" ht="14.25" customHeight="1">
      <c r="A243" s="4"/>
      <c r="B243" s="4"/>
      <c r="C243" s="4"/>
      <c r="D243" s="4"/>
      <c r="E243" s="4"/>
    </row>
    <row r="244" spans="1:5" ht="14.25" customHeight="1">
      <c r="A244" s="4"/>
      <c r="B244" s="4"/>
      <c r="C244" s="4"/>
      <c r="D244" s="4"/>
      <c r="E244" s="4"/>
    </row>
    <row r="245" spans="1:5" ht="14.25" customHeight="1">
      <c r="A245" s="4"/>
      <c r="B245" s="4"/>
      <c r="C245" s="4"/>
      <c r="D245" s="4"/>
      <c r="E245" s="4"/>
    </row>
    <row r="246" spans="1:5" ht="14.25" customHeight="1">
      <c r="A246" s="4"/>
      <c r="B246" s="4"/>
      <c r="C246" s="4"/>
      <c r="D246" s="4"/>
      <c r="E246" s="4"/>
    </row>
    <row r="247" spans="1:5" ht="14.25" customHeight="1">
      <c r="A247" s="4"/>
      <c r="B247" s="4"/>
      <c r="C247" s="4"/>
      <c r="D247" s="4"/>
      <c r="E247" s="4"/>
    </row>
    <row r="248" spans="1:5" ht="14.25" customHeight="1">
      <c r="A248" s="4"/>
      <c r="B248" s="4"/>
      <c r="C248" s="4"/>
      <c r="D248" s="4"/>
      <c r="E248" s="4"/>
    </row>
    <row r="249" spans="1:5" ht="14.25" customHeight="1">
      <c r="A249" s="4"/>
      <c r="B249" s="4"/>
      <c r="C249" s="4"/>
      <c r="D249" s="4"/>
      <c r="E249" s="4"/>
    </row>
    <row r="250" spans="1:5" ht="14.25" customHeight="1">
      <c r="A250" s="4"/>
      <c r="B250" s="4"/>
      <c r="C250" s="4"/>
      <c r="D250" s="4"/>
      <c r="E250" s="4"/>
    </row>
    <row r="251" spans="1:5" ht="14.25" customHeight="1">
      <c r="A251" s="4"/>
      <c r="B251" s="4"/>
      <c r="C251" s="4"/>
      <c r="D251" s="4"/>
      <c r="E251" s="4"/>
    </row>
    <row r="252" spans="1:5" ht="14.25" customHeight="1">
      <c r="A252" s="4"/>
      <c r="B252" s="4"/>
      <c r="C252" s="4"/>
      <c r="D252" s="4"/>
      <c r="E252" s="4"/>
    </row>
    <row r="253" spans="1:5" ht="14.25" customHeight="1">
      <c r="A253" s="4"/>
      <c r="B253" s="4"/>
      <c r="C253" s="4"/>
      <c r="D253" s="4"/>
      <c r="E253" s="4"/>
    </row>
    <row r="254" spans="1:5" ht="14.25" customHeight="1">
      <c r="A254" s="4"/>
      <c r="B254" s="4"/>
      <c r="C254" s="4"/>
      <c r="D254" s="4"/>
      <c r="E254" s="4"/>
    </row>
    <row r="255" spans="1:5" ht="14.25" customHeight="1">
      <c r="A255" s="4"/>
      <c r="B255" s="4"/>
      <c r="C255" s="4"/>
      <c r="D255" s="4"/>
      <c r="E255" s="4"/>
    </row>
    <row r="256" spans="1:5" ht="14.25" customHeight="1">
      <c r="A256" s="4"/>
      <c r="B256" s="4"/>
      <c r="C256" s="4"/>
      <c r="D256" s="4"/>
      <c r="E256" s="4"/>
    </row>
    <row r="257" spans="1:5" ht="14.25" customHeight="1">
      <c r="A257" s="4"/>
      <c r="B257" s="4"/>
      <c r="C257" s="4"/>
      <c r="D257" s="4"/>
      <c r="E257" s="4"/>
    </row>
    <row r="258" spans="1:5" ht="14.25" customHeight="1">
      <c r="A258" s="4"/>
      <c r="B258" s="4"/>
      <c r="C258" s="4"/>
      <c r="D258" s="4"/>
      <c r="E258" s="4"/>
    </row>
    <row r="259" spans="1:5" ht="14.25" customHeight="1">
      <c r="A259" s="4"/>
      <c r="B259" s="4"/>
      <c r="C259" s="4"/>
      <c r="D259" s="4"/>
      <c r="E259" s="4"/>
    </row>
    <row r="260" spans="1:5" ht="14.25" customHeight="1">
      <c r="A260" s="4"/>
      <c r="B260" s="4"/>
      <c r="C260" s="4"/>
      <c r="D260" s="4"/>
      <c r="E260" s="4"/>
    </row>
    <row r="261" spans="1:5" ht="14.25" customHeight="1">
      <c r="A261" s="4"/>
      <c r="B261" s="4"/>
      <c r="C261" s="4"/>
      <c r="D261" s="4"/>
      <c r="E261" s="4"/>
    </row>
    <row r="262" spans="1:5" ht="14.25" customHeight="1">
      <c r="A262" s="4"/>
      <c r="B262" s="4"/>
      <c r="C262" s="4"/>
      <c r="D262" s="4"/>
      <c r="E262" s="4"/>
    </row>
    <row r="263" spans="1:5" ht="14.25" customHeight="1">
      <c r="A263" s="4"/>
      <c r="B263" s="4"/>
      <c r="C263" s="4"/>
      <c r="D263" s="4"/>
      <c r="E263" s="4"/>
    </row>
    <row r="264" spans="1:5" ht="14.25" customHeight="1">
      <c r="A264" s="4"/>
      <c r="B264" s="4"/>
      <c r="C264" s="4"/>
      <c r="D264" s="4"/>
      <c r="E264" s="4"/>
    </row>
    <row r="265" spans="1:5" ht="14.25" customHeight="1">
      <c r="A265" s="4"/>
      <c r="B265" s="4"/>
      <c r="C265" s="4"/>
      <c r="D265" s="4"/>
      <c r="E265" s="4"/>
    </row>
    <row r="266" spans="1:5" ht="14.25" customHeight="1">
      <c r="A266" s="4"/>
      <c r="B266" s="4"/>
      <c r="C266" s="4"/>
      <c r="D266" s="4"/>
      <c r="E266" s="4"/>
    </row>
    <row r="267" spans="1:5" ht="14.25" customHeight="1">
      <c r="A267" s="4"/>
      <c r="B267" s="4"/>
      <c r="C267" s="4"/>
      <c r="D267" s="4"/>
      <c r="E267" s="4"/>
    </row>
    <row r="268" spans="1:5" ht="14.25" customHeight="1">
      <c r="A268" s="4"/>
      <c r="B268" s="4"/>
      <c r="C268" s="4"/>
      <c r="D268" s="4"/>
      <c r="E268" s="4"/>
    </row>
    <row r="269" spans="1:5" ht="14.25" customHeight="1">
      <c r="A269" s="4"/>
      <c r="B269" s="4"/>
      <c r="C269" s="4"/>
      <c r="D269" s="4"/>
      <c r="E269" s="4"/>
    </row>
    <row r="270" spans="1:5" ht="14.25" customHeight="1">
      <c r="A270" s="4"/>
      <c r="B270" s="4"/>
      <c r="C270" s="4"/>
      <c r="D270" s="4"/>
      <c r="E270" s="4"/>
    </row>
    <row r="271" spans="1:5" ht="14.25" customHeight="1">
      <c r="A271" s="4"/>
      <c r="B271" s="4"/>
      <c r="C271" s="4"/>
      <c r="D271" s="4"/>
      <c r="E271" s="4"/>
    </row>
    <row r="272" spans="1:5" ht="14.25" customHeight="1">
      <c r="A272" s="4"/>
      <c r="B272" s="4"/>
      <c r="C272" s="4"/>
      <c r="D272" s="4"/>
      <c r="E272" s="4"/>
    </row>
    <row r="273" spans="1:5" ht="14.25" customHeight="1">
      <c r="A273" s="4"/>
      <c r="B273" s="4"/>
      <c r="C273" s="4"/>
      <c r="D273" s="4"/>
      <c r="E273" s="4"/>
    </row>
    <row r="274" spans="1:5" ht="14.25" customHeight="1">
      <c r="A274" s="4"/>
      <c r="B274" s="4"/>
      <c r="C274" s="4"/>
      <c r="D274" s="4"/>
      <c r="E274" s="4"/>
    </row>
    <row r="275" spans="1:5" ht="14.25" customHeight="1">
      <c r="A275" s="4"/>
      <c r="B275" s="4"/>
      <c r="C275" s="4"/>
      <c r="D275" s="4"/>
      <c r="E275" s="4"/>
    </row>
    <row r="276" spans="1:5" ht="14.25" customHeight="1">
      <c r="A276" s="4"/>
      <c r="B276" s="4"/>
      <c r="C276" s="4"/>
      <c r="D276" s="4"/>
      <c r="E276" s="4"/>
    </row>
    <row r="277" spans="1:5" ht="14.25" customHeight="1">
      <c r="A277" s="4"/>
      <c r="B277" s="4"/>
      <c r="C277" s="4"/>
      <c r="D277" s="4"/>
      <c r="E277" s="4"/>
    </row>
    <row r="278" spans="1:5" ht="14.25" customHeight="1">
      <c r="A278" s="4"/>
      <c r="B278" s="4"/>
      <c r="C278" s="4"/>
      <c r="D278" s="4"/>
      <c r="E278" s="4"/>
    </row>
    <row r="279" spans="1:5" ht="14.25" customHeight="1">
      <c r="A279" s="4"/>
      <c r="B279" s="4"/>
      <c r="C279" s="4"/>
      <c r="D279" s="4"/>
      <c r="E279" s="4"/>
    </row>
    <row r="280" spans="1:5" ht="14.25" customHeight="1">
      <c r="A280" s="4"/>
      <c r="B280" s="4"/>
      <c r="C280" s="4"/>
      <c r="D280" s="4"/>
      <c r="E280" s="4"/>
    </row>
    <row r="281" spans="1:5" ht="14.25" customHeight="1">
      <c r="A281" s="4"/>
      <c r="B281" s="4"/>
      <c r="C281" s="4"/>
      <c r="D281" s="4"/>
      <c r="E281" s="4"/>
    </row>
    <row r="282" spans="1:5" ht="14.25" customHeight="1">
      <c r="A282" s="4"/>
      <c r="B282" s="4"/>
      <c r="C282" s="4"/>
      <c r="D282" s="4"/>
      <c r="E282" s="4"/>
    </row>
    <row r="283" spans="1:5" ht="14.25" customHeight="1">
      <c r="A283" s="4"/>
      <c r="B283" s="4"/>
      <c r="C283" s="4"/>
      <c r="D283" s="4"/>
      <c r="E283" s="4"/>
    </row>
    <row r="284" spans="1:5" ht="14.25" customHeight="1">
      <c r="A284" s="4"/>
      <c r="B284" s="4"/>
      <c r="C284" s="4"/>
      <c r="D284" s="4"/>
      <c r="E284" s="4"/>
    </row>
    <row r="285" spans="1:5" ht="14.25" customHeight="1">
      <c r="A285" s="4"/>
      <c r="B285" s="4"/>
      <c r="C285" s="4"/>
      <c r="D285" s="4"/>
      <c r="E285" s="4"/>
    </row>
    <row r="286" spans="1:5" ht="14.25" customHeight="1">
      <c r="A286" s="4"/>
      <c r="B286" s="4"/>
      <c r="C286" s="4"/>
      <c r="D286" s="4"/>
      <c r="E286" s="4"/>
    </row>
    <row r="287" spans="1:5" ht="14.25" customHeight="1">
      <c r="A287" s="4"/>
      <c r="B287" s="4"/>
      <c r="C287" s="4"/>
      <c r="D287" s="4"/>
      <c r="E287" s="4"/>
    </row>
    <row r="288" spans="1:5" ht="14.25" customHeight="1">
      <c r="A288" s="4"/>
      <c r="B288" s="4"/>
      <c r="C288" s="4"/>
      <c r="D288" s="4"/>
      <c r="E288" s="4"/>
    </row>
    <row r="289" spans="1:5" ht="14.25" customHeight="1">
      <c r="A289" s="4"/>
      <c r="B289" s="4"/>
      <c r="C289" s="4"/>
      <c r="D289" s="4"/>
      <c r="E289" s="4"/>
    </row>
    <row r="290" spans="1:5" ht="14.25" customHeight="1">
      <c r="A290" s="4"/>
      <c r="B290" s="4"/>
      <c r="C290" s="4"/>
      <c r="D290" s="4"/>
      <c r="E290" s="4"/>
    </row>
    <row r="291" spans="1:5" ht="14.25" customHeight="1">
      <c r="A291" s="4"/>
      <c r="B291" s="4"/>
      <c r="C291" s="4"/>
      <c r="D291" s="4"/>
      <c r="E291" s="4"/>
    </row>
    <row r="292" spans="1:5" ht="14.25" customHeight="1">
      <c r="A292" s="4"/>
      <c r="B292" s="4"/>
      <c r="C292" s="4"/>
      <c r="D292" s="4"/>
      <c r="E292" s="4"/>
    </row>
    <row r="293" spans="1:5" ht="14.25" customHeight="1">
      <c r="A293" s="4"/>
      <c r="B293" s="4"/>
      <c r="C293" s="4"/>
      <c r="D293" s="4"/>
      <c r="E293" s="4"/>
    </row>
    <row r="294" spans="1:5" ht="14.25" customHeight="1">
      <c r="A294" s="4"/>
      <c r="B294" s="4"/>
      <c r="C294" s="4"/>
      <c r="D294" s="4"/>
      <c r="E294" s="4"/>
    </row>
    <row r="295" spans="1:5" ht="14.25" customHeight="1">
      <c r="A295" s="4"/>
      <c r="B295" s="4"/>
      <c r="C295" s="4"/>
      <c r="D295" s="4"/>
      <c r="E295" s="4"/>
    </row>
    <row r="296" spans="1:5" ht="14.25" customHeight="1">
      <c r="A296" s="4"/>
      <c r="B296" s="4"/>
      <c r="C296" s="4"/>
      <c r="D296" s="4"/>
      <c r="E296" s="4"/>
    </row>
    <row r="297" spans="1:5" ht="14.25" customHeight="1">
      <c r="A297" s="4"/>
      <c r="B297" s="4"/>
      <c r="C297" s="4"/>
      <c r="D297" s="4"/>
      <c r="E297" s="4"/>
    </row>
    <row r="298" spans="1:5" ht="14.25" customHeight="1">
      <c r="A298" s="4"/>
      <c r="B298" s="4"/>
      <c r="C298" s="4"/>
      <c r="D298" s="4"/>
      <c r="E298" s="4"/>
    </row>
    <row r="299" spans="1:5" ht="14.25" customHeight="1">
      <c r="A299" s="4"/>
      <c r="B299" s="4"/>
      <c r="C299" s="4"/>
      <c r="D299" s="4"/>
      <c r="E299" s="4"/>
    </row>
    <row r="300" spans="1:5" ht="14.25" customHeight="1">
      <c r="A300" s="4"/>
      <c r="B300" s="4"/>
      <c r="C300" s="4"/>
      <c r="D300" s="4"/>
      <c r="E300" s="4"/>
    </row>
    <row r="301" spans="1:5" ht="14.25" customHeight="1">
      <c r="A301" s="4"/>
      <c r="B301" s="4"/>
      <c r="C301" s="4"/>
      <c r="D301" s="4"/>
      <c r="E301" s="4"/>
    </row>
    <row r="302" spans="1:5" ht="14.25" customHeight="1">
      <c r="A302" s="4"/>
      <c r="B302" s="4"/>
      <c r="C302" s="4"/>
      <c r="D302" s="4"/>
      <c r="E302" s="4"/>
    </row>
    <row r="303" spans="1:5" ht="14.25" customHeight="1">
      <c r="A303" s="4"/>
      <c r="B303" s="4"/>
      <c r="C303" s="4"/>
      <c r="D303" s="4"/>
      <c r="E303" s="4"/>
    </row>
    <row r="304" spans="1:5" ht="14.25" customHeight="1">
      <c r="A304" s="4"/>
      <c r="B304" s="4"/>
      <c r="C304" s="4"/>
      <c r="D304" s="4"/>
      <c r="E304" s="4"/>
    </row>
    <row r="305" spans="1:5" ht="14.25" customHeight="1">
      <c r="A305" s="4"/>
      <c r="B305" s="4"/>
      <c r="C305" s="4"/>
      <c r="D305" s="4"/>
      <c r="E305" s="4"/>
    </row>
    <row r="306" spans="1:5" ht="14.25" customHeight="1">
      <c r="A306" s="4"/>
      <c r="B306" s="4"/>
      <c r="C306" s="4"/>
      <c r="D306" s="4"/>
      <c r="E306" s="4"/>
    </row>
    <row r="307" spans="1:5" ht="14.25" customHeight="1">
      <c r="A307" s="4"/>
      <c r="B307" s="4"/>
      <c r="C307" s="4"/>
      <c r="D307" s="4"/>
      <c r="E307" s="4"/>
    </row>
    <row r="308" spans="1:5" ht="14.25" customHeight="1">
      <c r="A308" s="4"/>
      <c r="B308" s="4"/>
      <c r="C308" s="4"/>
      <c r="D308" s="4"/>
      <c r="E308" s="4"/>
    </row>
    <row r="309" spans="1:5" ht="14.25" customHeight="1">
      <c r="A309" s="4"/>
      <c r="B309" s="4"/>
      <c r="C309" s="4"/>
      <c r="D309" s="4"/>
      <c r="E309" s="4"/>
    </row>
    <row r="310" spans="1:5" ht="14.25" customHeight="1">
      <c r="A310" s="4"/>
      <c r="B310" s="4"/>
      <c r="C310" s="4"/>
      <c r="D310" s="4"/>
      <c r="E310" s="4"/>
    </row>
    <row r="311" spans="1:5" ht="14.25" customHeight="1">
      <c r="A311" s="4"/>
      <c r="B311" s="4"/>
      <c r="C311" s="4"/>
      <c r="D311" s="4"/>
      <c r="E311" s="4"/>
    </row>
    <row r="312" spans="1:5" ht="14.25" customHeight="1">
      <c r="A312" s="4"/>
      <c r="B312" s="4"/>
      <c r="C312" s="4"/>
      <c r="D312" s="4"/>
      <c r="E312" s="4"/>
    </row>
    <row r="313" spans="1:5" ht="14.25" customHeight="1">
      <c r="A313" s="4"/>
      <c r="B313" s="4"/>
      <c r="C313" s="4"/>
      <c r="D313" s="4"/>
      <c r="E313" s="4"/>
    </row>
    <row r="314" spans="1:5" ht="14.25" customHeight="1">
      <c r="A314" s="4"/>
      <c r="B314" s="4"/>
      <c r="C314" s="4"/>
      <c r="D314" s="4"/>
      <c r="E314" s="4"/>
    </row>
    <row r="315" spans="1:5" ht="14.25" customHeight="1">
      <c r="A315" s="4"/>
      <c r="B315" s="4"/>
      <c r="C315" s="4"/>
      <c r="D315" s="4"/>
      <c r="E315" s="4"/>
    </row>
    <row r="316" spans="1:5" ht="14.25" customHeight="1">
      <c r="A316" s="4"/>
      <c r="B316" s="4"/>
      <c r="C316" s="4"/>
      <c r="D316" s="4"/>
      <c r="E316" s="4"/>
    </row>
    <row r="317" spans="1:5" ht="14.25" customHeight="1">
      <c r="A317" s="4"/>
      <c r="B317" s="4"/>
      <c r="C317" s="4"/>
      <c r="D317" s="4"/>
      <c r="E317" s="4"/>
    </row>
    <row r="318" spans="1:5" ht="14.25" customHeight="1">
      <c r="A318" s="4"/>
      <c r="B318" s="4"/>
      <c r="C318" s="4"/>
      <c r="D318" s="4"/>
      <c r="E318" s="4"/>
    </row>
    <row r="319" spans="1:5" ht="14.25" customHeight="1">
      <c r="A319" s="4"/>
      <c r="B319" s="4"/>
      <c r="C319" s="4"/>
      <c r="D319" s="4"/>
      <c r="E319" s="4"/>
    </row>
    <row r="320" spans="1:5" ht="14.25" customHeight="1">
      <c r="A320" s="4"/>
      <c r="B320" s="4"/>
      <c r="C320" s="4"/>
      <c r="D320" s="4"/>
      <c r="E320" s="4"/>
    </row>
    <row r="321" spans="1:5" ht="14.25" customHeight="1">
      <c r="A321" s="4"/>
      <c r="B321" s="4"/>
      <c r="C321" s="4"/>
      <c r="D321" s="4"/>
      <c r="E321" s="4"/>
    </row>
    <row r="322" spans="1:5" ht="14.25" customHeight="1">
      <c r="A322" s="4"/>
      <c r="B322" s="4"/>
      <c r="C322" s="4"/>
      <c r="D322" s="4"/>
      <c r="E322" s="4"/>
    </row>
    <row r="323" spans="1:5" ht="14.25" customHeight="1">
      <c r="A323" s="4"/>
      <c r="B323" s="4"/>
      <c r="C323" s="4"/>
      <c r="D323" s="4"/>
      <c r="E323" s="4"/>
    </row>
    <row r="324" spans="1:5" ht="14.25" customHeight="1">
      <c r="A324" s="4"/>
      <c r="B324" s="4"/>
      <c r="C324" s="4"/>
      <c r="D324" s="4"/>
      <c r="E324" s="4"/>
    </row>
    <row r="325" spans="1:5" ht="14.25" customHeight="1">
      <c r="A325" s="4"/>
      <c r="B325" s="4"/>
      <c r="C325" s="4"/>
      <c r="D325" s="4"/>
      <c r="E325" s="4"/>
    </row>
    <row r="326" spans="1:5" ht="14.25" customHeight="1">
      <c r="A326" s="4"/>
      <c r="B326" s="4"/>
      <c r="C326" s="4"/>
      <c r="D326" s="4"/>
      <c r="E326" s="4"/>
    </row>
    <row r="327" spans="1:5" ht="14.25" customHeight="1">
      <c r="A327" s="4"/>
      <c r="B327" s="4"/>
      <c r="C327" s="4"/>
      <c r="D327" s="4"/>
      <c r="E327" s="4"/>
    </row>
    <row r="328" spans="1:5" ht="14.25" customHeight="1">
      <c r="A328" s="4"/>
      <c r="B328" s="4"/>
      <c r="C328" s="4"/>
      <c r="D328" s="4"/>
      <c r="E328" s="4"/>
    </row>
    <row r="329" spans="1:5" ht="14.25" customHeight="1">
      <c r="A329" s="4"/>
      <c r="B329" s="4"/>
      <c r="C329" s="4"/>
      <c r="D329" s="4"/>
      <c r="E329" s="4"/>
    </row>
    <row r="330" spans="1:5" ht="14.25" customHeight="1">
      <c r="A330" s="4"/>
      <c r="B330" s="4"/>
      <c r="C330" s="4"/>
      <c r="D330" s="4"/>
      <c r="E330" s="4"/>
    </row>
    <row r="331" spans="1:5" ht="14.25" customHeight="1">
      <c r="A331" s="4"/>
      <c r="B331" s="4"/>
      <c r="C331" s="4"/>
      <c r="D331" s="4"/>
      <c r="E331" s="4"/>
    </row>
    <row r="332" spans="1:5" ht="14.25" customHeight="1">
      <c r="A332" s="4"/>
      <c r="B332" s="4"/>
      <c r="C332" s="4"/>
      <c r="D332" s="4"/>
      <c r="E332" s="4"/>
    </row>
    <row r="333" spans="1:5" ht="14.25" customHeight="1">
      <c r="A333" s="4"/>
      <c r="B333" s="4"/>
      <c r="C333" s="4"/>
      <c r="D333" s="4"/>
      <c r="E333" s="4"/>
    </row>
    <row r="334" spans="1:5" ht="14.25" customHeight="1">
      <c r="A334" s="4"/>
      <c r="B334" s="4"/>
      <c r="C334" s="4"/>
      <c r="D334" s="4"/>
      <c r="E334" s="4"/>
    </row>
    <row r="335" spans="1:5" ht="14.25" customHeight="1">
      <c r="A335" s="4"/>
      <c r="B335" s="4"/>
      <c r="C335" s="4"/>
      <c r="D335" s="4"/>
      <c r="E335" s="4"/>
    </row>
    <row r="336" spans="1:5" ht="14.25" customHeight="1">
      <c r="A336" s="4"/>
      <c r="B336" s="4"/>
      <c r="C336" s="4"/>
      <c r="D336" s="4"/>
      <c r="E336" s="4"/>
    </row>
    <row r="337" spans="1:5" ht="14.25" customHeight="1">
      <c r="A337" s="4"/>
      <c r="B337" s="4"/>
      <c r="C337" s="4"/>
      <c r="D337" s="4"/>
      <c r="E337" s="4"/>
    </row>
    <row r="338" spans="1:5" ht="14.25" customHeight="1">
      <c r="A338" s="4"/>
      <c r="B338" s="4"/>
      <c r="C338" s="4"/>
      <c r="D338" s="4"/>
      <c r="E338" s="4"/>
    </row>
    <row r="339" spans="1:5" ht="14.25" customHeight="1">
      <c r="A339" s="4"/>
      <c r="B339" s="4"/>
      <c r="C339" s="4"/>
      <c r="D339" s="4"/>
      <c r="E339" s="4"/>
    </row>
    <row r="340" spans="1:5" ht="14.25" customHeight="1">
      <c r="A340" s="4"/>
      <c r="B340" s="4"/>
      <c r="C340" s="4"/>
      <c r="D340" s="4"/>
      <c r="E340" s="4"/>
    </row>
    <row r="341" spans="1:5" ht="14.25" customHeight="1">
      <c r="A341" s="4"/>
      <c r="B341" s="4"/>
      <c r="C341" s="4"/>
      <c r="D341" s="4"/>
      <c r="E341" s="4"/>
    </row>
    <row r="342" spans="1:5" ht="14.25" customHeight="1">
      <c r="A342" s="4"/>
      <c r="B342" s="4"/>
      <c r="C342" s="4"/>
      <c r="D342" s="4"/>
      <c r="E342" s="4"/>
    </row>
    <row r="343" spans="1:5" ht="14.25" customHeight="1">
      <c r="A343" s="4"/>
      <c r="B343" s="4"/>
      <c r="C343" s="4"/>
      <c r="D343" s="4"/>
      <c r="E343" s="4"/>
    </row>
    <row r="344" spans="1:5" ht="14.25" customHeight="1">
      <c r="A344" s="4"/>
      <c r="B344" s="4"/>
      <c r="C344" s="4"/>
      <c r="D344" s="4"/>
      <c r="E344" s="4"/>
    </row>
    <row r="345" spans="1:5" ht="14.25" customHeight="1">
      <c r="A345" s="4"/>
      <c r="B345" s="4"/>
      <c r="C345" s="4"/>
      <c r="D345" s="4"/>
      <c r="E345" s="4"/>
    </row>
    <row r="346" spans="1:5" ht="14.25" customHeight="1">
      <c r="A346" s="4"/>
      <c r="B346" s="4"/>
      <c r="C346" s="4"/>
      <c r="D346" s="4"/>
      <c r="E346" s="4"/>
    </row>
    <row r="347" spans="1:5" ht="14.25" customHeight="1">
      <c r="A347" s="4"/>
      <c r="B347" s="4"/>
      <c r="C347" s="4"/>
      <c r="D347" s="4"/>
      <c r="E347" s="4"/>
    </row>
    <row r="348" spans="1:5" ht="14.25" customHeight="1">
      <c r="A348" s="4"/>
      <c r="B348" s="4"/>
      <c r="C348" s="4"/>
      <c r="D348" s="4"/>
      <c r="E348" s="4"/>
    </row>
    <row r="349" spans="1:5" ht="14.25" customHeight="1">
      <c r="A349" s="4"/>
      <c r="B349" s="4"/>
      <c r="C349" s="4"/>
      <c r="D349" s="4"/>
      <c r="E349" s="4"/>
    </row>
    <row r="350" spans="1:5" ht="14.25" customHeight="1">
      <c r="A350" s="4"/>
      <c r="B350" s="4"/>
      <c r="C350" s="4"/>
      <c r="D350" s="4"/>
      <c r="E350" s="4"/>
    </row>
    <row r="351" spans="1:5" ht="14.25" customHeight="1">
      <c r="A351" s="4"/>
      <c r="B351" s="4"/>
      <c r="C351" s="4"/>
      <c r="D351" s="4"/>
      <c r="E351" s="4"/>
    </row>
    <row r="352" spans="1:5" ht="14.25" customHeight="1">
      <c r="A352" s="4"/>
      <c r="B352" s="4"/>
      <c r="C352" s="4"/>
      <c r="D352" s="4"/>
      <c r="E352" s="4"/>
    </row>
    <row r="353" spans="1:5" ht="14.25" customHeight="1">
      <c r="A353" s="4"/>
      <c r="B353" s="4"/>
      <c r="C353" s="4"/>
      <c r="D353" s="4"/>
      <c r="E353" s="4"/>
    </row>
    <row r="354" spans="1:5" ht="14.25" customHeight="1">
      <c r="A354" s="4"/>
      <c r="B354" s="4"/>
      <c r="C354" s="4"/>
      <c r="D354" s="4"/>
      <c r="E354" s="4"/>
    </row>
    <row r="355" spans="1:5" ht="14.25" customHeight="1">
      <c r="A355" s="4"/>
      <c r="B355" s="4"/>
      <c r="C355" s="4"/>
      <c r="D355" s="4"/>
      <c r="E355" s="4"/>
    </row>
    <row r="356" spans="1:5" ht="14.25" customHeight="1">
      <c r="A356" s="4"/>
      <c r="B356" s="4"/>
      <c r="C356" s="4"/>
      <c r="D356" s="4"/>
      <c r="E356" s="4"/>
    </row>
    <row r="357" spans="1:5" ht="14.25" customHeight="1">
      <c r="A357" s="4"/>
      <c r="B357" s="4"/>
      <c r="C357" s="4"/>
      <c r="D357" s="4"/>
      <c r="E357" s="4"/>
    </row>
    <row r="358" spans="1:5" ht="14.25" customHeight="1">
      <c r="A358" s="4"/>
      <c r="B358" s="4"/>
      <c r="C358" s="4"/>
      <c r="D358" s="4"/>
      <c r="E358" s="4"/>
    </row>
    <row r="359" spans="1:5" ht="14.25" customHeight="1">
      <c r="A359" s="4"/>
      <c r="B359" s="4"/>
      <c r="C359" s="4"/>
      <c r="D359" s="4"/>
      <c r="E359" s="4"/>
    </row>
    <row r="360" spans="1:5" ht="14.25" customHeight="1">
      <c r="A360" s="4"/>
      <c r="B360" s="4"/>
      <c r="C360" s="4"/>
      <c r="D360" s="4"/>
      <c r="E360" s="4"/>
    </row>
    <row r="361" spans="1:5" ht="14.25" customHeight="1">
      <c r="A361" s="4"/>
      <c r="B361" s="4"/>
      <c r="C361" s="4"/>
      <c r="D361" s="4"/>
      <c r="E361" s="4"/>
    </row>
    <row r="362" spans="1:5" ht="14.25" customHeight="1">
      <c r="A362" s="4"/>
      <c r="B362" s="4"/>
      <c r="C362" s="4"/>
      <c r="D362" s="4"/>
      <c r="E362" s="4"/>
    </row>
    <row r="363" spans="1:5" ht="14.25" customHeight="1">
      <c r="A363" s="4"/>
      <c r="B363" s="4"/>
      <c r="C363" s="4"/>
      <c r="D363" s="4"/>
      <c r="E363" s="4"/>
    </row>
    <row r="364" spans="1:5" ht="14.25" customHeight="1">
      <c r="A364" s="4"/>
      <c r="B364" s="4"/>
      <c r="C364" s="4"/>
      <c r="D364" s="4"/>
      <c r="E364" s="4"/>
    </row>
    <row r="365" spans="1:5" ht="14.25" customHeight="1">
      <c r="A365" s="4"/>
      <c r="B365" s="4"/>
      <c r="C365" s="4"/>
      <c r="D365" s="4"/>
      <c r="E365" s="4"/>
    </row>
    <row r="366" spans="1:5" ht="14.25" customHeight="1">
      <c r="A366" s="4"/>
      <c r="B366" s="4"/>
      <c r="C366" s="4"/>
      <c r="D366" s="4"/>
      <c r="E366" s="4"/>
    </row>
    <row r="367" spans="1:5" ht="14.25" customHeight="1">
      <c r="A367" s="4"/>
      <c r="B367" s="4"/>
      <c r="C367" s="4"/>
      <c r="D367" s="4"/>
      <c r="E367" s="4"/>
    </row>
    <row r="368" spans="1:5" ht="14.25" customHeight="1">
      <c r="A368" s="4"/>
      <c r="B368" s="4"/>
      <c r="C368" s="4"/>
      <c r="D368" s="4"/>
      <c r="E368" s="4"/>
    </row>
    <row r="369" spans="1:5" ht="14.25" customHeight="1">
      <c r="A369" s="4"/>
      <c r="B369" s="4"/>
      <c r="C369" s="4"/>
      <c r="D369" s="4"/>
      <c r="E369" s="4"/>
    </row>
    <row r="370" spans="1:5" ht="14.25" customHeight="1">
      <c r="A370" s="4"/>
      <c r="B370" s="4"/>
      <c r="C370" s="4"/>
      <c r="D370" s="4"/>
      <c r="E370" s="4"/>
    </row>
    <row r="371" spans="1:5" ht="14.25" customHeight="1">
      <c r="A371" s="4"/>
      <c r="B371" s="4"/>
      <c r="C371" s="4"/>
      <c r="D371" s="4"/>
      <c r="E371" s="4"/>
    </row>
    <row r="372" spans="1:5" ht="14.25" customHeight="1">
      <c r="A372" s="4"/>
      <c r="B372" s="4"/>
      <c r="C372" s="4"/>
      <c r="D372" s="4"/>
      <c r="E372" s="4"/>
    </row>
    <row r="373" spans="1:5" ht="14.25" customHeight="1">
      <c r="A373" s="4"/>
      <c r="B373" s="4"/>
      <c r="C373" s="4"/>
      <c r="D373" s="4"/>
      <c r="E373" s="4"/>
    </row>
    <row r="374" spans="1:5" ht="14.25" customHeight="1">
      <c r="A374" s="4"/>
      <c r="B374" s="4"/>
      <c r="C374" s="4"/>
      <c r="D374" s="4"/>
      <c r="E374" s="4"/>
    </row>
    <row r="375" spans="1:5" ht="14.25" customHeight="1">
      <c r="A375" s="4"/>
      <c r="B375" s="4"/>
      <c r="C375" s="4"/>
      <c r="D375" s="4"/>
      <c r="E375" s="4"/>
    </row>
    <row r="376" spans="1:5" ht="14.25" customHeight="1">
      <c r="A376" s="4"/>
      <c r="B376" s="4"/>
      <c r="C376" s="4"/>
      <c r="D376" s="4"/>
      <c r="E376" s="4"/>
    </row>
    <row r="377" spans="1:5" ht="14.25" customHeight="1">
      <c r="A377" s="4"/>
      <c r="B377" s="4"/>
      <c r="C377" s="4"/>
      <c r="D377" s="4"/>
      <c r="E377" s="4"/>
    </row>
    <row r="378" spans="1:5" ht="14.25" customHeight="1">
      <c r="A378" s="4"/>
      <c r="B378" s="4"/>
      <c r="C378" s="4"/>
      <c r="D378" s="4"/>
      <c r="E378" s="4"/>
    </row>
    <row r="379" spans="1:5" ht="14.25" customHeight="1">
      <c r="A379" s="4"/>
      <c r="B379" s="4"/>
      <c r="C379" s="4"/>
      <c r="D379" s="4"/>
      <c r="E379" s="4"/>
    </row>
    <row r="380" spans="1:5" ht="14.25" customHeight="1">
      <c r="A380" s="4"/>
      <c r="B380" s="4"/>
      <c r="C380" s="4"/>
      <c r="D380" s="4"/>
      <c r="E380" s="4"/>
    </row>
    <row r="381" spans="1:5" ht="14.25" customHeight="1">
      <c r="A381" s="4"/>
      <c r="B381" s="4"/>
      <c r="C381" s="4"/>
      <c r="D381" s="4"/>
      <c r="E381" s="4"/>
    </row>
    <row r="382" spans="1:5" ht="14.25" customHeight="1">
      <c r="A382" s="4"/>
      <c r="B382" s="4"/>
      <c r="C382" s="4"/>
      <c r="D382" s="4"/>
      <c r="E382" s="4"/>
    </row>
    <row r="383" spans="1:5" ht="14.25" customHeight="1">
      <c r="A383" s="4"/>
      <c r="B383" s="4"/>
      <c r="C383" s="4"/>
      <c r="D383" s="4"/>
      <c r="E383" s="4"/>
    </row>
    <row r="384" spans="1:5" ht="14.25" customHeight="1">
      <c r="A384" s="4"/>
      <c r="B384" s="4"/>
      <c r="C384" s="4"/>
      <c r="D384" s="4"/>
      <c r="E384" s="4"/>
    </row>
    <row r="385" spans="1:5" ht="14.25" customHeight="1">
      <c r="A385" s="4"/>
      <c r="B385" s="4"/>
      <c r="C385" s="4"/>
      <c r="D385" s="4"/>
      <c r="E385" s="4"/>
    </row>
    <row r="386" spans="1:5" ht="14.25" customHeight="1">
      <c r="A386" s="4"/>
      <c r="B386" s="4"/>
      <c r="C386" s="4"/>
      <c r="D386" s="4"/>
      <c r="E386" s="4"/>
    </row>
    <row r="387" spans="1:5" ht="14.25" customHeight="1">
      <c r="A387" s="4"/>
      <c r="B387" s="4"/>
      <c r="C387" s="4"/>
      <c r="D387" s="4"/>
      <c r="E387" s="4"/>
    </row>
    <row r="388" spans="1:5" ht="14.25" customHeight="1">
      <c r="A388" s="4"/>
      <c r="B388" s="4"/>
      <c r="C388" s="4"/>
      <c r="D388" s="4"/>
      <c r="E388" s="4"/>
    </row>
    <row r="389" spans="1:5" ht="14.25" customHeight="1">
      <c r="A389" s="4"/>
      <c r="B389" s="4"/>
      <c r="C389" s="4"/>
      <c r="D389" s="4"/>
      <c r="E389" s="4"/>
    </row>
    <row r="390" spans="1:5" ht="14.25" customHeight="1">
      <c r="A390" s="4"/>
      <c r="B390" s="4"/>
      <c r="C390" s="4"/>
      <c r="D390" s="4"/>
      <c r="E390" s="4"/>
    </row>
    <row r="391" spans="1:5" ht="14.25" customHeight="1">
      <c r="A391" s="4"/>
      <c r="B391" s="4"/>
      <c r="C391" s="4"/>
      <c r="D391" s="4"/>
      <c r="E391" s="4"/>
    </row>
    <row r="392" spans="1:5" ht="14.25" customHeight="1">
      <c r="A392" s="4"/>
      <c r="B392" s="4"/>
      <c r="C392" s="4"/>
      <c r="D392" s="4"/>
      <c r="E392" s="4"/>
    </row>
    <row r="393" spans="1:5" ht="14.25" customHeight="1">
      <c r="A393" s="4"/>
      <c r="B393" s="4"/>
      <c r="C393" s="4"/>
      <c r="D393" s="4"/>
      <c r="E393" s="4"/>
    </row>
    <row r="394" spans="1:5" ht="14.25" customHeight="1">
      <c r="A394" s="4"/>
      <c r="B394" s="4"/>
      <c r="C394" s="4"/>
      <c r="D394" s="4"/>
      <c r="E394" s="4"/>
    </row>
    <row r="395" spans="1:5" ht="14.25" customHeight="1">
      <c r="A395" s="4"/>
      <c r="B395" s="4"/>
      <c r="C395" s="4"/>
      <c r="D395" s="4"/>
      <c r="E395" s="4"/>
    </row>
    <row r="396" spans="1:5" ht="14.25" customHeight="1">
      <c r="A396" s="4"/>
      <c r="B396" s="4"/>
      <c r="C396" s="4"/>
      <c r="D396" s="4"/>
      <c r="E396" s="4"/>
    </row>
    <row r="397" spans="1:5" ht="14.25" customHeight="1">
      <c r="A397" s="4"/>
      <c r="B397" s="4"/>
      <c r="C397" s="4"/>
      <c r="D397" s="4"/>
      <c r="E397" s="4"/>
    </row>
    <row r="398" spans="1:5" ht="14.25" customHeight="1">
      <c r="A398" s="4"/>
      <c r="B398" s="4"/>
      <c r="C398" s="4"/>
      <c r="D398" s="4"/>
      <c r="E398" s="4"/>
    </row>
    <row r="399" spans="1:5" ht="14.25" customHeight="1">
      <c r="A399" s="4"/>
      <c r="B399" s="4"/>
      <c r="C399" s="4"/>
      <c r="D399" s="4"/>
      <c r="E399" s="4"/>
    </row>
    <row r="400" spans="1:5" ht="14.25" customHeight="1">
      <c r="A400" s="4"/>
      <c r="B400" s="4"/>
      <c r="C400" s="4"/>
      <c r="D400" s="4"/>
      <c r="E400" s="4"/>
    </row>
    <row r="401" spans="1:5" ht="14.25" customHeight="1">
      <c r="A401" s="4"/>
      <c r="B401" s="4"/>
      <c r="C401" s="4"/>
      <c r="D401" s="4"/>
      <c r="E401" s="4"/>
    </row>
    <row r="402" spans="1:5" ht="14.25" customHeight="1">
      <c r="A402" s="4"/>
      <c r="B402" s="4"/>
      <c r="C402" s="4"/>
      <c r="D402" s="4"/>
      <c r="E402" s="4"/>
    </row>
    <row r="403" spans="1:5" ht="14.25" customHeight="1">
      <c r="A403" s="4"/>
      <c r="B403" s="4"/>
      <c r="C403" s="4"/>
      <c r="D403" s="4"/>
      <c r="E403" s="4"/>
    </row>
    <row r="404" spans="1:5" ht="14.25" customHeight="1">
      <c r="A404" s="4"/>
      <c r="B404" s="4"/>
      <c r="C404" s="4"/>
      <c r="D404" s="4"/>
      <c r="E404" s="4"/>
    </row>
    <row r="405" spans="1:5" ht="14.25" customHeight="1">
      <c r="A405" s="4"/>
      <c r="B405" s="4"/>
      <c r="C405" s="4"/>
      <c r="D405" s="4"/>
      <c r="E405" s="4"/>
    </row>
    <row r="406" spans="1:5" ht="14.25" customHeight="1">
      <c r="A406" s="4"/>
      <c r="B406" s="4"/>
      <c r="C406" s="4"/>
      <c r="D406" s="4"/>
      <c r="E406" s="4"/>
    </row>
    <row r="407" spans="1:5" ht="14.25" customHeight="1">
      <c r="A407" s="4"/>
      <c r="B407" s="4"/>
      <c r="C407" s="4"/>
      <c r="D407" s="4"/>
      <c r="E407" s="4"/>
    </row>
    <row r="408" spans="1:5" ht="14.25" customHeight="1">
      <c r="A408" s="4"/>
      <c r="B408" s="4"/>
      <c r="C408" s="4"/>
      <c r="D408" s="4"/>
      <c r="E408" s="4"/>
    </row>
    <row r="409" spans="1:5" ht="14.25" customHeight="1">
      <c r="A409" s="4"/>
      <c r="B409" s="4"/>
      <c r="C409" s="4"/>
      <c r="D409" s="4"/>
      <c r="E409" s="4"/>
    </row>
    <row r="410" spans="1:5" ht="14.25" customHeight="1">
      <c r="A410" s="4"/>
      <c r="B410" s="4"/>
      <c r="C410" s="4"/>
      <c r="D410" s="4"/>
      <c r="E410" s="4"/>
    </row>
    <row r="411" spans="1:5" ht="14.25" customHeight="1">
      <c r="A411" s="4"/>
      <c r="B411" s="4"/>
      <c r="C411" s="4"/>
      <c r="D411" s="4"/>
      <c r="E411" s="4"/>
    </row>
    <row r="412" spans="1:5" ht="14.25" customHeight="1">
      <c r="A412" s="4"/>
      <c r="B412" s="4"/>
      <c r="C412" s="4"/>
      <c r="D412" s="4"/>
      <c r="E412" s="4"/>
    </row>
    <row r="413" spans="1:5" ht="14.25" customHeight="1">
      <c r="A413" s="4"/>
      <c r="B413" s="4"/>
      <c r="C413" s="4"/>
      <c r="D413" s="4"/>
      <c r="E413" s="4"/>
    </row>
    <row r="414" spans="1:5" ht="14.25" customHeight="1">
      <c r="A414" s="4"/>
      <c r="B414" s="4"/>
      <c r="C414" s="4"/>
      <c r="D414" s="4"/>
      <c r="E414" s="4"/>
    </row>
    <row r="415" spans="1:5" ht="14.25" customHeight="1">
      <c r="A415" s="4"/>
      <c r="B415" s="4"/>
      <c r="C415" s="4"/>
      <c r="D415" s="4"/>
      <c r="E415" s="4"/>
    </row>
    <row r="416" spans="1:5" ht="14.25" customHeight="1">
      <c r="A416" s="4"/>
      <c r="B416" s="4"/>
      <c r="C416" s="4"/>
      <c r="D416" s="4"/>
      <c r="E416" s="4"/>
    </row>
    <row r="417" spans="1:5" ht="14.25" customHeight="1">
      <c r="A417" s="4"/>
      <c r="B417" s="4"/>
      <c r="C417" s="4"/>
      <c r="D417" s="4"/>
      <c r="E417" s="4"/>
    </row>
    <row r="418" spans="1:5" ht="14.25" customHeight="1">
      <c r="A418" s="4"/>
      <c r="B418" s="4"/>
      <c r="C418" s="4"/>
      <c r="D418" s="4"/>
      <c r="E418" s="4"/>
    </row>
    <row r="419" spans="1:5" ht="14.25" customHeight="1">
      <c r="A419" s="4"/>
      <c r="B419" s="4"/>
      <c r="C419" s="4"/>
      <c r="D419" s="4"/>
      <c r="E419" s="4"/>
    </row>
    <row r="420" spans="1:5" ht="14.25" customHeight="1">
      <c r="A420" s="4"/>
      <c r="B420" s="4"/>
      <c r="C420" s="4"/>
      <c r="D420" s="4"/>
      <c r="E420" s="4"/>
    </row>
    <row r="421" spans="1:5" ht="14.25" customHeight="1">
      <c r="A421" s="4"/>
      <c r="B421" s="4"/>
      <c r="C421" s="4"/>
      <c r="D421" s="4"/>
      <c r="E421" s="4"/>
    </row>
    <row r="422" spans="1:5" ht="14.25" customHeight="1">
      <c r="A422" s="4"/>
      <c r="B422" s="4"/>
      <c r="C422" s="4"/>
      <c r="D422" s="4"/>
      <c r="E422" s="4"/>
    </row>
    <row r="423" spans="1:5" ht="14.25" customHeight="1">
      <c r="A423" s="4"/>
      <c r="B423" s="4"/>
      <c r="C423" s="4"/>
      <c r="D423" s="4"/>
      <c r="E423" s="4"/>
    </row>
    <row r="424" spans="1:5" ht="14.25" customHeight="1">
      <c r="A424" s="4"/>
      <c r="B424" s="4"/>
      <c r="C424" s="4"/>
      <c r="D424" s="4"/>
      <c r="E424" s="4"/>
    </row>
    <row r="425" spans="1:5" ht="14.25" customHeight="1">
      <c r="A425" s="4"/>
      <c r="B425" s="4"/>
      <c r="C425" s="4"/>
      <c r="D425" s="4"/>
      <c r="E425" s="4"/>
    </row>
    <row r="426" spans="1:5" ht="14.25" customHeight="1">
      <c r="A426" s="4"/>
      <c r="B426" s="4"/>
      <c r="C426" s="4"/>
      <c r="D426" s="4"/>
      <c r="E426" s="4"/>
    </row>
    <row r="427" spans="1:5" ht="14.25" customHeight="1">
      <c r="A427" s="4"/>
      <c r="B427" s="4"/>
      <c r="C427" s="4"/>
      <c r="D427" s="4"/>
      <c r="E427" s="4"/>
    </row>
    <row r="428" spans="1:5" ht="14.25" customHeight="1">
      <c r="A428" s="4"/>
      <c r="B428" s="4"/>
      <c r="C428" s="4"/>
      <c r="D428" s="4"/>
      <c r="E428" s="4"/>
    </row>
    <row r="429" spans="1:5" ht="14.25" customHeight="1">
      <c r="A429" s="4"/>
      <c r="B429" s="4"/>
      <c r="C429" s="4"/>
      <c r="D429" s="4"/>
      <c r="E429" s="4"/>
    </row>
    <row r="430" spans="1:5" ht="14.25" customHeight="1">
      <c r="A430" s="4"/>
      <c r="B430" s="4"/>
      <c r="C430" s="4"/>
      <c r="D430" s="4"/>
      <c r="E430" s="4"/>
    </row>
    <row r="431" spans="1:5" ht="14.25" customHeight="1">
      <c r="A431" s="4"/>
      <c r="B431" s="4"/>
      <c r="C431" s="4"/>
      <c r="D431" s="4"/>
      <c r="E431" s="4"/>
    </row>
    <row r="432" spans="1:5" ht="14.25" customHeight="1">
      <c r="A432" s="4"/>
      <c r="B432" s="4"/>
      <c r="C432" s="4"/>
      <c r="D432" s="4"/>
      <c r="E432" s="4"/>
    </row>
    <row r="433" spans="1:5" ht="14.25" customHeight="1">
      <c r="A433" s="4"/>
      <c r="B433" s="4"/>
      <c r="C433" s="4"/>
      <c r="D433" s="4"/>
      <c r="E433" s="4"/>
    </row>
    <row r="434" spans="1:5" ht="14.25" customHeight="1">
      <c r="A434" s="4"/>
      <c r="B434" s="4"/>
      <c r="C434" s="4"/>
      <c r="D434" s="4"/>
      <c r="E434" s="4"/>
    </row>
    <row r="435" spans="1:5" ht="14.25" customHeight="1">
      <c r="A435" s="4"/>
      <c r="B435" s="4"/>
      <c r="C435" s="4"/>
      <c r="D435" s="4"/>
      <c r="E435" s="4"/>
    </row>
    <row r="436" spans="1:5" ht="14.25" customHeight="1">
      <c r="A436" s="4"/>
      <c r="B436" s="4"/>
      <c r="C436" s="4"/>
      <c r="D436" s="4"/>
      <c r="E436" s="4"/>
    </row>
    <row r="437" spans="1:5" ht="14.25" customHeight="1">
      <c r="A437" s="4"/>
      <c r="B437" s="4"/>
      <c r="C437" s="4"/>
      <c r="D437" s="4"/>
      <c r="E437" s="4"/>
    </row>
    <row r="438" spans="1:5" ht="14.25" customHeight="1">
      <c r="A438" s="4"/>
      <c r="B438" s="4"/>
      <c r="C438" s="4"/>
      <c r="D438" s="4"/>
      <c r="E438" s="4"/>
    </row>
    <row r="439" spans="1:5" ht="14.25" customHeight="1">
      <c r="A439" s="4"/>
      <c r="B439" s="4"/>
      <c r="C439" s="4"/>
      <c r="D439" s="4"/>
      <c r="E439" s="4"/>
    </row>
    <row r="440" spans="1:5" ht="14.25" customHeight="1">
      <c r="A440" s="4"/>
      <c r="B440" s="4"/>
      <c r="C440" s="4"/>
      <c r="D440" s="4"/>
      <c r="E440" s="4"/>
    </row>
    <row r="441" spans="1:5" ht="14.25" customHeight="1">
      <c r="A441" s="4"/>
      <c r="B441" s="4"/>
      <c r="C441" s="4"/>
      <c r="D441" s="4"/>
      <c r="E441" s="4"/>
    </row>
    <row r="442" spans="1:5" ht="14.25" customHeight="1">
      <c r="A442" s="4"/>
      <c r="B442" s="4"/>
      <c r="C442" s="4"/>
      <c r="D442" s="4"/>
      <c r="E442" s="4"/>
    </row>
    <row r="443" spans="1:5" ht="14.25" customHeight="1">
      <c r="A443" s="4"/>
      <c r="B443" s="4"/>
      <c r="C443" s="4"/>
      <c r="D443" s="4"/>
      <c r="E443" s="4"/>
    </row>
    <row r="444" spans="1:5" ht="14.25" customHeight="1">
      <c r="A444" s="4"/>
      <c r="B444" s="4"/>
      <c r="C444" s="4"/>
      <c r="D444" s="4"/>
      <c r="E444" s="4"/>
    </row>
    <row r="445" spans="1:5" ht="14.25" customHeight="1">
      <c r="A445" s="4"/>
      <c r="B445" s="4"/>
      <c r="C445" s="4"/>
      <c r="D445" s="4"/>
      <c r="E445" s="4"/>
    </row>
    <row r="446" spans="1:5" ht="14.25" customHeight="1">
      <c r="A446" s="4"/>
      <c r="B446" s="4"/>
      <c r="C446" s="4"/>
      <c r="D446" s="4"/>
      <c r="E446" s="4"/>
    </row>
    <row r="447" spans="1:5" ht="14.25" customHeight="1">
      <c r="A447" s="4"/>
      <c r="B447" s="4"/>
      <c r="C447" s="4"/>
      <c r="D447" s="4"/>
      <c r="E447" s="4"/>
    </row>
    <row r="448" spans="1:5" ht="14.25" customHeight="1">
      <c r="A448" s="4"/>
      <c r="B448" s="4"/>
      <c r="C448" s="4"/>
      <c r="D448" s="4"/>
      <c r="E448" s="4"/>
    </row>
    <row r="449" spans="1:5" ht="14.25" customHeight="1">
      <c r="A449" s="4"/>
      <c r="B449" s="4"/>
      <c r="C449" s="4"/>
      <c r="D449" s="4"/>
      <c r="E449" s="4"/>
    </row>
    <row r="450" spans="1:5" ht="14.25" customHeight="1">
      <c r="A450" s="4"/>
      <c r="B450" s="4"/>
      <c r="C450" s="4"/>
      <c r="D450" s="4"/>
      <c r="E450" s="4"/>
    </row>
    <row r="451" spans="1:5" ht="14.25" customHeight="1">
      <c r="A451" s="4"/>
      <c r="B451" s="4"/>
      <c r="C451" s="4"/>
      <c r="D451" s="4"/>
      <c r="E451" s="4"/>
    </row>
    <row r="452" spans="1:5" ht="14.25" customHeight="1">
      <c r="A452" s="4"/>
      <c r="B452" s="4"/>
      <c r="C452" s="4"/>
      <c r="D452" s="4"/>
      <c r="E452" s="4"/>
    </row>
    <row r="453" spans="1:5" ht="14.25" customHeight="1">
      <c r="A453" s="4"/>
      <c r="B453" s="4"/>
      <c r="C453" s="4"/>
      <c r="D453" s="4"/>
      <c r="E453" s="4"/>
    </row>
    <row r="454" spans="1:5" ht="14.25" customHeight="1">
      <c r="A454" s="4"/>
      <c r="B454" s="4"/>
      <c r="C454" s="4"/>
      <c r="D454" s="4"/>
      <c r="E454" s="4"/>
    </row>
    <row r="455" spans="1:5" ht="14.25" customHeight="1">
      <c r="A455" s="4"/>
      <c r="B455" s="4"/>
      <c r="C455" s="4"/>
      <c r="D455" s="4"/>
      <c r="E455" s="4"/>
    </row>
    <row r="456" spans="1:5" ht="14.25" customHeight="1">
      <c r="A456" s="4"/>
      <c r="B456" s="4"/>
      <c r="C456" s="4"/>
      <c r="D456" s="4"/>
      <c r="E456" s="4"/>
    </row>
    <row r="457" spans="1:5" ht="14.25" customHeight="1">
      <c r="A457" s="4"/>
      <c r="B457" s="4"/>
      <c r="C457" s="4"/>
      <c r="D457" s="4"/>
      <c r="E457" s="4"/>
    </row>
    <row r="458" spans="1:5" ht="14.25" customHeight="1">
      <c r="A458" s="4"/>
      <c r="B458" s="4"/>
      <c r="C458" s="4"/>
      <c r="D458" s="4"/>
      <c r="E458" s="4"/>
    </row>
    <row r="459" spans="1:5" ht="14.25" customHeight="1">
      <c r="A459" s="4"/>
      <c r="B459" s="4"/>
      <c r="C459" s="4"/>
      <c r="D459" s="4"/>
      <c r="E459" s="4"/>
    </row>
    <row r="460" spans="1:5" ht="14.25" customHeight="1">
      <c r="A460" s="4"/>
      <c r="B460" s="4"/>
      <c r="C460" s="4"/>
      <c r="D460" s="4"/>
      <c r="E460" s="4"/>
    </row>
    <row r="461" spans="1:5" ht="14.25" customHeight="1">
      <c r="A461" s="4"/>
      <c r="B461" s="4"/>
      <c r="C461" s="4"/>
      <c r="D461" s="4"/>
      <c r="E461" s="4"/>
    </row>
    <row r="462" spans="1:5" ht="14.25" customHeight="1">
      <c r="A462" s="4"/>
      <c r="B462" s="4"/>
      <c r="C462" s="4"/>
      <c r="D462" s="4"/>
      <c r="E462" s="4"/>
    </row>
    <row r="463" spans="1:5" ht="14.25" customHeight="1">
      <c r="A463" s="4"/>
      <c r="B463" s="4"/>
      <c r="C463" s="4"/>
      <c r="D463" s="4"/>
      <c r="E463" s="4"/>
    </row>
    <row r="464" spans="1:5" ht="14.25" customHeight="1">
      <c r="A464" s="4"/>
      <c r="B464" s="4"/>
      <c r="C464" s="4"/>
      <c r="D464" s="4"/>
      <c r="E464" s="4"/>
    </row>
    <row r="465" spans="1:5" ht="14.25" customHeight="1">
      <c r="A465" s="4"/>
      <c r="B465" s="4"/>
      <c r="C465" s="4"/>
      <c r="D465" s="4"/>
      <c r="E465" s="4"/>
    </row>
    <row r="466" spans="1:5" ht="14.25" customHeight="1">
      <c r="A466" s="4"/>
      <c r="B466" s="4"/>
      <c r="C466" s="4"/>
      <c r="D466" s="4"/>
      <c r="E466" s="4"/>
    </row>
    <row r="467" spans="1:5" ht="14.25" customHeight="1">
      <c r="A467" s="4"/>
      <c r="B467" s="4"/>
      <c r="C467" s="4"/>
      <c r="D467" s="4"/>
      <c r="E467" s="4"/>
    </row>
    <row r="468" spans="1:5" ht="14.25" customHeight="1">
      <c r="A468" s="4"/>
      <c r="B468" s="4"/>
      <c r="C468" s="4"/>
      <c r="D468" s="4"/>
      <c r="E468" s="4"/>
    </row>
    <row r="469" spans="1:5" ht="14.25" customHeight="1">
      <c r="A469" s="4"/>
      <c r="B469" s="4"/>
      <c r="C469" s="4"/>
      <c r="D469" s="4"/>
      <c r="E469" s="4"/>
    </row>
    <row r="470" spans="1:5" ht="14.25" customHeight="1">
      <c r="A470" s="4"/>
      <c r="B470" s="4"/>
      <c r="C470" s="4"/>
      <c r="D470" s="4"/>
      <c r="E470" s="4"/>
    </row>
    <row r="471" spans="1:5" ht="14.25" customHeight="1">
      <c r="A471" s="4"/>
      <c r="B471" s="4"/>
      <c r="C471" s="4"/>
      <c r="D471" s="4"/>
      <c r="E471" s="4"/>
    </row>
    <row r="472" spans="1:5" ht="14.25" customHeight="1">
      <c r="A472" s="4"/>
      <c r="B472" s="4"/>
      <c r="C472" s="4"/>
      <c r="D472" s="4"/>
      <c r="E472" s="4"/>
    </row>
    <row r="473" spans="1:5" ht="14.25" customHeight="1">
      <c r="A473" s="4"/>
      <c r="B473" s="4"/>
      <c r="C473" s="4"/>
      <c r="D473" s="4"/>
      <c r="E473" s="4"/>
    </row>
    <row r="474" spans="1:5" ht="14.25" customHeight="1">
      <c r="A474" s="4"/>
      <c r="B474" s="4"/>
      <c r="C474" s="4"/>
      <c r="D474" s="4"/>
      <c r="E474" s="4"/>
    </row>
    <row r="475" spans="1:5" ht="14.25" customHeight="1">
      <c r="A475" s="4"/>
      <c r="B475" s="4"/>
      <c r="C475" s="4"/>
      <c r="D475" s="4"/>
      <c r="E475" s="4"/>
    </row>
    <row r="476" spans="1:5" ht="14.25" customHeight="1">
      <c r="A476" s="4"/>
      <c r="B476" s="4"/>
      <c r="C476" s="4"/>
      <c r="D476" s="4"/>
      <c r="E476" s="4"/>
    </row>
    <row r="477" spans="1:5" ht="14.25" customHeight="1">
      <c r="A477" s="4"/>
      <c r="B477" s="4"/>
      <c r="C477" s="4"/>
      <c r="D477" s="4"/>
      <c r="E477" s="4"/>
    </row>
    <row r="478" spans="1:5" ht="14.25" customHeight="1">
      <c r="A478" s="4"/>
      <c r="B478" s="4"/>
      <c r="C478" s="4"/>
      <c r="D478" s="4"/>
      <c r="E478" s="4"/>
    </row>
    <row r="479" spans="1:5" ht="14.25" customHeight="1">
      <c r="A479" s="4"/>
      <c r="B479" s="4"/>
      <c r="C479" s="4"/>
      <c r="D479" s="4"/>
      <c r="E479" s="4"/>
    </row>
    <row r="480" spans="1:5" ht="14.25" customHeight="1">
      <c r="A480" s="4"/>
      <c r="B480" s="4"/>
      <c r="C480" s="4"/>
      <c r="D480" s="4"/>
      <c r="E480" s="4"/>
    </row>
    <row r="481" spans="1:5" ht="14.25" customHeight="1">
      <c r="A481" s="4"/>
      <c r="B481" s="4"/>
      <c r="C481" s="4"/>
      <c r="D481" s="4"/>
      <c r="E481" s="4"/>
    </row>
    <row r="482" spans="1:5" ht="14.25" customHeight="1">
      <c r="A482" s="4"/>
      <c r="B482" s="4"/>
      <c r="C482" s="4"/>
      <c r="D482" s="4"/>
      <c r="E482" s="4"/>
    </row>
    <row r="483" spans="1:5" ht="14.25" customHeight="1">
      <c r="A483" s="4"/>
      <c r="B483" s="4"/>
      <c r="C483" s="4"/>
      <c r="D483" s="4"/>
      <c r="E483" s="4"/>
    </row>
    <row r="484" spans="1:5" ht="14.25" customHeight="1">
      <c r="A484" s="4"/>
      <c r="B484" s="4"/>
      <c r="C484" s="4"/>
      <c r="D484" s="4"/>
      <c r="E484" s="4"/>
    </row>
    <row r="485" spans="1:5" ht="14.25" customHeight="1">
      <c r="A485" s="4"/>
      <c r="B485" s="4"/>
      <c r="C485" s="4"/>
      <c r="D485" s="4"/>
      <c r="E485" s="4"/>
    </row>
    <row r="486" spans="1:5" ht="14.25" customHeight="1">
      <c r="A486" s="4"/>
      <c r="B486" s="4"/>
      <c r="C486" s="4"/>
      <c r="D486" s="4"/>
      <c r="E486" s="4"/>
    </row>
    <row r="487" spans="1:5" ht="14.25" customHeight="1">
      <c r="A487" s="4"/>
      <c r="B487" s="4"/>
      <c r="C487" s="4"/>
      <c r="D487" s="4"/>
      <c r="E487" s="4"/>
    </row>
    <row r="488" spans="1:5" ht="14.25" customHeight="1">
      <c r="A488" s="4"/>
      <c r="B488" s="4"/>
      <c r="C488" s="4"/>
      <c r="D488" s="4"/>
      <c r="E488" s="4"/>
    </row>
    <row r="489" spans="1:5" ht="14.25" customHeight="1">
      <c r="A489" s="4"/>
      <c r="B489" s="4"/>
      <c r="C489" s="4"/>
      <c r="D489" s="4"/>
      <c r="E489" s="4"/>
    </row>
    <row r="490" spans="1:5" ht="14.25" customHeight="1">
      <c r="A490" s="4"/>
      <c r="B490" s="4"/>
      <c r="C490" s="4"/>
      <c r="D490" s="4"/>
      <c r="E490" s="4"/>
    </row>
    <row r="491" spans="1:5" ht="14.25" customHeight="1">
      <c r="A491" s="4"/>
      <c r="B491" s="4"/>
      <c r="C491" s="4"/>
      <c r="D491" s="4"/>
      <c r="E491" s="4"/>
    </row>
    <row r="492" spans="1:5" ht="14.25" customHeight="1">
      <c r="A492" s="4"/>
      <c r="B492" s="4"/>
      <c r="C492" s="4"/>
      <c r="D492" s="4"/>
      <c r="E492" s="4"/>
    </row>
    <row r="493" spans="1:5" ht="14.25" customHeight="1">
      <c r="A493" s="4"/>
      <c r="B493" s="4"/>
      <c r="C493" s="4"/>
      <c r="D493" s="4"/>
      <c r="E493" s="4"/>
    </row>
    <row r="494" spans="1:5" ht="14.25" customHeight="1">
      <c r="A494" s="4"/>
      <c r="B494" s="4"/>
      <c r="C494" s="4"/>
      <c r="D494" s="4"/>
      <c r="E494" s="4"/>
    </row>
    <row r="495" spans="1:5" ht="14.25" customHeight="1">
      <c r="A495" s="4"/>
      <c r="B495" s="4"/>
      <c r="C495" s="4"/>
      <c r="D495" s="4"/>
      <c r="E495" s="4"/>
    </row>
    <row r="496" spans="1:5" ht="14.25" customHeight="1">
      <c r="A496" s="4"/>
      <c r="B496" s="4"/>
      <c r="C496" s="4"/>
      <c r="D496" s="4"/>
      <c r="E496" s="4"/>
    </row>
    <row r="497" spans="1:5" ht="14.25" customHeight="1">
      <c r="A497" s="4"/>
      <c r="B497" s="4"/>
      <c r="C497" s="4"/>
      <c r="D497" s="4"/>
      <c r="E497" s="4"/>
    </row>
    <row r="498" spans="1:5" ht="14.25" customHeight="1">
      <c r="A498" s="4"/>
      <c r="B498" s="4"/>
      <c r="C498" s="4"/>
      <c r="D498" s="4"/>
      <c r="E498" s="4"/>
    </row>
    <row r="499" spans="1:5" ht="14.25" customHeight="1">
      <c r="A499" s="4"/>
      <c r="B499" s="4"/>
      <c r="C499" s="4"/>
      <c r="D499" s="4"/>
      <c r="E499" s="4"/>
    </row>
    <row r="500" spans="1:5" ht="14.25" customHeight="1">
      <c r="A500" s="4"/>
      <c r="B500" s="4"/>
      <c r="C500" s="4"/>
      <c r="D500" s="4"/>
      <c r="E500" s="4"/>
    </row>
    <row r="501" spans="1:5" ht="14.25" customHeight="1">
      <c r="A501" s="4"/>
      <c r="B501" s="4"/>
      <c r="C501" s="4"/>
      <c r="D501" s="4"/>
      <c r="E501" s="4"/>
    </row>
    <row r="502" spans="1:5" ht="14.25" customHeight="1">
      <c r="A502" s="4"/>
      <c r="B502" s="4"/>
      <c r="C502" s="4"/>
      <c r="D502" s="4"/>
      <c r="E502" s="4"/>
    </row>
    <row r="503" spans="1:5" ht="14.25" customHeight="1">
      <c r="A503" s="4"/>
      <c r="B503" s="4"/>
      <c r="C503" s="4"/>
      <c r="D503" s="4"/>
      <c r="E503" s="4"/>
    </row>
    <row r="504" spans="1:5" ht="14.25" customHeight="1">
      <c r="A504" s="4"/>
      <c r="B504" s="4"/>
      <c r="C504" s="4"/>
      <c r="D504" s="4"/>
      <c r="E504" s="4"/>
    </row>
    <row r="505" spans="1:5" ht="14.25" customHeight="1">
      <c r="A505" s="4"/>
      <c r="B505" s="4"/>
      <c r="C505" s="4"/>
      <c r="D505" s="4"/>
      <c r="E505" s="4"/>
    </row>
    <row r="506" spans="1:5" ht="14.25" customHeight="1">
      <c r="A506" s="4"/>
      <c r="B506" s="4"/>
      <c r="C506" s="4"/>
      <c r="D506" s="4"/>
      <c r="E506" s="4"/>
    </row>
    <row r="507" spans="1:5" ht="14.25" customHeight="1">
      <c r="A507" s="4"/>
      <c r="B507" s="4"/>
      <c r="C507" s="4"/>
      <c r="D507" s="4"/>
      <c r="E507" s="4"/>
    </row>
    <row r="508" spans="1:5" ht="14.25" customHeight="1">
      <c r="A508" s="4"/>
      <c r="B508" s="4"/>
      <c r="C508" s="4"/>
      <c r="D508" s="4"/>
      <c r="E508" s="4"/>
    </row>
    <row r="509" spans="1:5" ht="14.25" customHeight="1">
      <c r="A509" s="4"/>
      <c r="B509" s="4"/>
      <c r="C509" s="4"/>
      <c r="D509" s="4"/>
      <c r="E509" s="4"/>
    </row>
    <row r="510" spans="1:5" ht="14.25" customHeight="1">
      <c r="A510" s="4"/>
      <c r="B510" s="4"/>
      <c r="C510" s="4"/>
      <c r="D510" s="4"/>
      <c r="E510" s="4"/>
    </row>
    <row r="511" spans="1:5" ht="14.25" customHeight="1">
      <c r="A511" s="4"/>
      <c r="B511" s="4"/>
      <c r="C511" s="4"/>
      <c r="D511" s="4"/>
      <c r="E511" s="4"/>
    </row>
    <row r="512" spans="1:5" ht="14.25" customHeight="1">
      <c r="A512" s="4"/>
      <c r="B512" s="4"/>
      <c r="C512" s="4"/>
      <c r="D512" s="4"/>
      <c r="E512" s="4"/>
    </row>
    <row r="513" spans="1:5" ht="14.25" customHeight="1">
      <c r="A513" s="4"/>
      <c r="B513" s="4"/>
      <c r="C513" s="4"/>
      <c r="D513" s="4"/>
      <c r="E513" s="4"/>
    </row>
    <row r="514" spans="1:5" ht="14.25" customHeight="1">
      <c r="A514" s="4"/>
      <c r="B514" s="4"/>
      <c r="C514" s="4"/>
      <c r="D514" s="4"/>
      <c r="E514" s="4"/>
    </row>
    <row r="515" spans="1:5" ht="14.25" customHeight="1">
      <c r="A515" s="4"/>
      <c r="B515" s="4"/>
      <c r="C515" s="4"/>
      <c r="D515" s="4"/>
      <c r="E515" s="4"/>
    </row>
    <row r="516" spans="1:5" ht="14.25" customHeight="1">
      <c r="A516" s="4"/>
      <c r="B516" s="4"/>
      <c r="C516" s="4"/>
      <c r="D516" s="4"/>
      <c r="E516" s="4"/>
    </row>
    <row r="517" spans="1:5" ht="14.25" customHeight="1">
      <c r="A517" s="4"/>
      <c r="B517" s="4"/>
      <c r="C517" s="4"/>
      <c r="D517" s="4"/>
      <c r="E517" s="4"/>
    </row>
    <row r="518" spans="1:5" ht="14.25" customHeight="1">
      <c r="A518" s="4"/>
      <c r="B518" s="4"/>
      <c r="C518" s="4"/>
      <c r="D518" s="4"/>
      <c r="E518" s="4"/>
    </row>
    <row r="519" spans="1:5" ht="14.25" customHeight="1">
      <c r="A519" s="4"/>
      <c r="B519" s="4"/>
      <c r="C519" s="4"/>
      <c r="D519" s="4"/>
      <c r="E519" s="4"/>
    </row>
    <row r="520" spans="1:5" ht="14.25" customHeight="1">
      <c r="A520" s="4"/>
      <c r="B520" s="4"/>
      <c r="C520" s="4"/>
      <c r="D520" s="4"/>
      <c r="E520" s="4"/>
    </row>
    <row r="521" spans="1:5" ht="14.25" customHeight="1">
      <c r="A521" s="4"/>
      <c r="B521" s="4"/>
      <c r="C521" s="4"/>
      <c r="D521" s="4"/>
      <c r="E521" s="4"/>
    </row>
    <row r="522" spans="1:5" ht="14.25" customHeight="1">
      <c r="A522" s="4"/>
      <c r="B522" s="4"/>
      <c r="C522" s="4"/>
      <c r="D522" s="4"/>
      <c r="E522" s="4"/>
    </row>
    <row r="523" spans="1:5" ht="14.25" customHeight="1">
      <c r="A523" s="4"/>
      <c r="B523" s="4"/>
      <c r="C523" s="4"/>
      <c r="D523" s="4"/>
      <c r="E523" s="4"/>
    </row>
    <row r="524" spans="1:5" ht="14.25" customHeight="1">
      <c r="A524" s="4"/>
      <c r="B524" s="4"/>
      <c r="C524" s="4"/>
      <c r="D524" s="4"/>
      <c r="E524" s="4"/>
    </row>
    <row r="525" spans="1:5" ht="14.25" customHeight="1">
      <c r="A525" s="4"/>
      <c r="B525" s="4"/>
      <c r="C525" s="4"/>
      <c r="D525" s="4"/>
      <c r="E525" s="4"/>
    </row>
    <row r="526" spans="1:5" ht="14.25" customHeight="1">
      <c r="A526" s="4"/>
      <c r="B526" s="4"/>
      <c r="C526" s="4"/>
      <c r="D526" s="4"/>
      <c r="E526" s="4"/>
    </row>
    <row r="527" spans="1:5" ht="14.25" customHeight="1">
      <c r="A527" s="4"/>
      <c r="B527" s="4"/>
      <c r="C527" s="4"/>
      <c r="D527" s="4"/>
      <c r="E527" s="4"/>
    </row>
    <row r="528" spans="1:5" ht="14.25" customHeight="1">
      <c r="A528" s="4"/>
      <c r="B528" s="4"/>
      <c r="C528" s="4"/>
      <c r="D528" s="4"/>
      <c r="E528" s="4"/>
    </row>
    <row r="529" spans="1:5" ht="14.25" customHeight="1">
      <c r="A529" s="4"/>
      <c r="B529" s="4"/>
      <c r="C529" s="4"/>
      <c r="D529" s="4"/>
      <c r="E529" s="4"/>
    </row>
    <row r="530" spans="1:5" ht="14.25" customHeight="1">
      <c r="A530" s="4"/>
      <c r="B530" s="4"/>
      <c r="C530" s="4"/>
      <c r="D530" s="4"/>
      <c r="E530" s="4"/>
    </row>
    <row r="531" spans="1:5" ht="14.25" customHeight="1">
      <c r="A531" s="4"/>
      <c r="B531" s="4"/>
      <c r="C531" s="4"/>
      <c r="D531" s="4"/>
      <c r="E531" s="4"/>
    </row>
    <row r="532" spans="1:5" ht="14.25" customHeight="1">
      <c r="A532" s="4"/>
      <c r="B532" s="4"/>
      <c r="C532" s="4"/>
      <c r="D532" s="4"/>
      <c r="E532" s="4"/>
    </row>
    <row r="533" spans="1:5" ht="14.25" customHeight="1">
      <c r="A533" s="4"/>
      <c r="B533" s="4"/>
      <c r="C533" s="4"/>
      <c r="D533" s="4"/>
      <c r="E533" s="4"/>
    </row>
    <row r="534" spans="1:5" ht="14.25" customHeight="1">
      <c r="A534" s="4"/>
      <c r="B534" s="4"/>
      <c r="C534" s="4"/>
      <c r="D534" s="4"/>
      <c r="E534" s="4"/>
    </row>
    <row r="535" spans="1:5" ht="14.25" customHeight="1">
      <c r="A535" s="4"/>
      <c r="B535" s="4"/>
      <c r="C535" s="4"/>
      <c r="D535" s="4"/>
      <c r="E535" s="4"/>
    </row>
    <row r="536" spans="1:5" ht="14.25" customHeight="1">
      <c r="A536" s="4"/>
      <c r="B536" s="4"/>
      <c r="C536" s="4"/>
      <c r="D536" s="4"/>
      <c r="E536" s="4"/>
    </row>
    <row r="537" spans="1:5" ht="14.25" customHeight="1">
      <c r="A537" s="4"/>
      <c r="B537" s="4"/>
      <c r="C537" s="4"/>
      <c r="D537" s="4"/>
      <c r="E537" s="4"/>
    </row>
    <row r="538" spans="1:5" ht="14.25" customHeight="1">
      <c r="A538" s="4"/>
      <c r="B538" s="4"/>
      <c r="C538" s="4"/>
      <c r="D538" s="4"/>
      <c r="E538" s="4"/>
    </row>
    <row r="539" spans="1:5" ht="14.25" customHeight="1">
      <c r="A539" s="4"/>
      <c r="B539" s="4"/>
      <c r="C539" s="4"/>
      <c r="D539" s="4"/>
      <c r="E539" s="4"/>
    </row>
    <row r="540" spans="1:5" ht="14.25" customHeight="1">
      <c r="A540" s="4"/>
      <c r="B540" s="4"/>
      <c r="C540" s="4"/>
      <c r="D540" s="4"/>
      <c r="E540" s="4"/>
    </row>
    <row r="541" spans="1:5" ht="14.25" customHeight="1">
      <c r="A541" s="4"/>
      <c r="B541" s="4"/>
      <c r="C541" s="4"/>
      <c r="D541" s="4"/>
      <c r="E541" s="4"/>
    </row>
    <row r="542" spans="1:5" ht="14.25" customHeight="1">
      <c r="A542" s="4"/>
      <c r="B542" s="4"/>
      <c r="C542" s="4"/>
      <c r="D542" s="4"/>
      <c r="E542" s="4"/>
    </row>
    <row r="543" spans="1:5" ht="14.25" customHeight="1">
      <c r="A543" s="4"/>
      <c r="B543" s="4"/>
      <c r="C543" s="4"/>
      <c r="D543" s="4"/>
      <c r="E543" s="4"/>
    </row>
    <row r="544" spans="1:5" ht="14.25" customHeight="1">
      <c r="A544" s="4"/>
      <c r="B544" s="4"/>
      <c r="C544" s="4"/>
      <c r="D544" s="4"/>
      <c r="E544" s="4"/>
    </row>
    <row r="545" spans="1:5" ht="14.25" customHeight="1">
      <c r="A545" s="4"/>
      <c r="B545" s="4"/>
      <c r="C545" s="4"/>
      <c r="D545" s="4"/>
      <c r="E545" s="4"/>
    </row>
    <row r="546" spans="1:5" ht="14.25" customHeight="1">
      <c r="A546" s="4"/>
      <c r="B546" s="4"/>
      <c r="C546" s="4"/>
      <c r="D546" s="4"/>
      <c r="E546" s="4"/>
    </row>
    <row r="547" spans="1:5" ht="14.25" customHeight="1">
      <c r="A547" s="4"/>
      <c r="B547" s="4"/>
      <c r="C547" s="4"/>
      <c r="D547" s="4"/>
      <c r="E547" s="4"/>
    </row>
    <row r="548" spans="1:5" ht="14.25" customHeight="1">
      <c r="A548" s="4"/>
      <c r="B548" s="4"/>
      <c r="C548" s="4"/>
      <c r="D548" s="4"/>
      <c r="E548" s="4"/>
    </row>
    <row r="549" spans="1:5" ht="14.25" customHeight="1">
      <c r="A549" s="4"/>
      <c r="B549" s="4"/>
      <c r="C549" s="4"/>
      <c r="D549" s="4"/>
      <c r="E549" s="4"/>
    </row>
    <row r="550" spans="1:5" ht="14.25" customHeight="1">
      <c r="A550" s="4"/>
      <c r="B550" s="4"/>
      <c r="C550" s="4"/>
      <c r="D550" s="4"/>
      <c r="E550" s="4"/>
    </row>
    <row r="551" spans="1:5" ht="14.25" customHeight="1">
      <c r="A551" s="4"/>
      <c r="B551" s="4"/>
      <c r="C551" s="4"/>
      <c r="D551" s="4"/>
      <c r="E551" s="4"/>
    </row>
    <row r="552" spans="1:5" ht="14.25" customHeight="1">
      <c r="A552" s="4"/>
      <c r="B552" s="4"/>
      <c r="C552" s="4"/>
      <c r="D552" s="4"/>
      <c r="E552" s="4"/>
    </row>
    <row r="553" spans="1:5" ht="14.25" customHeight="1">
      <c r="A553" s="4"/>
      <c r="B553" s="4"/>
      <c r="C553" s="4"/>
      <c r="D553" s="4"/>
      <c r="E553" s="4"/>
    </row>
    <row r="554" spans="1:5" ht="14.25" customHeight="1">
      <c r="A554" s="4"/>
      <c r="B554" s="4"/>
      <c r="C554" s="4"/>
      <c r="D554" s="4"/>
      <c r="E554" s="4"/>
    </row>
    <row r="555" spans="1:5" ht="14.25" customHeight="1">
      <c r="A555" s="4"/>
      <c r="B555" s="4"/>
      <c r="C555" s="4"/>
      <c r="D555" s="4"/>
      <c r="E555" s="4"/>
    </row>
    <row r="556" spans="1:5" ht="14.25" customHeight="1">
      <c r="A556" s="4"/>
      <c r="B556" s="4"/>
      <c r="C556" s="4"/>
      <c r="D556" s="4"/>
      <c r="E556" s="4"/>
    </row>
    <row r="557" spans="1:5" ht="14.25" customHeight="1">
      <c r="A557" s="4"/>
      <c r="B557" s="4"/>
      <c r="C557" s="4"/>
      <c r="D557" s="4"/>
      <c r="E557" s="4"/>
    </row>
    <row r="558" spans="1:5" ht="14.25" customHeight="1">
      <c r="A558" s="4"/>
      <c r="B558" s="4"/>
      <c r="C558" s="4"/>
      <c r="D558" s="4"/>
      <c r="E558" s="4"/>
    </row>
    <row r="559" spans="1:5" ht="14.25" customHeight="1">
      <c r="A559" s="4"/>
      <c r="B559" s="4"/>
      <c r="C559" s="4"/>
      <c r="D559" s="4"/>
      <c r="E559" s="4"/>
    </row>
    <row r="560" spans="1:5" ht="14.25" customHeight="1">
      <c r="A560" s="4"/>
      <c r="B560" s="4"/>
      <c r="C560" s="4"/>
      <c r="D560" s="4"/>
      <c r="E560" s="4"/>
    </row>
    <row r="561" spans="1:5" ht="14.25" customHeight="1">
      <c r="A561" s="4"/>
      <c r="B561" s="4"/>
      <c r="C561" s="4"/>
      <c r="D561" s="4"/>
      <c r="E561" s="4"/>
    </row>
    <row r="562" spans="1:5" ht="14.25" customHeight="1">
      <c r="A562" s="4"/>
      <c r="B562" s="4"/>
      <c r="C562" s="4"/>
      <c r="D562" s="4"/>
      <c r="E562" s="4"/>
    </row>
    <row r="563" spans="1:5" ht="14.25" customHeight="1">
      <c r="A563" s="4"/>
      <c r="B563" s="4"/>
      <c r="C563" s="4"/>
      <c r="D563" s="4"/>
      <c r="E563" s="4"/>
    </row>
    <row r="564" spans="1:5" ht="14.25" customHeight="1">
      <c r="A564" s="4"/>
      <c r="B564" s="4"/>
      <c r="C564" s="4"/>
      <c r="D564" s="4"/>
      <c r="E564" s="4"/>
    </row>
    <row r="565" spans="1:5" ht="14.25" customHeight="1">
      <c r="A565" s="4"/>
      <c r="B565" s="4"/>
      <c r="C565" s="4"/>
      <c r="D565" s="4"/>
      <c r="E565" s="4"/>
    </row>
    <row r="566" spans="1:5" ht="14.25" customHeight="1">
      <c r="A566" s="4"/>
      <c r="B566" s="4"/>
      <c r="C566" s="4"/>
      <c r="D566" s="4"/>
      <c r="E566" s="4"/>
    </row>
    <row r="567" spans="1:5" ht="14.25" customHeight="1">
      <c r="A567" s="4"/>
      <c r="B567" s="4"/>
      <c r="C567" s="4"/>
      <c r="D567" s="4"/>
      <c r="E567" s="4"/>
    </row>
    <row r="568" spans="1:5" ht="14.25" customHeight="1">
      <c r="A568" s="4"/>
      <c r="B568" s="4"/>
      <c r="C568" s="4"/>
      <c r="D568" s="4"/>
      <c r="E568" s="4"/>
    </row>
    <row r="569" spans="1:5" ht="14.25" customHeight="1">
      <c r="A569" s="4"/>
      <c r="B569" s="4"/>
      <c r="C569" s="4"/>
      <c r="D569" s="4"/>
      <c r="E569" s="4"/>
    </row>
    <row r="570" spans="1:5" ht="14.25" customHeight="1">
      <c r="A570" s="4"/>
      <c r="B570" s="4"/>
      <c r="C570" s="4"/>
      <c r="D570" s="4"/>
      <c r="E570" s="4"/>
    </row>
    <row r="571" spans="1:5" ht="14.25" customHeight="1">
      <c r="A571" s="4"/>
      <c r="B571" s="4"/>
      <c r="C571" s="4"/>
      <c r="D571" s="4"/>
      <c r="E571" s="4"/>
    </row>
    <row r="572" spans="1:5" ht="14.25" customHeight="1">
      <c r="A572" s="4"/>
      <c r="B572" s="4"/>
      <c r="C572" s="4"/>
      <c r="D572" s="4"/>
      <c r="E572" s="4"/>
    </row>
    <row r="573" spans="1:5" ht="14.25" customHeight="1">
      <c r="A573" s="4"/>
      <c r="B573" s="4"/>
      <c r="C573" s="4"/>
      <c r="D573" s="4"/>
      <c r="E573" s="4"/>
    </row>
    <row r="574" spans="1:5" ht="14.25" customHeight="1">
      <c r="A574" s="4"/>
      <c r="B574" s="4"/>
      <c r="C574" s="4"/>
      <c r="D574" s="4"/>
      <c r="E574" s="4"/>
    </row>
    <row r="575" spans="1:5" ht="14.25" customHeight="1">
      <c r="A575" s="4"/>
      <c r="B575" s="4"/>
      <c r="C575" s="4"/>
      <c r="D575" s="4"/>
      <c r="E575" s="4"/>
    </row>
    <row r="576" spans="1:5" ht="14.25" customHeight="1">
      <c r="A576" s="4"/>
      <c r="B576" s="4"/>
      <c r="C576" s="4"/>
      <c r="D576" s="4"/>
      <c r="E576" s="4"/>
    </row>
    <row r="577" spans="1:5" ht="14.25" customHeight="1">
      <c r="A577" s="4"/>
      <c r="B577" s="4"/>
      <c r="C577" s="4"/>
      <c r="D577" s="4"/>
      <c r="E577" s="4"/>
    </row>
    <row r="578" spans="1:5" ht="14.25" customHeight="1">
      <c r="A578" s="4"/>
      <c r="B578" s="4"/>
      <c r="C578" s="4"/>
      <c r="D578" s="4"/>
      <c r="E578" s="4"/>
    </row>
    <row r="579" spans="1:5" ht="14.25" customHeight="1">
      <c r="A579" s="4"/>
      <c r="B579" s="4"/>
      <c r="C579" s="4"/>
      <c r="D579" s="4"/>
      <c r="E579" s="4"/>
    </row>
    <row r="580" spans="1:5" ht="14.25" customHeight="1">
      <c r="A580" s="4"/>
      <c r="B580" s="4"/>
      <c r="C580" s="4"/>
      <c r="D580" s="4"/>
      <c r="E580" s="4"/>
    </row>
    <row r="581" spans="1:5" ht="14.25" customHeight="1">
      <c r="A581" s="4"/>
      <c r="B581" s="4"/>
      <c r="C581" s="4"/>
      <c r="D581" s="4"/>
      <c r="E581" s="4"/>
    </row>
    <row r="582" spans="1:5" ht="14.25" customHeight="1">
      <c r="A582" s="4"/>
      <c r="B582" s="4"/>
      <c r="C582" s="4"/>
      <c r="D582" s="4"/>
      <c r="E582" s="4"/>
    </row>
    <row r="583" spans="1:5" ht="14.25" customHeight="1">
      <c r="A583" s="4"/>
      <c r="B583" s="4"/>
      <c r="C583" s="4"/>
      <c r="D583" s="4"/>
      <c r="E583" s="4"/>
    </row>
    <row r="584" spans="1:5" ht="14.25" customHeight="1">
      <c r="A584" s="4"/>
      <c r="B584" s="4"/>
      <c r="C584" s="4"/>
      <c r="D584" s="4"/>
      <c r="E584" s="4"/>
    </row>
    <row r="585" spans="1:5" ht="14.25" customHeight="1">
      <c r="A585" s="4"/>
      <c r="B585" s="4"/>
      <c r="C585" s="4"/>
      <c r="D585" s="4"/>
      <c r="E585" s="4"/>
    </row>
    <row r="586" spans="1:5" ht="14.25" customHeight="1">
      <c r="A586" s="4"/>
      <c r="B586" s="4"/>
      <c r="C586" s="4"/>
      <c r="D586" s="4"/>
      <c r="E586" s="4"/>
    </row>
    <row r="587" spans="1:5" ht="14.25" customHeight="1">
      <c r="A587" s="4"/>
      <c r="B587" s="4"/>
      <c r="C587" s="4"/>
      <c r="D587" s="4"/>
      <c r="E587" s="4"/>
    </row>
    <row r="588" spans="1:5" ht="14.25" customHeight="1">
      <c r="A588" s="4"/>
      <c r="B588" s="4"/>
      <c r="C588" s="4"/>
      <c r="D588" s="4"/>
      <c r="E588" s="4"/>
    </row>
    <row r="589" spans="1:5" ht="14.25" customHeight="1">
      <c r="A589" s="4"/>
      <c r="B589" s="4"/>
      <c r="C589" s="4"/>
      <c r="D589" s="4"/>
      <c r="E589" s="4"/>
    </row>
    <row r="590" spans="1:5" ht="14.25" customHeight="1">
      <c r="A590" s="4"/>
      <c r="B590" s="4"/>
      <c r="C590" s="4"/>
      <c r="D590" s="4"/>
      <c r="E590" s="4"/>
    </row>
    <row r="591" spans="1:5" ht="14.25" customHeight="1">
      <c r="A591" s="4"/>
      <c r="B591" s="4"/>
      <c r="C591" s="4"/>
      <c r="D591" s="4"/>
      <c r="E591" s="4"/>
    </row>
    <row r="592" spans="1:5" ht="14.25" customHeight="1">
      <c r="A592" s="4"/>
      <c r="B592" s="4"/>
      <c r="C592" s="4"/>
      <c r="D592" s="4"/>
      <c r="E592" s="4"/>
    </row>
    <row r="593" spans="1:5" ht="14.25" customHeight="1">
      <c r="A593" s="4"/>
      <c r="B593" s="4"/>
      <c r="C593" s="4"/>
      <c r="D593" s="4"/>
      <c r="E593" s="4"/>
    </row>
    <row r="594" spans="1:5" ht="14.25" customHeight="1">
      <c r="A594" s="4"/>
      <c r="B594" s="4"/>
      <c r="C594" s="4"/>
      <c r="D594" s="4"/>
      <c r="E594" s="4"/>
    </row>
    <row r="595" spans="1:5" ht="14.25" customHeight="1">
      <c r="A595" s="4"/>
      <c r="B595" s="4"/>
      <c r="C595" s="4"/>
      <c r="D595" s="4"/>
      <c r="E595" s="4"/>
    </row>
    <row r="596" spans="1:5" ht="14.25" customHeight="1">
      <c r="A596" s="4"/>
      <c r="B596" s="4"/>
      <c r="C596" s="4"/>
      <c r="D596" s="4"/>
      <c r="E596" s="4"/>
    </row>
    <row r="597" spans="1:5" ht="14.25" customHeight="1">
      <c r="A597" s="4"/>
      <c r="B597" s="4"/>
      <c r="C597" s="4"/>
      <c r="D597" s="4"/>
      <c r="E597" s="4"/>
    </row>
    <row r="598" spans="1:5" ht="14.25" customHeight="1">
      <c r="A598" s="4"/>
      <c r="B598" s="4"/>
      <c r="C598" s="4"/>
      <c r="D598" s="4"/>
      <c r="E598" s="4"/>
    </row>
    <row r="599" spans="1:5" ht="14.25" customHeight="1">
      <c r="A599" s="4"/>
      <c r="B599" s="4"/>
      <c r="C599" s="4"/>
      <c r="D599" s="4"/>
      <c r="E599" s="4"/>
    </row>
    <row r="600" spans="1:5" ht="14.25" customHeight="1">
      <c r="A600" s="4"/>
      <c r="B600" s="4"/>
      <c r="C600" s="4"/>
      <c r="D600" s="4"/>
      <c r="E600" s="4"/>
    </row>
    <row r="601" spans="1:5" ht="14.25" customHeight="1">
      <c r="A601" s="4"/>
      <c r="B601" s="4"/>
      <c r="C601" s="4"/>
      <c r="D601" s="4"/>
      <c r="E601" s="4"/>
    </row>
    <row r="602" spans="1:5" ht="14.25" customHeight="1">
      <c r="A602" s="4"/>
      <c r="B602" s="4"/>
      <c r="C602" s="4"/>
      <c r="D602" s="4"/>
      <c r="E602" s="4"/>
    </row>
    <row r="603" spans="1:5" ht="14.25" customHeight="1">
      <c r="A603" s="4"/>
      <c r="B603" s="4"/>
      <c r="C603" s="4"/>
      <c r="D603" s="4"/>
      <c r="E603" s="4"/>
    </row>
    <row r="604" spans="1:5" ht="14.25" customHeight="1">
      <c r="A604" s="4"/>
      <c r="B604" s="4"/>
      <c r="C604" s="4"/>
      <c r="D604" s="4"/>
      <c r="E604" s="4"/>
    </row>
    <row r="605" spans="1:5" ht="14.25" customHeight="1">
      <c r="A605" s="4"/>
      <c r="B605" s="4"/>
      <c r="C605" s="4"/>
      <c r="D605" s="4"/>
      <c r="E605" s="4"/>
    </row>
    <row r="606" spans="1:5" ht="14.25" customHeight="1">
      <c r="A606" s="4"/>
      <c r="B606" s="4"/>
      <c r="C606" s="4"/>
      <c r="D606" s="4"/>
      <c r="E606" s="4"/>
    </row>
    <row r="607" spans="1:5" ht="14.25" customHeight="1">
      <c r="A607" s="4"/>
      <c r="B607" s="4"/>
      <c r="C607" s="4"/>
      <c r="D607" s="4"/>
      <c r="E607" s="4"/>
    </row>
    <row r="608" spans="1:5" ht="14.25" customHeight="1">
      <c r="A608" s="4"/>
      <c r="B608" s="4"/>
      <c r="C608" s="4"/>
      <c r="D608" s="4"/>
      <c r="E608" s="4"/>
    </row>
    <row r="609" spans="1:5" ht="14.25" customHeight="1">
      <c r="A609" s="4"/>
      <c r="B609" s="4"/>
      <c r="C609" s="4"/>
      <c r="D609" s="4"/>
      <c r="E609" s="4"/>
    </row>
    <row r="610" spans="1:5" ht="14.25" customHeight="1">
      <c r="A610" s="4"/>
      <c r="B610" s="4"/>
      <c r="C610" s="4"/>
      <c r="D610" s="4"/>
      <c r="E610" s="4"/>
    </row>
    <row r="611" spans="1:5" ht="14.25" customHeight="1">
      <c r="A611" s="4"/>
      <c r="B611" s="4"/>
      <c r="C611" s="4"/>
      <c r="D611" s="4"/>
      <c r="E611" s="4"/>
    </row>
    <row r="612" spans="1:5" ht="14.25" customHeight="1">
      <c r="A612" s="4"/>
      <c r="B612" s="4"/>
      <c r="C612" s="4"/>
      <c r="D612" s="4"/>
      <c r="E612" s="4"/>
    </row>
    <row r="613" spans="1:5" ht="14.25" customHeight="1">
      <c r="A613" s="4"/>
      <c r="B613" s="4"/>
      <c r="C613" s="4"/>
      <c r="D613" s="4"/>
      <c r="E613" s="4"/>
    </row>
    <row r="614" spans="1:5" ht="14.25" customHeight="1">
      <c r="A614" s="4"/>
      <c r="B614" s="4"/>
      <c r="C614" s="4"/>
      <c r="D614" s="4"/>
      <c r="E614" s="4"/>
    </row>
    <row r="615" spans="1:5" ht="14.25" customHeight="1">
      <c r="A615" s="4"/>
      <c r="B615" s="4"/>
      <c r="C615" s="4"/>
      <c r="D615" s="4"/>
      <c r="E615" s="4"/>
    </row>
    <row r="616" spans="1:5" ht="14.25" customHeight="1">
      <c r="A616" s="4"/>
      <c r="B616" s="4"/>
      <c r="C616" s="4"/>
      <c r="D616" s="4"/>
      <c r="E616" s="4"/>
    </row>
    <row r="617" spans="1:5" ht="14.25" customHeight="1">
      <c r="A617" s="4"/>
      <c r="B617" s="4"/>
      <c r="C617" s="4"/>
      <c r="D617" s="4"/>
      <c r="E617" s="4"/>
    </row>
    <row r="618" spans="1:5" ht="14.25" customHeight="1">
      <c r="A618" s="4"/>
      <c r="B618" s="4"/>
      <c r="C618" s="4"/>
      <c r="D618" s="4"/>
      <c r="E618" s="4"/>
    </row>
    <row r="619" spans="1:5" ht="14.25" customHeight="1">
      <c r="A619" s="4"/>
      <c r="B619" s="4"/>
      <c r="C619" s="4"/>
      <c r="D619" s="4"/>
      <c r="E619" s="4"/>
    </row>
    <row r="620" spans="1:5" ht="14.25" customHeight="1">
      <c r="A620" s="4"/>
      <c r="B620" s="4"/>
      <c r="C620" s="4"/>
      <c r="D620" s="4"/>
      <c r="E620" s="4"/>
    </row>
    <row r="621" spans="1:5" ht="14.25" customHeight="1">
      <c r="A621" s="4"/>
      <c r="B621" s="4"/>
      <c r="C621" s="4"/>
      <c r="D621" s="4"/>
      <c r="E621" s="4"/>
    </row>
    <row r="622" spans="1:5" ht="14.25" customHeight="1">
      <c r="A622" s="4"/>
      <c r="B622" s="4"/>
      <c r="C622" s="4"/>
      <c r="D622" s="4"/>
      <c r="E622" s="4"/>
    </row>
    <row r="623" spans="1:5" ht="14.25" customHeight="1">
      <c r="A623" s="4"/>
      <c r="B623" s="4"/>
      <c r="C623" s="4"/>
      <c r="D623" s="4"/>
      <c r="E623" s="4"/>
    </row>
    <row r="624" spans="1:5" ht="14.25" customHeight="1">
      <c r="A624" s="4"/>
      <c r="B624" s="4"/>
      <c r="C624" s="4"/>
      <c r="D624" s="4"/>
      <c r="E624" s="4"/>
    </row>
    <row r="625" spans="1:5" ht="14.25" customHeight="1">
      <c r="A625" s="4"/>
      <c r="B625" s="4"/>
      <c r="C625" s="4"/>
      <c r="D625" s="4"/>
      <c r="E625" s="4"/>
    </row>
    <row r="626" spans="1:5" ht="14.25" customHeight="1">
      <c r="A626" s="4"/>
      <c r="B626" s="4"/>
      <c r="C626" s="4"/>
      <c r="D626" s="4"/>
      <c r="E626" s="4"/>
    </row>
    <row r="627" spans="1:5" ht="14.25" customHeight="1">
      <c r="A627" s="4"/>
      <c r="B627" s="4"/>
      <c r="C627" s="4"/>
      <c r="D627" s="4"/>
      <c r="E627" s="4"/>
    </row>
    <row r="628" spans="1:5" ht="14.25" customHeight="1">
      <c r="A628" s="4"/>
      <c r="B628" s="4"/>
      <c r="C628" s="4"/>
      <c r="D628" s="4"/>
      <c r="E628" s="4"/>
    </row>
    <row r="629" spans="1:5" ht="14.25" customHeight="1">
      <c r="A629" s="4"/>
      <c r="B629" s="4"/>
      <c r="C629" s="4"/>
      <c r="D629" s="4"/>
      <c r="E629" s="4"/>
    </row>
    <row r="630" spans="1:5" ht="14.25" customHeight="1">
      <c r="A630" s="4"/>
      <c r="B630" s="4"/>
      <c r="C630" s="4"/>
      <c r="D630" s="4"/>
      <c r="E630" s="4"/>
    </row>
    <row r="631" spans="1:5" ht="14.25" customHeight="1">
      <c r="A631" s="4"/>
      <c r="B631" s="4"/>
      <c r="C631" s="4"/>
      <c r="D631" s="4"/>
      <c r="E631" s="4"/>
    </row>
    <row r="632" spans="1:5" ht="14.25" customHeight="1">
      <c r="A632" s="4"/>
      <c r="B632" s="4"/>
      <c r="C632" s="4"/>
      <c r="D632" s="4"/>
      <c r="E632" s="4"/>
    </row>
    <row r="633" spans="1:5" ht="14.25" customHeight="1">
      <c r="A633" s="4"/>
      <c r="B633" s="4"/>
      <c r="C633" s="4"/>
      <c r="D633" s="4"/>
      <c r="E633" s="4"/>
    </row>
    <row r="634" spans="1:5" ht="14.25" customHeight="1">
      <c r="A634" s="4"/>
      <c r="B634" s="4"/>
      <c r="C634" s="4"/>
      <c r="D634" s="4"/>
      <c r="E634" s="4"/>
    </row>
    <row r="635" spans="1:5" ht="14.25" customHeight="1">
      <c r="A635" s="4"/>
      <c r="B635" s="4"/>
      <c r="C635" s="4"/>
      <c r="D635" s="4"/>
      <c r="E635" s="4"/>
    </row>
    <row r="636" spans="1:5" ht="14.25" customHeight="1">
      <c r="A636" s="4"/>
      <c r="B636" s="4"/>
      <c r="C636" s="4"/>
      <c r="D636" s="4"/>
      <c r="E636" s="4"/>
    </row>
    <row r="637" spans="1:5" ht="14.25" customHeight="1">
      <c r="A637" s="4"/>
      <c r="B637" s="4"/>
      <c r="C637" s="4"/>
      <c r="D637" s="4"/>
      <c r="E637" s="4"/>
    </row>
    <row r="638" spans="1:5" ht="14.25" customHeight="1">
      <c r="A638" s="4"/>
      <c r="B638" s="4"/>
      <c r="C638" s="4"/>
      <c r="D638" s="4"/>
      <c r="E638" s="4"/>
    </row>
    <row r="639" spans="1:5" ht="14.25" customHeight="1">
      <c r="A639" s="4"/>
      <c r="B639" s="4"/>
      <c r="C639" s="4"/>
      <c r="D639" s="4"/>
      <c r="E639" s="4"/>
    </row>
    <row r="640" spans="1:5" ht="14.25" customHeight="1">
      <c r="A640" s="4"/>
      <c r="B640" s="4"/>
      <c r="C640" s="4"/>
      <c r="D640" s="4"/>
      <c r="E640" s="4"/>
    </row>
    <row r="641" spans="1:5" ht="14.25" customHeight="1">
      <c r="A641" s="4"/>
      <c r="B641" s="4"/>
      <c r="C641" s="4"/>
      <c r="D641" s="4"/>
      <c r="E641" s="4"/>
    </row>
    <row r="642" spans="1:5" ht="14.25" customHeight="1">
      <c r="A642" s="4"/>
      <c r="B642" s="4"/>
      <c r="C642" s="4"/>
      <c r="D642" s="4"/>
      <c r="E642" s="4"/>
    </row>
    <row r="643" spans="1:5" ht="14.25" customHeight="1">
      <c r="A643" s="4"/>
      <c r="B643" s="4"/>
      <c r="C643" s="4"/>
      <c r="D643" s="4"/>
      <c r="E643" s="4"/>
    </row>
    <row r="644" spans="1:5" ht="14.25" customHeight="1">
      <c r="A644" s="4"/>
      <c r="B644" s="4"/>
      <c r="C644" s="4"/>
      <c r="D644" s="4"/>
      <c r="E644" s="4"/>
    </row>
    <row r="645" spans="1:5" ht="14.25" customHeight="1">
      <c r="A645" s="4"/>
      <c r="B645" s="4"/>
      <c r="C645" s="4"/>
      <c r="D645" s="4"/>
      <c r="E645" s="4"/>
    </row>
    <row r="646" spans="1:5" ht="14.25" customHeight="1">
      <c r="A646" s="4"/>
      <c r="B646" s="4"/>
      <c r="C646" s="4"/>
      <c r="D646" s="4"/>
      <c r="E646" s="4"/>
    </row>
    <row r="647" spans="1:5" ht="14.25" customHeight="1">
      <c r="A647" s="4"/>
      <c r="B647" s="4"/>
      <c r="C647" s="4"/>
      <c r="D647" s="4"/>
      <c r="E647" s="4"/>
    </row>
    <row r="648" spans="1:5" ht="14.25" customHeight="1">
      <c r="A648" s="4"/>
      <c r="B648" s="4"/>
      <c r="C648" s="4"/>
      <c r="D648" s="4"/>
      <c r="E648" s="4"/>
    </row>
    <row r="649" spans="1:5" ht="14.25" customHeight="1">
      <c r="A649" s="4"/>
      <c r="B649" s="4"/>
      <c r="C649" s="4"/>
      <c r="D649" s="4"/>
      <c r="E649" s="4"/>
    </row>
    <row r="650" spans="1:5" ht="14.25" customHeight="1">
      <c r="A650" s="4"/>
      <c r="B650" s="4"/>
      <c r="C650" s="4"/>
      <c r="D650" s="4"/>
      <c r="E650" s="4"/>
    </row>
    <row r="651" spans="1:5" ht="14.25" customHeight="1">
      <c r="A651" s="4"/>
      <c r="B651" s="4"/>
      <c r="C651" s="4"/>
      <c r="D651" s="4"/>
      <c r="E651" s="4"/>
    </row>
    <row r="652" spans="1:5" ht="14.25" customHeight="1">
      <c r="A652" s="4"/>
      <c r="B652" s="4"/>
      <c r="C652" s="4"/>
      <c r="D652" s="4"/>
      <c r="E652" s="4"/>
    </row>
    <row r="653" spans="1:5" ht="14.25" customHeight="1">
      <c r="A653" s="4"/>
      <c r="B653" s="4"/>
      <c r="C653" s="4"/>
      <c r="D653" s="4"/>
      <c r="E653" s="4"/>
    </row>
    <row r="654" spans="1:5" ht="14.25" customHeight="1">
      <c r="A654" s="4"/>
      <c r="B654" s="4"/>
      <c r="C654" s="4"/>
      <c r="D654" s="4"/>
      <c r="E654" s="4"/>
    </row>
    <row r="655" spans="1:5" ht="14.25" customHeight="1">
      <c r="A655" s="4"/>
      <c r="B655" s="4"/>
      <c r="C655" s="4"/>
      <c r="D655" s="4"/>
      <c r="E655" s="4"/>
    </row>
    <row r="656" spans="1:5" ht="14.25" customHeight="1">
      <c r="A656" s="4"/>
      <c r="B656" s="4"/>
      <c r="C656" s="4"/>
      <c r="D656" s="4"/>
      <c r="E656" s="4"/>
    </row>
    <row r="657" spans="1:5" ht="14.25" customHeight="1">
      <c r="A657" s="4"/>
      <c r="B657" s="4"/>
      <c r="C657" s="4"/>
      <c r="D657" s="4"/>
      <c r="E657" s="4"/>
    </row>
    <row r="658" spans="1:5" ht="14.25" customHeight="1">
      <c r="A658" s="4"/>
      <c r="B658" s="4"/>
      <c r="C658" s="4"/>
      <c r="D658" s="4"/>
      <c r="E658" s="4"/>
    </row>
    <row r="659" spans="1:5" ht="14.25" customHeight="1">
      <c r="A659" s="4"/>
      <c r="B659" s="4"/>
      <c r="C659" s="4"/>
      <c r="D659" s="4"/>
      <c r="E659" s="4"/>
    </row>
    <row r="660" spans="1:5" ht="14.25" customHeight="1">
      <c r="A660" s="4"/>
      <c r="B660" s="4"/>
      <c r="C660" s="4"/>
      <c r="D660" s="4"/>
      <c r="E660" s="4"/>
    </row>
    <row r="661" spans="1:5" ht="14.25" customHeight="1">
      <c r="A661" s="4"/>
      <c r="B661" s="4"/>
      <c r="C661" s="4"/>
      <c r="D661" s="4"/>
      <c r="E661" s="4"/>
    </row>
    <row r="662" spans="1:5" ht="14.25" customHeight="1">
      <c r="A662" s="4"/>
      <c r="B662" s="4"/>
      <c r="C662" s="4"/>
      <c r="D662" s="4"/>
      <c r="E662" s="4"/>
    </row>
    <row r="663" spans="1:5" ht="14.25" customHeight="1">
      <c r="A663" s="4"/>
      <c r="B663" s="4"/>
      <c r="C663" s="4"/>
      <c r="D663" s="4"/>
      <c r="E663" s="4"/>
    </row>
    <row r="664" spans="1:5" ht="14.25" customHeight="1">
      <c r="A664" s="4"/>
      <c r="B664" s="4"/>
      <c r="C664" s="4"/>
      <c r="D664" s="4"/>
      <c r="E664" s="4"/>
    </row>
    <row r="665" spans="1:5" ht="14.25" customHeight="1">
      <c r="A665" s="4"/>
      <c r="B665" s="4"/>
      <c r="C665" s="4"/>
      <c r="D665" s="4"/>
      <c r="E665" s="4"/>
    </row>
    <row r="666" spans="1:5" ht="14.25" customHeight="1">
      <c r="A666" s="4"/>
      <c r="B666" s="4"/>
      <c r="C666" s="4"/>
      <c r="D666" s="4"/>
      <c r="E666" s="4"/>
    </row>
    <row r="667" spans="1:5" ht="14.25" customHeight="1">
      <c r="A667" s="4"/>
      <c r="B667" s="4"/>
      <c r="C667" s="4"/>
      <c r="D667" s="4"/>
      <c r="E667" s="4"/>
    </row>
    <row r="668" spans="1:5" ht="14.25" customHeight="1">
      <c r="A668" s="4"/>
      <c r="B668" s="4"/>
      <c r="C668" s="4"/>
      <c r="D668" s="4"/>
      <c r="E668" s="4"/>
    </row>
    <row r="669" spans="1:5" ht="14.25" customHeight="1">
      <c r="A669" s="4"/>
      <c r="B669" s="4"/>
      <c r="C669" s="4"/>
      <c r="D669" s="4"/>
      <c r="E669" s="4"/>
    </row>
    <row r="670" spans="1:5" ht="14.25" customHeight="1">
      <c r="A670" s="4"/>
      <c r="B670" s="4"/>
      <c r="C670" s="4"/>
      <c r="D670" s="4"/>
      <c r="E670" s="4"/>
    </row>
    <row r="671" spans="1:5" ht="14.25" customHeight="1">
      <c r="A671" s="4"/>
      <c r="B671" s="4"/>
      <c r="C671" s="4"/>
      <c r="D671" s="4"/>
      <c r="E671" s="4"/>
    </row>
    <row r="672" spans="1:5" ht="14.25" customHeight="1">
      <c r="A672" s="4"/>
      <c r="B672" s="4"/>
      <c r="C672" s="4"/>
      <c r="D672" s="4"/>
      <c r="E672" s="4"/>
    </row>
    <row r="673" spans="1:5" ht="14.25" customHeight="1">
      <c r="A673" s="4"/>
      <c r="B673" s="4"/>
      <c r="C673" s="4"/>
      <c r="D673" s="4"/>
      <c r="E673" s="4"/>
    </row>
    <row r="674" spans="1:5" ht="14.25" customHeight="1">
      <c r="A674" s="4"/>
      <c r="B674" s="4"/>
      <c r="C674" s="4"/>
      <c r="D674" s="4"/>
      <c r="E674" s="4"/>
    </row>
    <row r="675" spans="1:5" ht="14.25" customHeight="1">
      <c r="A675" s="4"/>
      <c r="B675" s="4"/>
      <c r="C675" s="4"/>
      <c r="D675" s="4"/>
      <c r="E675" s="4"/>
    </row>
    <row r="676" spans="1:5" ht="14.25" customHeight="1">
      <c r="A676" s="4"/>
      <c r="B676" s="4"/>
      <c r="C676" s="4"/>
      <c r="D676" s="4"/>
      <c r="E676" s="4"/>
    </row>
    <row r="677" spans="1:5" ht="14.25" customHeight="1">
      <c r="A677" s="4"/>
      <c r="B677" s="4"/>
      <c r="C677" s="4"/>
      <c r="D677" s="4"/>
      <c r="E677" s="4"/>
    </row>
    <row r="678" spans="1:5" ht="14.25" customHeight="1">
      <c r="A678" s="4"/>
      <c r="B678" s="4"/>
      <c r="C678" s="4"/>
      <c r="D678" s="4"/>
      <c r="E678" s="4"/>
    </row>
    <row r="679" spans="1:5" ht="14.25" customHeight="1">
      <c r="A679" s="4"/>
      <c r="B679" s="4"/>
      <c r="C679" s="4"/>
      <c r="D679" s="4"/>
      <c r="E679" s="4"/>
    </row>
    <row r="680" spans="1:5" ht="14.25" customHeight="1">
      <c r="A680" s="4"/>
      <c r="B680" s="4"/>
      <c r="C680" s="4"/>
      <c r="D680" s="4"/>
      <c r="E680" s="4"/>
    </row>
    <row r="681" spans="1:5" ht="14.25" customHeight="1">
      <c r="A681" s="4"/>
      <c r="B681" s="4"/>
      <c r="C681" s="4"/>
      <c r="D681" s="4"/>
      <c r="E681" s="4"/>
    </row>
    <row r="682" spans="1:5" ht="14.25" customHeight="1">
      <c r="A682" s="4"/>
      <c r="B682" s="4"/>
      <c r="C682" s="4"/>
      <c r="D682" s="4"/>
      <c r="E682" s="4"/>
    </row>
    <row r="683" spans="1:5" ht="14.25" customHeight="1">
      <c r="A683" s="4"/>
      <c r="B683" s="4"/>
      <c r="C683" s="4"/>
      <c r="D683" s="4"/>
      <c r="E683" s="4"/>
    </row>
    <row r="684" spans="1:5" ht="14.25" customHeight="1">
      <c r="A684" s="4"/>
      <c r="B684" s="4"/>
      <c r="C684" s="4"/>
      <c r="D684" s="4"/>
      <c r="E684" s="4"/>
    </row>
    <row r="685" spans="1:5" ht="14.25" customHeight="1">
      <c r="A685" s="4"/>
      <c r="B685" s="4"/>
      <c r="C685" s="4"/>
      <c r="D685" s="4"/>
      <c r="E685" s="4"/>
    </row>
    <row r="686" spans="1:5" ht="14.25" customHeight="1">
      <c r="A686" s="4"/>
      <c r="B686" s="4"/>
      <c r="C686" s="4"/>
      <c r="D686" s="4"/>
      <c r="E686" s="4"/>
    </row>
    <row r="687" spans="1:5" ht="14.25" customHeight="1">
      <c r="A687" s="4"/>
      <c r="B687" s="4"/>
      <c r="C687" s="4"/>
      <c r="D687" s="4"/>
      <c r="E687" s="4"/>
    </row>
    <row r="688" spans="1:5" ht="14.25" customHeight="1">
      <c r="A688" s="4"/>
      <c r="B688" s="4"/>
      <c r="C688" s="4"/>
      <c r="D688" s="4"/>
      <c r="E688" s="4"/>
    </row>
    <row r="689" spans="1:5" ht="14.25" customHeight="1">
      <c r="A689" s="4"/>
      <c r="B689" s="4"/>
      <c r="C689" s="4"/>
      <c r="D689" s="4"/>
      <c r="E689" s="4"/>
    </row>
    <row r="690" spans="1:5" ht="14.25" customHeight="1">
      <c r="A690" s="4"/>
      <c r="B690" s="4"/>
      <c r="C690" s="4"/>
      <c r="D690" s="4"/>
      <c r="E690" s="4"/>
    </row>
    <row r="691" spans="1:5" ht="14.25" customHeight="1">
      <c r="A691" s="4"/>
      <c r="B691" s="4"/>
      <c r="C691" s="4"/>
      <c r="D691" s="4"/>
      <c r="E691" s="4"/>
    </row>
    <row r="692" spans="1:5" ht="14.25" customHeight="1">
      <c r="A692" s="4"/>
      <c r="B692" s="4"/>
      <c r="C692" s="4"/>
      <c r="D692" s="4"/>
      <c r="E692" s="4"/>
    </row>
    <row r="693" spans="1:5" ht="14.25" customHeight="1">
      <c r="A693" s="4"/>
      <c r="B693" s="4"/>
      <c r="C693" s="4"/>
      <c r="D693" s="4"/>
      <c r="E693" s="4"/>
    </row>
    <row r="694" spans="1:5" ht="14.25" customHeight="1">
      <c r="A694" s="4"/>
      <c r="B694" s="4"/>
      <c r="C694" s="4"/>
      <c r="D694" s="4"/>
      <c r="E694" s="4"/>
    </row>
    <row r="695" spans="1:5" ht="14.25" customHeight="1">
      <c r="A695" s="4"/>
      <c r="B695" s="4"/>
      <c r="C695" s="4"/>
      <c r="D695" s="4"/>
      <c r="E695" s="4"/>
    </row>
    <row r="696" spans="1:5" ht="14.25" customHeight="1">
      <c r="A696" s="4"/>
      <c r="B696" s="4"/>
      <c r="C696" s="4"/>
      <c r="D696" s="4"/>
      <c r="E696" s="4"/>
    </row>
    <row r="697" spans="1:5" ht="14.25" customHeight="1">
      <c r="A697" s="4"/>
      <c r="B697" s="4"/>
      <c r="C697" s="4"/>
      <c r="D697" s="4"/>
      <c r="E697" s="4"/>
    </row>
    <row r="698" spans="1:5" ht="14.25" customHeight="1">
      <c r="A698" s="4"/>
      <c r="B698" s="4"/>
      <c r="C698" s="4"/>
      <c r="D698" s="4"/>
      <c r="E698" s="4"/>
    </row>
    <row r="699" spans="1:5" ht="14.25" customHeight="1">
      <c r="A699" s="4"/>
      <c r="B699" s="4"/>
      <c r="C699" s="4"/>
      <c r="D699" s="4"/>
      <c r="E699" s="4"/>
    </row>
    <row r="700" spans="1:5" ht="14.25" customHeight="1">
      <c r="A700" s="4"/>
      <c r="B700" s="4"/>
      <c r="C700" s="4"/>
      <c r="D700" s="4"/>
      <c r="E700" s="4"/>
    </row>
    <row r="701" spans="1:5" ht="14.25" customHeight="1">
      <c r="A701" s="4"/>
      <c r="B701" s="4"/>
      <c r="C701" s="4"/>
      <c r="D701" s="4"/>
      <c r="E701" s="4"/>
    </row>
    <row r="702" spans="1:5" ht="14.25" customHeight="1">
      <c r="A702" s="4"/>
      <c r="B702" s="4"/>
      <c r="C702" s="4"/>
      <c r="D702" s="4"/>
      <c r="E702" s="4"/>
    </row>
    <row r="703" spans="1:5" ht="14.25" customHeight="1">
      <c r="A703" s="4"/>
      <c r="B703" s="4"/>
      <c r="C703" s="4"/>
      <c r="D703" s="4"/>
      <c r="E703" s="4"/>
    </row>
    <row r="704" spans="1:5" ht="14.25" customHeight="1">
      <c r="A704" s="4"/>
      <c r="B704" s="4"/>
      <c r="C704" s="4"/>
      <c r="D704" s="4"/>
      <c r="E704" s="4"/>
    </row>
    <row r="705" spans="1:5" ht="14.25" customHeight="1">
      <c r="A705" s="4"/>
      <c r="B705" s="4"/>
      <c r="C705" s="4"/>
      <c r="D705" s="4"/>
      <c r="E705" s="4"/>
    </row>
    <row r="706" spans="1:5" ht="14.25" customHeight="1">
      <c r="A706" s="4"/>
      <c r="B706" s="4"/>
      <c r="C706" s="4"/>
      <c r="D706" s="4"/>
      <c r="E706" s="4"/>
    </row>
    <row r="707" spans="1:5" ht="14.25" customHeight="1">
      <c r="A707" s="4"/>
      <c r="B707" s="4"/>
      <c r="C707" s="4"/>
      <c r="D707" s="4"/>
      <c r="E707" s="4"/>
    </row>
    <row r="708" spans="1:5" ht="14.25" customHeight="1">
      <c r="A708" s="4"/>
      <c r="B708" s="4"/>
      <c r="C708" s="4"/>
      <c r="D708" s="4"/>
      <c r="E708" s="4"/>
    </row>
    <row r="709" spans="1:5" ht="14.25" customHeight="1">
      <c r="A709" s="4"/>
      <c r="B709" s="4"/>
      <c r="C709" s="4"/>
      <c r="D709" s="4"/>
      <c r="E709" s="4"/>
    </row>
    <row r="710" spans="1:5" ht="14.25" customHeight="1">
      <c r="A710" s="4"/>
      <c r="B710" s="4"/>
      <c r="C710" s="4"/>
      <c r="D710" s="4"/>
      <c r="E710" s="4"/>
    </row>
    <row r="711" spans="1:5" ht="14.25" customHeight="1">
      <c r="A711" s="4"/>
      <c r="B711" s="4"/>
      <c r="C711" s="4"/>
      <c r="D711" s="4"/>
      <c r="E711" s="4"/>
    </row>
    <row r="712" spans="1:5" ht="14.25" customHeight="1">
      <c r="A712" s="4"/>
      <c r="B712" s="4"/>
      <c r="C712" s="4"/>
      <c r="D712" s="4"/>
      <c r="E712" s="4"/>
    </row>
    <row r="713" spans="1:5" ht="14.25" customHeight="1">
      <c r="A713" s="4"/>
      <c r="B713" s="4"/>
      <c r="C713" s="4"/>
      <c r="D713" s="4"/>
      <c r="E713" s="4"/>
    </row>
    <row r="714" spans="1:5" ht="14.25" customHeight="1">
      <c r="A714" s="4"/>
      <c r="B714" s="4"/>
      <c r="C714" s="4"/>
      <c r="D714" s="4"/>
      <c r="E714" s="4"/>
    </row>
    <row r="715" spans="1:5" ht="14.25" customHeight="1">
      <c r="A715" s="4"/>
      <c r="B715" s="4"/>
      <c r="C715" s="4"/>
      <c r="D715" s="4"/>
      <c r="E715" s="4"/>
    </row>
    <row r="716" spans="1:5" ht="14.25" customHeight="1">
      <c r="A716" s="4"/>
      <c r="B716" s="4"/>
      <c r="C716" s="4"/>
      <c r="D716" s="4"/>
      <c r="E716" s="4"/>
    </row>
    <row r="717" spans="1:5" ht="14.25" customHeight="1">
      <c r="A717" s="4"/>
      <c r="B717" s="4"/>
      <c r="C717" s="4"/>
      <c r="D717" s="4"/>
      <c r="E717" s="4"/>
    </row>
    <row r="718" spans="1:5" ht="14.25" customHeight="1">
      <c r="A718" s="4"/>
      <c r="B718" s="4"/>
      <c r="C718" s="4"/>
      <c r="D718" s="4"/>
      <c r="E718" s="4"/>
    </row>
    <row r="719" spans="1:5" ht="14.25" customHeight="1">
      <c r="A719" s="4"/>
      <c r="B719" s="4"/>
      <c r="C719" s="4"/>
      <c r="D719" s="4"/>
      <c r="E719" s="4"/>
    </row>
    <row r="720" spans="1:5" ht="14.25" customHeight="1">
      <c r="A720" s="4"/>
      <c r="B720" s="4"/>
      <c r="C720" s="4"/>
      <c r="D720" s="4"/>
      <c r="E720" s="4"/>
    </row>
    <row r="721" spans="1:5" ht="14.25" customHeight="1">
      <c r="A721" s="4"/>
      <c r="B721" s="4"/>
      <c r="C721" s="4"/>
      <c r="D721" s="4"/>
      <c r="E721" s="4"/>
    </row>
    <row r="722" spans="1:5" ht="14.25" customHeight="1">
      <c r="A722" s="4"/>
      <c r="B722" s="4"/>
      <c r="C722" s="4"/>
      <c r="D722" s="4"/>
      <c r="E722" s="4"/>
    </row>
    <row r="723" spans="1:5" ht="14.25" customHeight="1">
      <c r="A723" s="4"/>
      <c r="B723" s="4"/>
      <c r="C723" s="4"/>
      <c r="D723" s="4"/>
      <c r="E723" s="4"/>
    </row>
    <row r="724" spans="1:5" ht="14.25" customHeight="1">
      <c r="A724" s="4"/>
      <c r="B724" s="4"/>
      <c r="C724" s="4"/>
      <c r="D724" s="4"/>
      <c r="E724" s="4"/>
    </row>
    <row r="725" spans="1:5" ht="14.25" customHeight="1">
      <c r="A725" s="4"/>
      <c r="B725" s="4"/>
      <c r="C725" s="4"/>
      <c r="D725" s="4"/>
      <c r="E725" s="4"/>
    </row>
    <row r="726" spans="1:5" ht="14.25" customHeight="1">
      <c r="A726" s="4"/>
      <c r="B726" s="4"/>
      <c r="C726" s="4"/>
      <c r="D726" s="4"/>
      <c r="E726" s="4"/>
    </row>
    <row r="727" spans="1:5" ht="14.25" customHeight="1">
      <c r="A727" s="4"/>
      <c r="B727" s="4"/>
      <c r="C727" s="4"/>
      <c r="D727" s="4"/>
      <c r="E727" s="4"/>
    </row>
    <row r="728" spans="1:5" ht="14.25" customHeight="1">
      <c r="A728" s="4"/>
      <c r="B728" s="4"/>
      <c r="C728" s="4"/>
      <c r="D728" s="4"/>
      <c r="E728" s="4"/>
    </row>
    <row r="729" spans="1:5" ht="14.25" customHeight="1">
      <c r="A729" s="4"/>
      <c r="B729" s="4"/>
      <c r="C729" s="4"/>
      <c r="D729" s="4"/>
      <c r="E729" s="4"/>
    </row>
    <row r="730" spans="1:5" ht="14.25" customHeight="1">
      <c r="A730" s="4"/>
      <c r="B730" s="4"/>
      <c r="C730" s="4"/>
      <c r="D730" s="4"/>
      <c r="E730" s="4"/>
    </row>
    <row r="731" spans="1:5" ht="14.25" customHeight="1">
      <c r="A731" s="4"/>
      <c r="B731" s="4"/>
      <c r="C731" s="4"/>
      <c r="D731" s="4"/>
      <c r="E731" s="4"/>
    </row>
    <row r="732" spans="1:5" ht="14.25" customHeight="1">
      <c r="A732" s="4"/>
      <c r="B732" s="4"/>
      <c r="C732" s="4"/>
      <c r="D732" s="4"/>
      <c r="E732" s="4"/>
    </row>
    <row r="733" spans="1:5" ht="14.25" customHeight="1">
      <c r="A733" s="4"/>
      <c r="B733" s="4"/>
      <c r="C733" s="4"/>
      <c r="D733" s="4"/>
      <c r="E733" s="4"/>
    </row>
    <row r="734" spans="1:5" ht="14.25" customHeight="1">
      <c r="A734" s="4"/>
      <c r="B734" s="4"/>
      <c r="C734" s="4"/>
      <c r="D734" s="4"/>
      <c r="E734" s="4"/>
    </row>
    <row r="735" spans="1:5" ht="14.25" customHeight="1">
      <c r="A735" s="4"/>
      <c r="B735" s="4"/>
      <c r="C735" s="4"/>
      <c r="D735" s="4"/>
      <c r="E735" s="4"/>
    </row>
    <row r="736" spans="1:5" ht="14.25" customHeight="1">
      <c r="A736" s="4"/>
      <c r="B736" s="4"/>
      <c r="C736" s="4"/>
      <c r="D736" s="4"/>
      <c r="E736" s="4"/>
    </row>
    <row r="737" spans="1:5" ht="14.25" customHeight="1">
      <c r="A737" s="4"/>
      <c r="B737" s="4"/>
      <c r="C737" s="4"/>
      <c r="D737" s="4"/>
      <c r="E737" s="4"/>
    </row>
    <row r="738" spans="1:5" ht="14.25" customHeight="1">
      <c r="A738" s="4"/>
      <c r="B738" s="4"/>
      <c r="C738" s="4"/>
      <c r="D738" s="4"/>
      <c r="E738" s="4"/>
    </row>
    <row r="739" spans="1:5" ht="14.25" customHeight="1">
      <c r="A739" s="4"/>
      <c r="B739" s="4"/>
      <c r="C739" s="4"/>
      <c r="D739" s="4"/>
      <c r="E739" s="4"/>
    </row>
    <row r="740" spans="1:5" ht="14.25" customHeight="1">
      <c r="A740" s="4"/>
      <c r="B740" s="4"/>
      <c r="C740" s="4"/>
      <c r="D740" s="4"/>
      <c r="E740" s="4"/>
    </row>
    <row r="741" spans="1:5" ht="14.25" customHeight="1">
      <c r="A741" s="4"/>
      <c r="B741" s="4"/>
      <c r="C741" s="4"/>
      <c r="D741" s="4"/>
      <c r="E741" s="4"/>
    </row>
    <row r="742" spans="1:5" ht="14.25" customHeight="1">
      <c r="A742" s="4"/>
      <c r="B742" s="4"/>
      <c r="C742" s="4"/>
      <c r="D742" s="4"/>
      <c r="E742" s="4"/>
    </row>
    <row r="743" spans="1:5" ht="14.25" customHeight="1">
      <c r="A743" s="4"/>
      <c r="B743" s="4"/>
      <c r="C743" s="4"/>
      <c r="D743" s="4"/>
      <c r="E743" s="4"/>
    </row>
    <row r="744" spans="1:5" ht="14.25" customHeight="1">
      <c r="A744" s="4"/>
      <c r="B744" s="4"/>
      <c r="C744" s="4"/>
      <c r="D744" s="4"/>
      <c r="E744" s="4"/>
    </row>
    <row r="745" spans="1:5" ht="14.25" customHeight="1">
      <c r="A745" s="4"/>
      <c r="B745" s="4"/>
      <c r="C745" s="4"/>
      <c r="D745" s="4"/>
      <c r="E745" s="4"/>
    </row>
    <row r="746" spans="1:5" ht="14.25" customHeight="1">
      <c r="A746" s="4"/>
      <c r="B746" s="4"/>
      <c r="C746" s="4"/>
      <c r="D746" s="4"/>
      <c r="E746" s="4"/>
    </row>
    <row r="747" spans="1:5" ht="14.25" customHeight="1">
      <c r="A747" s="4"/>
      <c r="B747" s="4"/>
      <c r="C747" s="4"/>
      <c r="D747" s="4"/>
      <c r="E747" s="4"/>
    </row>
    <row r="748" spans="1:5" ht="14.25" customHeight="1">
      <c r="A748" s="4"/>
      <c r="B748" s="4"/>
      <c r="C748" s="4"/>
      <c r="D748" s="4"/>
      <c r="E748" s="4"/>
    </row>
    <row r="749" spans="1:5" ht="14.25" customHeight="1">
      <c r="A749" s="4"/>
      <c r="B749" s="4"/>
      <c r="C749" s="4"/>
      <c r="D749" s="4"/>
      <c r="E749" s="4"/>
    </row>
    <row r="750" spans="1:5" ht="14.25" customHeight="1">
      <c r="A750" s="4"/>
      <c r="B750" s="4"/>
      <c r="C750" s="4"/>
      <c r="D750" s="4"/>
      <c r="E750" s="4"/>
    </row>
    <row r="751" spans="1:5" ht="14.25" customHeight="1">
      <c r="A751" s="4"/>
      <c r="B751" s="4"/>
      <c r="C751" s="4"/>
      <c r="D751" s="4"/>
      <c r="E751" s="4"/>
    </row>
    <row r="752" spans="1:5" ht="14.25" customHeight="1">
      <c r="A752" s="4"/>
      <c r="B752" s="4"/>
      <c r="C752" s="4"/>
      <c r="D752" s="4"/>
      <c r="E752" s="4"/>
    </row>
    <row r="753" spans="1:5" ht="14.25" customHeight="1">
      <c r="A753" s="4"/>
      <c r="B753" s="4"/>
      <c r="C753" s="4"/>
      <c r="D753" s="4"/>
      <c r="E753" s="4"/>
    </row>
    <row r="754" spans="1:5" ht="14.25" customHeight="1">
      <c r="A754" s="4"/>
      <c r="B754" s="4"/>
      <c r="C754" s="4"/>
      <c r="D754" s="4"/>
      <c r="E754" s="4"/>
    </row>
    <row r="755" spans="1:5" ht="14.25" customHeight="1">
      <c r="A755" s="4"/>
      <c r="B755" s="4"/>
      <c r="C755" s="4"/>
      <c r="D755" s="4"/>
      <c r="E755" s="4"/>
    </row>
    <row r="756" spans="1:5" ht="14.25" customHeight="1">
      <c r="A756" s="4"/>
      <c r="B756" s="4"/>
      <c r="C756" s="4"/>
      <c r="D756" s="4"/>
      <c r="E756" s="4"/>
    </row>
    <row r="757" spans="1:5" ht="14.25" customHeight="1">
      <c r="A757" s="4"/>
      <c r="B757" s="4"/>
      <c r="C757" s="4"/>
      <c r="D757" s="4"/>
      <c r="E757" s="4"/>
    </row>
    <row r="758" spans="1:5" ht="14.25" customHeight="1">
      <c r="A758" s="4"/>
      <c r="B758" s="4"/>
      <c r="C758" s="4"/>
      <c r="D758" s="4"/>
      <c r="E758" s="4"/>
    </row>
    <row r="759" spans="1:5" ht="14.25" customHeight="1">
      <c r="A759" s="4"/>
      <c r="B759" s="4"/>
      <c r="C759" s="4"/>
      <c r="D759" s="4"/>
      <c r="E759" s="4"/>
    </row>
    <row r="760" spans="1:5" ht="14.25" customHeight="1">
      <c r="A760" s="4"/>
      <c r="B760" s="4"/>
      <c r="C760" s="4"/>
      <c r="D760" s="4"/>
      <c r="E760" s="4"/>
    </row>
    <row r="761" spans="1:5" ht="14.25" customHeight="1">
      <c r="A761" s="4"/>
      <c r="B761" s="4"/>
      <c r="C761" s="4"/>
      <c r="D761" s="4"/>
      <c r="E761" s="4"/>
    </row>
    <row r="762" spans="1:5" ht="14.25" customHeight="1">
      <c r="A762" s="4"/>
      <c r="B762" s="4"/>
      <c r="C762" s="4"/>
      <c r="D762" s="4"/>
      <c r="E762" s="4"/>
    </row>
    <row r="763" spans="1:5" ht="14.25" customHeight="1">
      <c r="A763" s="4"/>
      <c r="B763" s="4"/>
      <c r="C763" s="4"/>
      <c r="D763" s="4"/>
      <c r="E763" s="4"/>
    </row>
    <row r="764" spans="1:5" ht="14.25" customHeight="1">
      <c r="A764" s="4"/>
      <c r="B764" s="4"/>
      <c r="C764" s="4"/>
      <c r="D764" s="4"/>
      <c r="E764" s="4"/>
    </row>
    <row r="765" spans="1:5" ht="14.25" customHeight="1">
      <c r="A765" s="4"/>
      <c r="B765" s="4"/>
      <c r="C765" s="4"/>
      <c r="D765" s="4"/>
      <c r="E765" s="4"/>
    </row>
    <row r="766" spans="1:5" ht="14.25" customHeight="1">
      <c r="A766" s="4"/>
      <c r="B766" s="4"/>
      <c r="C766" s="4"/>
      <c r="D766" s="4"/>
      <c r="E766" s="4"/>
    </row>
    <row r="767" spans="1:5" ht="14.25" customHeight="1">
      <c r="A767" s="4"/>
      <c r="B767" s="4"/>
      <c r="C767" s="4"/>
      <c r="D767" s="4"/>
      <c r="E767" s="4"/>
    </row>
    <row r="768" spans="1:5" ht="14.25" customHeight="1">
      <c r="A768" s="4"/>
      <c r="B768" s="4"/>
      <c r="C768" s="4"/>
      <c r="D768" s="4"/>
      <c r="E768" s="4"/>
    </row>
    <row r="769" spans="1:5" ht="14.25" customHeight="1">
      <c r="A769" s="4"/>
      <c r="B769" s="4"/>
      <c r="C769" s="4"/>
      <c r="D769" s="4"/>
      <c r="E769" s="4"/>
    </row>
    <row r="770" spans="1:5" ht="14.25" customHeight="1">
      <c r="A770" s="4"/>
      <c r="B770" s="4"/>
      <c r="C770" s="4"/>
      <c r="D770" s="4"/>
      <c r="E770" s="4"/>
    </row>
    <row r="771" spans="1:5" ht="14.25" customHeight="1">
      <c r="A771" s="4"/>
      <c r="B771" s="4"/>
      <c r="C771" s="4"/>
      <c r="D771" s="4"/>
      <c r="E771" s="4"/>
    </row>
    <row r="772" spans="1:5" ht="14.25" customHeight="1">
      <c r="A772" s="4"/>
      <c r="B772" s="4"/>
      <c r="C772" s="4"/>
      <c r="D772" s="4"/>
      <c r="E772" s="4"/>
    </row>
    <row r="773" spans="1:5" ht="14.25" customHeight="1">
      <c r="A773" s="4"/>
      <c r="B773" s="4"/>
      <c r="C773" s="4"/>
      <c r="D773" s="4"/>
      <c r="E773" s="4"/>
    </row>
    <row r="774" spans="1:5" ht="14.25" customHeight="1">
      <c r="A774" s="4"/>
      <c r="B774" s="4"/>
      <c r="C774" s="4"/>
      <c r="D774" s="4"/>
      <c r="E774" s="4"/>
    </row>
    <row r="775" spans="1:5" ht="14.25" customHeight="1">
      <c r="A775" s="4"/>
      <c r="B775" s="4"/>
      <c r="C775" s="4"/>
      <c r="D775" s="4"/>
      <c r="E775" s="4"/>
    </row>
    <row r="776" spans="1:5" ht="14.25" customHeight="1">
      <c r="A776" s="4"/>
      <c r="B776" s="4"/>
      <c r="C776" s="4"/>
      <c r="D776" s="4"/>
      <c r="E776" s="4"/>
    </row>
    <row r="777" spans="1:5" ht="14.25" customHeight="1">
      <c r="A777" s="4"/>
      <c r="B777" s="4"/>
      <c r="C777" s="4"/>
      <c r="D777" s="4"/>
      <c r="E777" s="4"/>
    </row>
    <row r="778" spans="1:5" ht="14.25" customHeight="1">
      <c r="A778" s="4"/>
      <c r="B778" s="4"/>
      <c r="C778" s="4"/>
      <c r="D778" s="4"/>
      <c r="E778" s="4"/>
    </row>
    <row r="779" spans="1:5" ht="14.25" customHeight="1">
      <c r="A779" s="4"/>
      <c r="B779" s="4"/>
      <c r="C779" s="4"/>
      <c r="D779" s="4"/>
      <c r="E779" s="4"/>
    </row>
    <row r="780" spans="1:5" ht="14.25" customHeight="1">
      <c r="A780" s="4"/>
      <c r="B780" s="4"/>
      <c r="C780" s="4"/>
      <c r="D780" s="4"/>
      <c r="E780" s="4"/>
    </row>
    <row r="781" spans="1:5" ht="14.25" customHeight="1">
      <c r="A781" s="4"/>
      <c r="B781" s="4"/>
      <c r="C781" s="4"/>
      <c r="D781" s="4"/>
      <c r="E781" s="4"/>
    </row>
    <row r="782" spans="1:5" ht="14.25" customHeight="1">
      <c r="A782" s="4"/>
      <c r="B782" s="4"/>
      <c r="C782" s="4"/>
      <c r="D782" s="4"/>
      <c r="E782" s="4"/>
    </row>
    <row r="783" spans="1:5" ht="14.25" customHeight="1">
      <c r="A783" s="4"/>
      <c r="B783" s="4"/>
      <c r="C783" s="4"/>
      <c r="D783" s="4"/>
      <c r="E783" s="4"/>
    </row>
    <row r="784" spans="1:5" ht="14.25" customHeight="1">
      <c r="A784" s="4"/>
      <c r="B784" s="4"/>
      <c r="C784" s="4"/>
      <c r="D784" s="4"/>
      <c r="E784" s="4"/>
    </row>
    <row r="785" spans="1:5" ht="14.25" customHeight="1">
      <c r="A785" s="4"/>
      <c r="B785" s="4"/>
      <c r="C785" s="4"/>
      <c r="D785" s="4"/>
      <c r="E785" s="4"/>
    </row>
    <row r="786" spans="1:5" ht="14.25" customHeight="1">
      <c r="A786" s="4"/>
      <c r="B786" s="4"/>
      <c r="C786" s="4"/>
      <c r="D786" s="4"/>
      <c r="E786" s="4"/>
    </row>
    <row r="787" spans="1:5" ht="14.25" customHeight="1">
      <c r="A787" s="4"/>
      <c r="B787" s="4"/>
      <c r="C787" s="4"/>
      <c r="D787" s="4"/>
      <c r="E787" s="4"/>
    </row>
    <row r="788" spans="1:5" ht="14.25" customHeight="1">
      <c r="A788" s="4"/>
      <c r="B788" s="4"/>
      <c r="C788" s="4"/>
      <c r="D788" s="4"/>
      <c r="E788" s="4"/>
    </row>
    <row r="789" spans="1:5" ht="14.25" customHeight="1">
      <c r="A789" s="4"/>
      <c r="B789" s="4"/>
      <c r="C789" s="4"/>
      <c r="D789" s="4"/>
      <c r="E789" s="4"/>
    </row>
    <row r="790" spans="1:5" ht="14.25" customHeight="1">
      <c r="A790" s="4"/>
      <c r="B790" s="4"/>
      <c r="C790" s="4"/>
      <c r="D790" s="4"/>
      <c r="E790" s="4"/>
    </row>
    <row r="791" spans="1:5" ht="14.25" customHeight="1">
      <c r="A791" s="4"/>
      <c r="B791" s="4"/>
      <c r="C791" s="4"/>
      <c r="D791" s="4"/>
      <c r="E791" s="4"/>
    </row>
    <row r="792" spans="1:5" ht="14.25" customHeight="1">
      <c r="A792" s="4"/>
      <c r="B792" s="4"/>
      <c r="C792" s="4"/>
      <c r="D792" s="4"/>
      <c r="E792" s="4"/>
    </row>
    <row r="793" spans="1:5" ht="14.25" customHeight="1">
      <c r="A793" s="4"/>
      <c r="B793" s="4"/>
      <c r="C793" s="4"/>
      <c r="D793" s="4"/>
      <c r="E793" s="4"/>
    </row>
    <row r="794" spans="1:5" ht="14.25" customHeight="1">
      <c r="A794" s="4"/>
      <c r="B794" s="4"/>
      <c r="C794" s="4"/>
      <c r="D794" s="4"/>
      <c r="E794" s="4"/>
    </row>
    <row r="795" spans="1:5" ht="14.25" customHeight="1">
      <c r="A795" s="4"/>
      <c r="B795" s="4"/>
      <c r="C795" s="4"/>
      <c r="D795" s="4"/>
      <c r="E795" s="4"/>
    </row>
    <row r="796" spans="1:5" ht="14.25" customHeight="1">
      <c r="A796" s="4"/>
      <c r="B796" s="4"/>
      <c r="C796" s="4"/>
      <c r="D796" s="4"/>
      <c r="E796" s="4"/>
    </row>
    <row r="797" spans="1:5" ht="14.25" customHeight="1">
      <c r="A797" s="4"/>
      <c r="B797" s="4"/>
      <c r="C797" s="4"/>
      <c r="D797" s="4"/>
      <c r="E797" s="4"/>
    </row>
    <row r="798" spans="1:5" ht="14.25" customHeight="1">
      <c r="A798" s="4"/>
      <c r="B798" s="4"/>
      <c r="C798" s="4"/>
      <c r="D798" s="4"/>
      <c r="E798" s="4"/>
    </row>
    <row r="799" spans="1:5" ht="14.25" customHeight="1">
      <c r="A799" s="4"/>
      <c r="B799" s="4"/>
      <c r="C799" s="4"/>
      <c r="D799" s="4"/>
      <c r="E799" s="4"/>
    </row>
    <row r="800" spans="1:5" ht="14.25" customHeight="1">
      <c r="A800" s="4"/>
      <c r="B800" s="4"/>
      <c r="C800" s="4"/>
      <c r="D800" s="4"/>
      <c r="E800" s="4"/>
    </row>
    <row r="801" spans="1:5" ht="14.25" customHeight="1">
      <c r="A801" s="4"/>
      <c r="B801" s="4"/>
      <c r="C801" s="4"/>
      <c r="D801" s="4"/>
      <c r="E801" s="4"/>
    </row>
    <row r="802" spans="1:5" ht="14.25" customHeight="1">
      <c r="A802" s="4"/>
      <c r="B802" s="4"/>
      <c r="C802" s="4"/>
      <c r="D802" s="4"/>
      <c r="E802" s="4"/>
    </row>
    <row r="803" spans="1:5" ht="14.25" customHeight="1">
      <c r="A803" s="4"/>
      <c r="B803" s="4"/>
      <c r="C803" s="4"/>
      <c r="D803" s="4"/>
      <c r="E803" s="4"/>
    </row>
    <row r="804" spans="1:5" ht="14.25" customHeight="1">
      <c r="A804" s="4"/>
      <c r="B804" s="4"/>
      <c r="C804" s="4"/>
      <c r="D804" s="4"/>
      <c r="E804" s="4"/>
    </row>
    <row r="805" spans="1:5" ht="14.25" customHeight="1">
      <c r="A805" s="4"/>
      <c r="B805" s="4"/>
      <c r="C805" s="4"/>
      <c r="D805" s="4"/>
      <c r="E805" s="4"/>
    </row>
    <row r="806" spans="1:5" ht="14.25" customHeight="1">
      <c r="A806" s="4"/>
      <c r="B806" s="4"/>
      <c r="C806" s="4"/>
      <c r="D806" s="4"/>
      <c r="E806" s="4"/>
    </row>
    <row r="807" spans="1:5" ht="14.25" customHeight="1">
      <c r="A807" s="4"/>
      <c r="B807" s="4"/>
      <c r="C807" s="4"/>
      <c r="D807" s="4"/>
      <c r="E807" s="4"/>
    </row>
    <row r="808" spans="1:5" ht="14.25" customHeight="1">
      <c r="A808" s="4"/>
      <c r="B808" s="4"/>
      <c r="C808" s="4"/>
      <c r="D808" s="4"/>
      <c r="E808" s="4"/>
    </row>
    <row r="809" spans="1:5" ht="14.25" customHeight="1">
      <c r="A809" s="4"/>
      <c r="B809" s="4"/>
      <c r="C809" s="4"/>
      <c r="D809" s="4"/>
      <c r="E809" s="4"/>
    </row>
    <row r="810" spans="1:5" ht="14.25" customHeight="1">
      <c r="A810" s="4"/>
      <c r="B810" s="4"/>
      <c r="C810" s="4"/>
      <c r="D810" s="4"/>
      <c r="E810" s="4"/>
    </row>
    <row r="811" spans="1:5" ht="14.25" customHeight="1">
      <c r="A811" s="4"/>
      <c r="B811" s="4"/>
      <c r="C811" s="4"/>
      <c r="D811" s="4"/>
      <c r="E811" s="4"/>
    </row>
    <row r="812" spans="1:5" ht="14.25" customHeight="1">
      <c r="A812" s="4"/>
      <c r="B812" s="4"/>
      <c r="C812" s="4"/>
      <c r="D812" s="4"/>
      <c r="E812" s="4"/>
    </row>
    <row r="813" spans="1:5" ht="14.25" customHeight="1">
      <c r="A813" s="4"/>
      <c r="B813" s="4"/>
      <c r="C813" s="4"/>
      <c r="D813" s="4"/>
      <c r="E813" s="4"/>
    </row>
    <row r="814" spans="1:5" ht="14.25" customHeight="1">
      <c r="A814" s="4"/>
      <c r="B814" s="4"/>
      <c r="C814" s="4"/>
      <c r="D814" s="4"/>
      <c r="E814" s="4"/>
    </row>
    <row r="815" spans="1:5" ht="14.25" customHeight="1">
      <c r="A815" s="4"/>
      <c r="B815" s="4"/>
      <c r="C815" s="4"/>
      <c r="D815" s="4"/>
      <c r="E815" s="4"/>
    </row>
    <row r="816" spans="1:5" ht="14.25" customHeight="1">
      <c r="A816" s="4"/>
      <c r="B816" s="4"/>
      <c r="C816" s="4"/>
      <c r="D816" s="4"/>
      <c r="E816" s="4"/>
    </row>
    <row r="817" spans="1:5" ht="14.25" customHeight="1">
      <c r="A817" s="4"/>
      <c r="B817" s="4"/>
      <c r="C817" s="4"/>
      <c r="D817" s="4"/>
      <c r="E817" s="4"/>
    </row>
    <row r="818" spans="1:5" ht="14.25" customHeight="1">
      <c r="A818" s="4"/>
      <c r="B818" s="4"/>
      <c r="C818" s="4"/>
      <c r="D818" s="4"/>
      <c r="E818" s="4"/>
    </row>
    <row r="819" spans="1:5" ht="14.25" customHeight="1">
      <c r="A819" s="4"/>
      <c r="B819" s="4"/>
      <c r="C819" s="4"/>
      <c r="D819" s="4"/>
      <c r="E819" s="4"/>
    </row>
    <row r="820" spans="1:5" ht="14.25" customHeight="1">
      <c r="A820" s="4"/>
      <c r="B820" s="4"/>
      <c r="C820" s="4"/>
      <c r="D820" s="4"/>
      <c r="E820" s="4"/>
    </row>
    <row r="821" spans="1:5" ht="14.25" customHeight="1">
      <c r="A821" s="4"/>
      <c r="B821" s="4"/>
      <c r="C821" s="4"/>
      <c r="D821" s="4"/>
      <c r="E821" s="4"/>
    </row>
    <row r="822" spans="1:5" ht="14.25" customHeight="1">
      <c r="A822" s="4"/>
      <c r="B822" s="4"/>
      <c r="C822" s="4"/>
      <c r="D822" s="4"/>
      <c r="E822" s="4"/>
    </row>
    <row r="823" spans="1:5" ht="14.25" customHeight="1">
      <c r="A823" s="4"/>
      <c r="B823" s="4"/>
      <c r="C823" s="4"/>
      <c r="D823" s="4"/>
      <c r="E823" s="4"/>
    </row>
    <row r="824" spans="1:5" ht="14.25" customHeight="1">
      <c r="A824" s="4"/>
      <c r="B824" s="4"/>
      <c r="C824" s="4"/>
      <c r="D824" s="4"/>
      <c r="E824" s="4"/>
    </row>
    <row r="825" spans="1:5" ht="14.25" customHeight="1">
      <c r="A825" s="4"/>
      <c r="B825" s="4"/>
      <c r="C825" s="4"/>
      <c r="D825" s="4"/>
      <c r="E825" s="4"/>
    </row>
    <row r="826" spans="1:5" ht="14.25" customHeight="1">
      <c r="A826" s="4"/>
      <c r="B826" s="4"/>
      <c r="C826" s="4"/>
      <c r="D826" s="4"/>
      <c r="E826" s="4"/>
    </row>
    <row r="827" spans="1:5" ht="14.25" customHeight="1">
      <c r="A827" s="4"/>
      <c r="B827" s="4"/>
      <c r="C827" s="4"/>
      <c r="D827" s="4"/>
      <c r="E827" s="4"/>
    </row>
    <row r="828" spans="1:5" ht="14.25" customHeight="1">
      <c r="A828" s="4"/>
      <c r="B828" s="4"/>
      <c r="C828" s="4"/>
      <c r="D828" s="4"/>
      <c r="E828" s="4"/>
    </row>
    <row r="829" spans="1:5" ht="14.25" customHeight="1">
      <c r="A829" s="4"/>
      <c r="B829" s="4"/>
      <c r="C829" s="4"/>
      <c r="D829" s="4"/>
      <c r="E829" s="4"/>
    </row>
    <row r="830" spans="1:5" ht="14.25" customHeight="1">
      <c r="A830" s="4"/>
      <c r="B830" s="4"/>
      <c r="C830" s="4"/>
      <c r="D830" s="4"/>
      <c r="E830" s="4"/>
    </row>
    <row r="831" spans="1:5" ht="14.25" customHeight="1">
      <c r="A831" s="4"/>
      <c r="B831" s="4"/>
      <c r="C831" s="4"/>
      <c r="D831" s="4"/>
      <c r="E831" s="4"/>
    </row>
    <row r="832" spans="1:5" ht="14.25" customHeight="1">
      <c r="A832" s="4"/>
      <c r="B832" s="4"/>
      <c r="C832" s="4"/>
      <c r="D832" s="4"/>
      <c r="E832" s="4"/>
    </row>
    <row r="833" spans="1:5" ht="14.25" customHeight="1">
      <c r="A833" s="4"/>
      <c r="B833" s="4"/>
      <c r="C833" s="4"/>
      <c r="D833" s="4"/>
      <c r="E833" s="4"/>
    </row>
    <row r="834" spans="1:5" ht="14.25" customHeight="1">
      <c r="A834" s="4"/>
      <c r="B834" s="4"/>
      <c r="C834" s="4"/>
      <c r="D834" s="4"/>
      <c r="E834" s="4"/>
    </row>
    <row r="835" spans="1:5" ht="14.25" customHeight="1">
      <c r="A835" s="4"/>
      <c r="B835" s="4"/>
      <c r="C835" s="4"/>
      <c r="D835" s="4"/>
      <c r="E835" s="4"/>
    </row>
    <row r="836" spans="1:5" ht="14.25" customHeight="1">
      <c r="A836" s="4"/>
      <c r="B836" s="4"/>
      <c r="C836" s="4"/>
      <c r="D836" s="4"/>
      <c r="E836" s="4"/>
    </row>
    <row r="837" spans="1:5" ht="14.25" customHeight="1">
      <c r="A837" s="4"/>
      <c r="B837" s="4"/>
      <c r="C837" s="4"/>
      <c r="D837" s="4"/>
      <c r="E837" s="4"/>
    </row>
    <row r="838" spans="1:5" ht="14.25" customHeight="1">
      <c r="A838" s="4"/>
      <c r="B838" s="4"/>
      <c r="C838" s="4"/>
      <c r="D838" s="4"/>
      <c r="E838" s="4"/>
    </row>
    <row r="839" spans="1:5" ht="14.25" customHeight="1">
      <c r="A839" s="4"/>
      <c r="B839" s="4"/>
      <c r="C839" s="4"/>
      <c r="D839" s="4"/>
      <c r="E839" s="4"/>
    </row>
    <row r="840" spans="1:5" ht="14.25" customHeight="1">
      <c r="A840" s="4"/>
      <c r="B840" s="4"/>
      <c r="C840" s="4"/>
      <c r="D840" s="4"/>
      <c r="E840" s="4"/>
    </row>
    <row r="841" spans="1:5" ht="14.25" customHeight="1">
      <c r="A841" s="4"/>
      <c r="B841" s="4"/>
      <c r="C841" s="4"/>
      <c r="D841" s="4"/>
      <c r="E841" s="4"/>
    </row>
    <row r="842" spans="1:5" ht="14.25" customHeight="1">
      <c r="A842" s="4"/>
      <c r="B842" s="4"/>
      <c r="C842" s="4"/>
      <c r="D842" s="4"/>
      <c r="E842" s="4"/>
    </row>
    <row r="843" spans="1:5" ht="14.25" customHeight="1">
      <c r="A843" s="4"/>
      <c r="B843" s="4"/>
      <c r="C843" s="4"/>
      <c r="D843" s="4"/>
      <c r="E843" s="4"/>
    </row>
    <row r="844" spans="1:5" ht="14.25" customHeight="1">
      <c r="A844" s="4"/>
      <c r="B844" s="4"/>
      <c r="C844" s="4"/>
      <c r="D844" s="4"/>
      <c r="E844" s="4"/>
    </row>
    <row r="845" spans="1:5" ht="14.25" customHeight="1">
      <c r="A845" s="4"/>
      <c r="B845" s="4"/>
      <c r="C845" s="4"/>
      <c r="D845" s="4"/>
      <c r="E845" s="4"/>
    </row>
    <row r="846" spans="1:5" ht="14.25" customHeight="1">
      <c r="A846" s="4"/>
      <c r="B846" s="4"/>
      <c r="C846" s="4"/>
      <c r="D846" s="4"/>
      <c r="E846" s="4"/>
    </row>
    <row r="847" spans="1:5" ht="14.25" customHeight="1">
      <c r="A847" s="4"/>
      <c r="B847" s="4"/>
      <c r="C847" s="4"/>
      <c r="D847" s="4"/>
      <c r="E847" s="4"/>
    </row>
    <row r="848" spans="1:5" ht="14.25" customHeight="1">
      <c r="A848" s="4"/>
      <c r="B848" s="4"/>
      <c r="C848" s="4"/>
      <c r="D848" s="4"/>
      <c r="E848" s="4"/>
    </row>
    <row r="849" spans="1:5" ht="14.25" customHeight="1">
      <c r="A849" s="4"/>
      <c r="B849" s="4"/>
      <c r="C849" s="4"/>
      <c r="D849" s="4"/>
      <c r="E849" s="4"/>
    </row>
    <row r="850" spans="1:5" ht="14.25" customHeight="1">
      <c r="A850" s="4"/>
      <c r="B850" s="4"/>
      <c r="C850" s="4"/>
      <c r="D850" s="4"/>
      <c r="E850" s="4"/>
    </row>
    <row r="851" spans="1:5" ht="14.25" customHeight="1">
      <c r="A851" s="4"/>
      <c r="B851" s="4"/>
      <c r="C851" s="4"/>
      <c r="D851" s="4"/>
      <c r="E851" s="4"/>
    </row>
    <row r="852" spans="1:5" ht="14.25" customHeight="1">
      <c r="A852" s="4"/>
      <c r="B852" s="4"/>
      <c r="C852" s="4"/>
      <c r="D852" s="4"/>
      <c r="E852" s="4"/>
    </row>
    <row r="853" spans="1:5" ht="14.25" customHeight="1">
      <c r="A853" s="4"/>
      <c r="B853" s="4"/>
      <c r="C853" s="4"/>
      <c r="D853" s="4"/>
      <c r="E853" s="4"/>
    </row>
    <row r="854" spans="1:5" ht="14.25" customHeight="1">
      <c r="A854" s="4"/>
      <c r="B854" s="4"/>
      <c r="C854" s="4"/>
      <c r="D854" s="4"/>
      <c r="E854" s="4"/>
    </row>
    <row r="855" spans="1:5" ht="14.25" customHeight="1">
      <c r="A855" s="4"/>
      <c r="B855" s="4"/>
      <c r="C855" s="4"/>
      <c r="D855" s="4"/>
      <c r="E855" s="4"/>
    </row>
    <row r="856" spans="1:5" ht="14.25" customHeight="1">
      <c r="A856" s="4"/>
      <c r="B856" s="4"/>
      <c r="C856" s="4"/>
      <c r="D856" s="4"/>
      <c r="E856" s="4"/>
    </row>
    <row r="857" spans="1:5" ht="14.25" customHeight="1">
      <c r="A857" s="4"/>
      <c r="B857" s="4"/>
      <c r="C857" s="4"/>
      <c r="D857" s="4"/>
      <c r="E857" s="4"/>
    </row>
    <row r="858" spans="1:5" ht="14.25" customHeight="1">
      <c r="A858" s="4"/>
      <c r="B858" s="4"/>
      <c r="C858" s="4"/>
      <c r="D858" s="4"/>
      <c r="E858" s="4"/>
    </row>
    <row r="859" spans="1:5" ht="14.25" customHeight="1">
      <c r="A859" s="4"/>
      <c r="B859" s="4"/>
      <c r="C859" s="4"/>
      <c r="D859" s="4"/>
      <c r="E859" s="4"/>
    </row>
    <row r="860" spans="1:5" ht="14.25" customHeight="1">
      <c r="A860" s="4"/>
      <c r="B860" s="4"/>
      <c r="C860" s="4"/>
      <c r="D860" s="4"/>
      <c r="E860" s="4"/>
    </row>
    <row r="861" spans="1:5" ht="14.25" customHeight="1">
      <c r="A861" s="4"/>
      <c r="B861" s="4"/>
      <c r="C861" s="4"/>
      <c r="D861" s="4"/>
      <c r="E861" s="4"/>
    </row>
    <row r="862" spans="1:5" ht="14.25" customHeight="1">
      <c r="A862" s="4"/>
      <c r="B862" s="4"/>
      <c r="C862" s="4"/>
      <c r="D862" s="4"/>
      <c r="E862" s="4"/>
    </row>
    <row r="863" spans="1:5" ht="14.25" customHeight="1">
      <c r="A863" s="4"/>
      <c r="B863" s="4"/>
      <c r="C863" s="4"/>
      <c r="D863" s="4"/>
      <c r="E863" s="4"/>
    </row>
    <row r="864" spans="1:5" ht="14.25" customHeight="1">
      <c r="A864" s="4"/>
      <c r="B864" s="4"/>
      <c r="C864" s="4"/>
      <c r="D864" s="4"/>
      <c r="E864" s="4"/>
    </row>
    <row r="865" spans="1:5" ht="14.25" customHeight="1">
      <c r="A865" s="4"/>
      <c r="B865" s="4"/>
      <c r="C865" s="4"/>
      <c r="D865" s="4"/>
      <c r="E865" s="4"/>
    </row>
    <row r="866" spans="1:5" ht="14.25" customHeight="1">
      <c r="A866" s="4"/>
      <c r="B866" s="4"/>
      <c r="C866" s="4"/>
      <c r="D866" s="4"/>
      <c r="E866" s="4"/>
    </row>
    <row r="867" spans="1:5" ht="14.25" customHeight="1">
      <c r="A867" s="4"/>
      <c r="B867" s="4"/>
      <c r="C867" s="4"/>
      <c r="D867" s="4"/>
      <c r="E867" s="4"/>
    </row>
    <row r="868" spans="1:5" ht="14.25" customHeight="1">
      <c r="A868" s="4"/>
      <c r="B868" s="4"/>
      <c r="C868" s="4"/>
      <c r="D868" s="4"/>
      <c r="E868" s="4"/>
    </row>
    <row r="869" spans="1:5" ht="14.25" customHeight="1">
      <c r="A869" s="4"/>
      <c r="B869" s="4"/>
      <c r="C869" s="4"/>
      <c r="D869" s="4"/>
      <c r="E869" s="4"/>
    </row>
    <row r="870" spans="1:5" ht="14.25" customHeight="1">
      <c r="A870" s="4"/>
      <c r="B870" s="4"/>
      <c r="C870" s="4"/>
      <c r="D870" s="4"/>
      <c r="E870" s="4"/>
    </row>
    <row r="871" spans="1:5" ht="14.25" customHeight="1">
      <c r="A871" s="4"/>
      <c r="B871" s="4"/>
      <c r="C871" s="4"/>
      <c r="D871" s="4"/>
      <c r="E871" s="4"/>
    </row>
    <row r="872" spans="1:5" ht="14.25" customHeight="1">
      <c r="A872" s="4"/>
      <c r="B872" s="4"/>
      <c r="C872" s="4"/>
      <c r="D872" s="4"/>
      <c r="E872" s="4"/>
    </row>
    <row r="873" spans="1:5" ht="14.25" customHeight="1">
      <c r="A873" s="4"/>
      <c r="B873" s="4"/>
      <c r="C873" s="4"/>
      <c r="D873" s="4"/>
      <c r="E873" s="4"/>
    </row>
    <row r="874" spans="1:5" ht="14.25" customHeight="1">
      <c r="A874" s="4"/>
      <c r="B874" s="4"/>
      <c r="C874" s="4"/>
      <c r="D874" s="4"/>
      <c r="E874" s="4"/>
    </row>
    <row r="875" spans="1:5" ht="14.25" customHeight="1">
      <c r="A875" s="4"/>
      <c r="B875" s="4"/>
      <c r="C875" s="4"/>
      <c r="D875" s="4"/>
      <c r="E875" s="4"/>
    </row>
    <row r="876" spans="1:5" ht="14.25" customHeight="1">
      <c r="A876" s="4"/>
      <c r="B876" s="4"/>
      <c r="C876" s="4"/>
      <c r="D876" s="4"/>
      <c r="E876" s="4"/>
    </row>
    <row r="877" spans="1:5" ht="14.25" customHeight="1">
      <c r="A877" s="4"/>
      <c r="B877" s="4"/>
      <c r="C877" s="4"/>
      <c r="D877" s="4"/>
      <c r="E877" s="4"/>
    </row>
    <row r="878" spans="1:5" ht="14.25" customHeight="1">
      <c r="A878" s="4"/>
      <c r="B878" s="4"/>
      <c r="C878" s="4"/>
      <c r="D878" s="4"/>
      <c r="E878" s="4"/>
    </row>
    <row r="879" spans="1:5" ht="14.25" customHeight="1">
      <c r="A879" s="4"/>
      <c r="B879" s="4"/>
      <c r="C879" s="4"/>
      <c r="D879" s="4"/>
      <c r="E879" s="4"/>
    </row>
    <row r="880" spans="1:5" ht="14.25" customHeight="1">
      <c r="A880" s="4"/>
      <c r="B880" s="4"/>
      <c r="C880" s="4"/>
      <c r="D880" s="4"/>
      <c r="E880" s="4"/>
    </row>
    <row r="881" spans="1:5" ht="14.25" customHeight="1">
      <c r="A881" s="4"/>
      <c r="B881" s="4"/>
      <c r="C881" s="4"/>
      <c r="D881" s="4"/>
      <c r="E881" s="4"/>
    </row>
    <row r="882" spans="1:5" ht="14.25" customHeight="1">
      <c r="A882" s="4"/>
      <c r="B882" s="4"/>
      <c r="C882" s="4"/>
      <c r="D882" s="4"/>
      <c r="E882" s="4"/>
    </row>
    <row r="883" spans="1:5" ht="14.25" customHeight="1">
      <c r="A883" s="4"/>
      <c r="B883" s="4"/>
      <c r="C883" s="4"/>
      <c r="D883" s="4"/>
      <c r="E883" s="4"/>
    </row>
    <row r="884" spans="1:5" ht="14.25" customHeight="1">
      <c r="A884" s="4"/>
      <c r="B884" s="4"/>
      <c r="C884" s="4"/>
      <c r="D884" s="4"/>
      <c r="E884" s="4"/>
    </row>
    <row r="885" spans="1:5" ht="14.25" customHeight="1">
      <c r="A885" s="4"/>
      <c r="B885" s="4"/>
      <c r="C885" s="4"/>
      <c r="D885" s="4"/>
      <c r="E885" s="4"/>
    </row>
    <row r="886" spans="1:5" ht="14.25" customHeight="1">
      <c r="A886" s="4"/>
      <c r="B886" s="4"/>
      <c r="C886" s="4"/>
      <c r="D886" s="4"/>
      <c r="E886" s="4"/>
    </row>
    <row r="887" spans="1:5" ht="14.25" customHeight="1">
      <c r="A887" s="4"/>
      <c r="B887" s="4"/>
      <c r="C887" s="4"/>
      <c r="D887" s="4"/>
      <c r="E887" s="4"/>
    </row>
    <row r="888" spans="1:5" ht="14.25" customHeight="1">
      <c r="A888" s="4"/>
      <c r="B888" s="4"/>
      <c r="C888" s="4"/>
      <c r="D888" s="4"/>
      <c r="E888" s="4"/>
    </row>
    <row r="889" spans="1:5" ht="14.25" customHeight="1">
      <c r="A889" s="4"/>
      <c r="B889" s="4"/>
      <c r="C889" s="4"/>
      <c r="D889" s="4"/>
      <c r="E889" s="4"/>
    </row>
    <row r="890" spans="1:5" ht="14.25" customHeight="1">
      <c r="A890" s="4"/>
      <c r="B890" s="4"/>
      <c r="C890" s="4"/>
      <c r="D890" s="4"/>
      <c r="E890" s="4"/>
    </row>
    <row r="891" spans="1:5" ht="14.25" customHeight="1">
      <c r="A891" s="4"/>
      <c r="B891" s="4"/>
      <c r="C891" s="4"/>
      <c r="D891" s="4"/>
      <c r="E891" s="4"/>
    </row>
    <row r="892" spans="1:5" ht="14.25" customHeight="1">
      <c r="A892" s="4"/>
      <c r="B892" s="4"/>
      <c r="C892" s="4"/>
      <c r="D892" s="4"/>
      <c r="E892" s="4"/>
    </row>
    <row r="893" spans="1:5" ht="14.25" customHeight="1">
      <c r="A893" s="4"/>
      <c r="B893" s="4"/>
      <c r="C893" s="4"/>
      <c r="D893" s="4"/>
      <c r="E893" s="4"/>
    </row>
    <row r="894" spans="1:5" ht="14.25" customHeight="1">
      <c r="A894" s="4"/>
      <c r="B894" s="4"/>
      <c r="C894" s="4"/>
      <c r="D894" s="4"/>
      <c r="E894" s="4"/>
    </row>
    <row r="895" spans="1:5" ht="14.25" customHeight="1">
      <c r="A895" s="4"/>
      <c r="B895" s="4"/>
      <c r="C895" s="4"/>
      <c r="D895" s="4"/>
      <c r="E895" s="4"/>
    </row>
    <row r="896" spans="1:5" ht="14.25" customHeight="1">
      <c r="A896" s="4"/>
      <c r="B896" s="4"/>
      <c r="C896" s="4"/>
      <c r="D896" s="4"/>
      <c r="E896" s="4"/>
    </row>
    <row r="897" spans="1:5" ht="14.25" customHeight="1">
      <c r="A897" s="4"/>
      <c r="B897" s="4"/>
      <c r="C897" s="4"/>
      <c r="D897" s="4"/>
      <c r="E897" s="4"/>
    </row>
    <row r="898" spans="1:5" ht="14.25" customHeight="1">
      <c r="A898" s="4"/>
      <c r="B898" s="4"/>
      <c r="C898" s="4"/>
      <c r="D898" s="4"/>
      <c r="E898" s="4"/>
    </row>
    <row r="899" spans="1:5" ht="14.25" customHeight="1">
      <c r="A899" s="4"/>
      <c r="B899" s="4"/>
      <c r="C899" s="4"/>
      <c r="D899" s="4"/>
      <c r="E899" s="4"/>
    </row>
    <row r="900" spans="1:5" ht="14.25" customHeight="1">
      <c r="A900" s="4"/>
      <c r="B900" s="4"/>
      <c r="C900" s="4"/>
      <c r="D900" s="4"/>
      <c r="E900" s="4"/>
    </row>
    <row r="901" spans="1:5" ht="14.25" customHeight="1">
      <c r="A901" s="4"/>
      <c r="B901" s="4"/>
      <c r="C901" s="4"/>
      <c r="D901" s="4"/>
      <c r="E901" s="4"/>
    </row>
    <row r="902" spans="1:5" ht="14.25" customHeight="1">
      <c r="A902" s="4"/>
      <c r="B902" s="4"/>
      <c r="C902" s="4"/>
      <c r="D902" s="4"/>
      <c r="E902" s="4"/>
    </row>
    <row r="903" spans="1:5" ht="14.25" customHeight="1">
      <c r="A903" s="4"/>
      <c r="B903" s="4"/>
      <c r="C903" s="4"/>
      <c r="D903" s="4"/>
      <c r="E903" s="4"/>
    </row>
    <row r="904" spans="1:5" ht="14.25" customHeight="1">
      <c r="A904" s="4"/>
      <c r="B904" s="4"/>
      <c r="C904" s="4"/>
      <c r="D904" s="4"/>
      <c r="E904" s="4"/>
    </row>
    <row r="905" spans="1:5" ht="14.25" customHeight="1">
      <c r="A905" s="4"/>
      <c r="B905" s="4"/>
      <c r="C905" s="4"/>
      <c r="D905" s="4"/>
      <c r="E905" s="4"/>
    </row>
    <row r="906" spans="1:5" ht="14.25" customHeight="1">
      <c r="A906" s="4"/>
      <c r="B906" s="4"/>
      <c r="C906" s="4"/>
      <c r="D906" s="4"/>
      <c r="E906" s="4"/>
    </row>
    <row r="907" spans="1:5" ht="14.25" customHeight="1">
      <c r="A907" s="4"/>
      <c r="B907" s="4"/>
      <c r="C907" s="4"/>
      <c r="D907" s="4"/>
      <c r="E907" s="4"/>
    </row>
    <row r="908" spans="1:5" ht="14.25" customHeight="1">
      <c r="A908" s="4"/>
      <c r="B908" s="4"/>
      <c r="C908" s="4"/>
      <c r="D908" s="4"/>
      <c r="E908" s="4"/>
    </row>
    <row r="909" spans="1:5" ht="14.25" customHeight="1">
      <c r="A909" s="4"/>
      <c r="B909" s="4"/>
      <c r="C909" s="4"/>
      <c r="D909" s="4"/>
      <c r="E909" s="4"/>
    </row>
    <row r="910" spans="1:5" ht="14.25" customHeight="1">
      <c r="A910" s="4"/>
      <c r="B910" s="4"/>
      <c r="C910" s="4"/>
      <c r="D910" s="4"/>
      <c r="E910" s="4"/>
    </row>
    <row r="911" spans="1:5" ht="14.25" customHeight="1">
      <c r="A911" s="4"/>
      <c r="B911" s="4"/>
      <c r="C911" s="4"/>
      <c r="D911" s="4"/>
      <c r="E911" s="4"/>
    </row>
    <row r="912" spans="1:5" ht="14.25" customHeight="1">
      <c r="A912" s="4"/>
      <c r="B912" s="4"/>
      <c r="C912" s="4"/>
      <c r="D912" s="4"/>
      <c r="E912" s="4"/>
    </row>
    <row r="913" spans="1:5" ht="14.25" customHeight="1">
      <c r="A913" s="4"/>
      <c r="B913" s="4"/>
      <c r="C913" s="4"/>
      <c r="D913" s="4"/>
      <c r="E913" s="4"/>
    </row>
    <row r="914" spans="1:5" ht="14.25" customHeight="1">
      <c r="A914" s="4"/>
      <c r="B914" s="4"/>
      <c r="C914" s="4"/>
      <c r="D914" s="4"/>
      <c r="E914" s="4"/>
    </row>
    <row r="915" spans="1:5" ht="14.25" customHeight="1">
      <c r="A915" s="4"/>
      <c r="B915" s="4"/>
      <c r="C915" s="4"/>
      <c r="D915" s="4"/>
      <c r="E915" s="4"/>
    </row>
    <row r="916" spans="1:5" ht="14.25" customHeight="1">
      <c r="A916" s="4"/>
      <c r="B916" s="4"/>
      <c r="C916" s="4"/>
      <c r="D916" s="4"/>
      <c r="E916" s="4"/>
    </row>
    <row r="917" spans="1:5" ht="14.25" customHeight="1">
      <c r="A917" s="4"/>
      <c r="B917" s="4"/>
      <c r="C917" s="4"/>
      <c r="D917" s="4"/>
      <c r="E917" s="4"/>
    </row>
    <row r="918" spans="1:5" ht="14.25" customHeight="1">
      <c r="A918" s="4"/>
      <c r="B918" s="4"/>
      <c r="C918" s="4"/>
      <c r="D918" s="4"/>
      <c r="E918" s="4"/>
    </row>
    <row r="919" spans="1:5" ht="14.25" customHeight="1">
      <c r="A919" s="4"/>
      <c r="B919" s="4"/>
      <c r="C919" s="4"/>
      <c r="D919" s="4"/>
      <c r="E919" s="4"/>
    </row>
    <row r="920" spans="1:5" ht="14.25" customHeight="1">
      <c r="A920" s="4"/>
      <c r="B920" s="4"/>
      <c r="C920" s="4"/>
      <c r="D920" s="4"/>
      <c r="E920" s="4"/>
    </row>
    <row r="921" spans="1:5" ht="14.25" customHeight="1">
      <c r="A921" s="4"/>
      <c r="B921" s="4"/>
      <c r="C921" s="4"/>
      <c r="D921" s="4"/>
      <c r="E921" s="4"/>
    </row>
    <row r="922" spans="1:5" ht="14.25" customHeight="1">
      <c r="A922" s="4"/>
      <c r="B922" s="4"/>
      <c r="C922" s="4"/>
      <c r="D922" s="4"/>
      <c r="E922" s="4"/>
    </row>
    <row r="923" spans="1:5" ht="14.25" customHeight="1">
      <c r="A923" s="4"/>
      <c r="B923" s="4"/>
      <c r="C923" s="4"/>
      <c r="D923" s="4"/>
      <c r="E923" s="4"/>
    </row>
    <row r="924" spans="1:5" ht="14.25" customHeight="1">
      <c r="A924" s="4"/>
      <c r="B924" s="4"/>
      <c r="C924" s="4"/>
      <c r="D924" s="4"/>
      <c r="E924" s="4"/>
    </row>
    <row r="925" spans="1:5" ht="14.25" customHeight="1">
      <c r="A925" s="4"/>
      <c r="B925" s="4"/>
      <c r="C925" s="4"/>
      <c r="D925" s="4"/>
      <c r="E925" s="4"/>
    </row>
    <row r="926" spans="1:5" ht="14.25" customHeight="1">
      <c r="A926" s="4"/>
      <c r="B926" s="4"/>
      <c r="C926" s="4"/>
      <c r="D926" s="4"/>
      <c r="E926" s="4"/>
    </row>
    <row r="927" spans="1:5" ht="14.25" customHeight="1">
      <c r="A927" s="4"/>
      <c r="B927" s="4"/>
      <c r="C927" s="4"/>
      <c r="D927" s="4"/>
      <c r="E927" s="4"/>
    </row>
    <row r="928" spans="1:5" ht="14.25" customHeight="1">
      <c r="A928" s="4"/>
      <c r="B928" s="4"/>
      <c r="C928" s="4"/>
      <c r="D928" s="4"/>
      <c r="E928" s="4"/>
    </row>
    <row r="929" spans="1:5" ht="14.25" customHeight="1">
      <c r="A929" s="4"/>
      <c r="B929" s="4"/>
      <c r="C929" s="4"/>
      <c r="D929" s="4"/>
      <c r="E929" s="4"/>
    </row>
    <row r="930" spans="1:5" ht="14.25" customHeight="1">
      <c r="A930" s="4"/>
      <c r="B930" s="4"/>
      <c r="C930" s="4"/>
      <c r="D930" s="4"/>
      <c r="E930" s="4"/>
    </row>
    <row r="931" spans="1:5" ht="14.25" customHeight="1">
      <c r="A931" s="4"/>
      <c r="B931" s="4"/>
      <c r="C931" s="4"/>
      <c r="D931" s="4"/>
      <c r="E931" s="4"/>
    </row>
    <row r="932" spans="1:5" ht="14.25" customHeight="1">
      <c r="A932" s="4"/>
      <c r="B932" s="4"/>
      <c r="C932" s="4"/>
      <c r="D932" s="4"/>
      <c r="E932" s="4"/>
    </row>
    <row r="933" spans="1:5" ht="14.25" customHeight="1">
      <c r="A933" s="4"/>
      <c r="B933" s="4"/>
      <c r="C933" s="4"/>
      <c r="D933" s="4"/>
      <c r="E933" s="4"/>
    </row>
    <row r="934" spans="1:5" ht="14.25" customHeight="1">
      <c r="A934" s="4"/>
      <c r="B934" s="4"/>
      <c r="C934" s="4"/>
      <c r="D934" s="4"/>
      <c r="E934" s="4"/>
    </row>
    <row r="935" spans="1:5" ht="14.25" customHeight="1">
      <c r="A935" s="4"/>
      <c r="B935" s="4"/>
      <c r="C935" s="4"/>
      <c r="D935" s="4"/>
      <c r="E935" s="4"/>
    </row>
    <row r="936" spans="1:5" ht="14.25" customHeight="1">
      <c r="A936" s="4"/>
      <c r="B936" s="4"/>
      <c r="C936" s="4"/>
      <c r="D936" s="4"/>
      <c r="E936" s="4"/>
    </row>
    <row r="937" spans="1:5" ht="14.25" customHeight="1">
      <c r="A937" s="4"/>
      <c r="B937" s="4"/>
      <c r="C937" s="4"/>
      <c r="D937" s="4"/>
      <c r="E937" s="4"/>
    </row>
    <row r="938" spans="1:5" ht="14.25" customHeight="1">
      <c r="A938" s="4"/>
      <c r="B938" s="4"/>
      <c r="C938" s="4"/>
      <c r="D938" s="4"/>
      <c r="E938" s="4"/>
    </row>
    <row r="939" spans="1:5" ht="14.25" customHeight="1">
      <c r="A939" s="4"/>
      <c r="B939" s="4"/>
      <c r="C939" s="4"/>
      <c r="D939" s="4"/>
      <c r="E939" s="4"/>
    </row>
    <row r="940" spans="1:5" ht="14.25" customHeight="1">
      <c r="A940" s="4"/>
      <c r="B940" s="4"/>
      <c r="C940" s="4"/>
      <c r="D940" s="4"/>
      <c r="E940" s="4"/>
    </row>
    <row r="941" spans="1:5" ht="14.25" customHeight="1">
      <c r="A941" s="4"/>
      <c r="B941" s="4"/>
      <c r="C941" s="4"/>
      <c r="D941" s="4"/>
      <c r="E941" s="4"/>
    </row>
    <row r="942" spans="1:5" ht="14.25" customHeight="1">
      <c r="A942" s="4"/>
      <c r="B942" s="4"/>
      <c r="C942" s="4"/>
      <c r="D942" s="4"/>
      <c r="E942" s="4"/>
    </row>
    <row r="943" spans="1:5" ht="14.25" customHeight="1">
      <c r="A943" s="4"/>
      <c r="B943" s="4"/>
      <c r="C943" s="4"/>
      <c r="D943" s="4"/>
      <c r="E943" s="4"/>
    </row>
    <row r="944" spans="1:5" ht="14.25" customHeight="1">
      <c r="A944" s="4"/>
      <c r="B944" s="4"/>
      <c r="C944" s="4"/>
      <c r="D944" s="4"/>
      <c r="E944" s="4"/>
    </row>
    <row r="945" spans="1:5" ht="14.25" customHeight="1">
      <c r="A945" s="4"/>
      <c r="B945" s="4"/>
      <c r="C945" s="4"/>
      <c r="D945" s="4"/>
      <c r="E945" s="4"/>
    </row>
    <row r="946" spans="1:5" ht="14.25" customHeight="1">
      <c r="A946" s="4"/>
      <c r="B946" s="4"/>
      <c r="C946" s="4"/>
      <c r="D946" s="4"/>
      <c r="E946" s="4"/>
    </row>
    <row r="947" spans="1:5" ht="14.25" customHeight="1">
      <c r="A947" s="4"/>
      <c r="B947" s="4"/>
      <c r="C947" s="4"/>
      <c r="D947" s="4"/>
      <c r="E947" s="4"/>
    </row>
    <row r="948" spans="1:5" ht="14.25" customHeight="1">
      <c r="A948" s="4"/>
      <c r="B948" s="4"/>
      <c r="C948" s="4"/>
      <c r="D948" s="4"/>
      <c r="E948" s="4"/>
    </row>
    <row r="949" spans="1:5" ht="14.25" customHeight="1">
      <c r="A949" s="4"/>
      <c r="B949" s="4"/>
      <c r="C949" s="4"/>
      <c r="D949" s="4"/>
      <c r="E949" s="4"/>
    </row>
    <row r="950" spans="1:5" ht="14.25" customHeight="1">
      <c r="A950" s="4"/>
      <c r="B950" s="4"/>
      <c r="C950" s="4"/>
      <c r="D950" s="4"/>
      <c r="E950" s="4"/>
    </row>
    <row r="951" spans="1:5" ht="14.25" customHeight="1">
      <c r="A951" s="4"/>
      <c r="B951" s="4"/>
      <c r="C951" s="4"/>
      <c r="D951" s="4"/>
      <c r="E951" s="4"/>
    </row>
    <row r="952" spans="1:5" ht="14.25" customHeight="1">
      <c r="A952" s="4"/>
      <c r="B952" s="4"/>
      <c r="C952" s="4"/>
      <c r="D952" s="4"/>
      <c r="E952" s="4"/>
    </row>
    <row r="953" spans="1:5" ht="14.25" customHeight="1">
      <c r="A953" s="4"/>
      <c r="B953" s="4"/>
      <c r="C953" s="4"/>
      <c r="D953" s="4"/>
      <c r="E953" s="4"/>
    </row>
    <row r="954" spans="1:5" ht="14.25" customHeight="1">
      <c r="A954" s="4"/>
      <c r="B954" s="4"/>
      <c r="C954" s="4"/>
      <c r="D954" s="4"/>
      <c r="E954" s="4"/>
    </row>
    <row r="955" spans="1:5" ht="14.25" customHeight="1">
      <c r="A955" s="4"/>
      <c r="B955" s="4"/>
      <c r="C955" s="4"/>
      <c r="D955" s="4"/>
      <c r="E955" s="4"/>
    </row>
    <row r="956" spans="1:5" ht="14.25" customHeight="1">
      <c r="A956" s="4"/>
      <c r="B956" s="4"/>
      <c r="C956" s="4"/>
      <c r="D956" s="4"/>
      <c r="E956" s="4"/>
    </row>
    <row r="957" spans="1:5" ht="14.25" customHeight="1">
      <c r="A957" s="4"/>
      <c r="B957" s="4"/>
      <c r="C957" s="4"/>
      <c r="D957" s="4"/>
      <c r="E957" s="4"/>
    </row>
    <row r="958" spans="1:5" ht="14.25" customHeight="1">
      <c r="A958" s="4"/>
      <c r="B958" s="4"/>
      <c r="C958" s="4"/>
      <c r="D958" s="4"/>
      <c r="E958" s="4"/>
    </row>
    <row r="959" spans="1:5" ht="14.25" customHeight="1">
      <c r="A959" s="4"/>
      <c r="B959" s="4"/>
      <c r="C959" s="4"/>
      <c r="D959" s="4"/>
      <c r="E959" s="4"/>
    </row>
    <row r="960" spans="1:5" ht="14.25" customHeight="1">
      <c r="A960" s="4"/>
      <c r="B960" s="4"/>
      <c r="C960" s="4"/>
      <c r="D960" s="4"/>
      <c r="E960" s="4"/>
    </row>
    <row r="961" spans="1:5" ht="14.25" customHeight="1">
      <c r="A961" s="4"/>
      <c r="B961" s="4"/>
      <c r="C961" s="4"/>
      <c r="D961" s="4"/>
      <c r="E961" s="4"/>
    </row>
    <row r="962" spans="1:5" ht="14.25" customHeight="1">
      <c r="A962" s="4"/>
      <c r="B962" s="4"/>
      <c r="C962" s="4"/>
      <c r="D962" s="4"/>
      <c r="E962" s="4"/>
    </row>
    <row r="963" spans="1:5" ht="14.25" customHeight="1">
      <c r="A963" s="4"/>
      <c r="B963" s="4"/>
      <c r="C963" s="4"/>
      <c r="D963" s="4"/>
      <c r="E963" s="4"/>
    </row>
    <row r="964" spans="1:5" ht="14.25" customHeight="1">
      <c r="A964" s="4"/>
      <c r="B964" s="4"/>
      <c r="C964" s="4"/>
      <c r="D964" s="4"/>
      <c r="E964" s="4"/>
    </row>
    <row r="965" spans="1:5" ht="14.25" customHeight="1">
      <c r="A965" s="4"/>
      <c r="B965" s="4"/>
      <c r="C965" s="4"/>
      <c r="D965" s="4"/>
      <c r="E965" s="4"/>
    </row>
    <row r="966" spans="1:5" ht="14.25" customHeight="1">
      <c r="A966" s="4"/>
      <c r="B966" s="4"/>
      <c r="C966" s="4"/>
      <c r="D966" s="4"/>
      <c r="E966" s="4"/>
    </row>
    <row r="967" spans="1:5" ht="14.25" customHeight="1">
      <c r="A967" s="4"/>
      <c r="B967" s="4"/>
      <c r="C967" s="4"/>
      <c r="D967" s="4"/>
      <c r="E967" s="4"/>
    </row>
    <row r="968" spans="1:5" ht="14.25" customHeight="1">
      <c r="A968" s="4"/>
      <c r="B968" s="4"/>
      <c r="C968" s="4"/>
      <c r="D968" s="4"/>
      <c r="E968" s="4"/>
    </row>
    <row r="969" spans="1:5" ht="14.25" customHeight="1">
      <c r="A969" s="4"/>
      <c r="B969" s="4"/>
      <c r="C969" s="4"/>
      <c r="D969" s="4"/>
      <c r="E969" s="4"/>
    </row>
    <row r="970" spans="1:5" ht="14.25" customHeight="1">
      <c r="A970" s="4"/>
      <c r="B970" s="4"/>
      <c r="C970" s="4"/>
      <c r="D970" s="4"/>
      <c r="E970" s="4"/>
    </row>
    <row r="971" spans="1:5" ht="14.25" customHeight="1">
      <c r="A971" s="4"/>
      <c r="B971" s="4"/>
      <c r="C971" s="4"/>
      <c r="D971" s="4"/>
      <c r="E971" s="4"/>
    </row>
    <row r="972" spans="1:5" ht="14.25" customHeight="1">
      <c r="A972" s="4"/>
      <c r="B972" s="4"/>
      <c r="C972" s="4"/>
      <c r="D972" s="4"/>
      <c r="E972" s="4"/>
    </row>
    <row r="973" spans="1:5" ht="14.25" customHeight="1">
      <c r="A973" s="4"/>
      <c r="B973" s="4"/>
      <c r="C973" s="4"/>
      <c r="D973" s="4"/>
      <c r="E973" s="4"/>
    </row>
    <row r="974" spans="1:5" ht="14.25" customHeight="1">
      <c r="A974" s="4"/>
      <c r="B974" s="4"/>
      <c r="C974" s="4"/>
      <c r="D974" s="4"/>
      <c r="E974" s="4"/>
    </row>
    <row r="975" spans="1:5" ht="14.25" customHeight="1">
      <c r="A975" s="4"/>
      <c r="B975" s="4"/>
      <c r="C975" s="4"/>
      <c r="D975" s="4"/>
      <c r="E975" s="4"/>
    </row>
    <row r="976" spans="1:5" ht="14.25" customHeight="1">
      <c r="A976" s="4"/>
      <c r="B976" s="4"/>
      <c r="C976" s="4"/>
      <c r="D976" s="4"/>
      <c r="E976" s="4"/>
    </row>
    <row r="977" spans="1:5" ht="14.25" customHeight="1">
      <c r="A977" s="4"/>
      <c r="B977" s="4"/>
      <c r="C977" s="4"/>
      <c r="D977" s="4"/>
      <c r="E977" s="4"/>
    </row>
    <row r="978" spans="1:5" ht="14.25" customHeight="1">
      <c r="A978" s="4"/>
      <c r="B978" s="4"/>
      <c r="C978" s="4"/>
      <c r="D978" s="4"/>
      <c r="E978" s="4"/>
    </row>
    <row r="979" spans="1:5" ht="14.25" customHeight="1">
      <c r="A979" s="4"/>
      <c r="B979" s="4"/>
      <c r="C979" s="4"/>
      <c r="D979" s="4"/>
      <c r="E979" s="4"/>
    </row>
    <row r="980" spans="1:5" ht="14.25" customHeight="1">
      <c r="A980" s="4"/>
      <c r="B980" s="4"/>
      <c r="C980" s="4"/>
      <c r="D980" s="4"/>
      <c r="E980" s="4"/>
    </row>
    <row r="981" spans="1:5" ht="14.25" customHeight="1">
      <c r="A981" s="4"/>
      <c r="B981" s="4"/>
      <c r="C981" s="4"/>
      <c r="D981" s="4"/>
      <c r="E981" s="4"/>
    </row>
    <row r="982" spans="1:5" ht="14.25" customHeight="1">
      <c r="A982" s="4"/>
      <c r="B982" s="4"/>
      <c r="C982" s="4"/>
      <c r="D982" s="4"/>
      <c r="E982" s="4"/>
    </row>
    <row r="983" spans="1:5" ht="14.25" customHeight="1">
      <c r="A983" s="4"/>
      <c r="B983" s="4"/>
      <c r="C983" s="4"/>
      <c r="D983" s="4"/>
      <c r="E983" s="4"/>
    </row>
    <row r="984" spans="1:5" ht="14.25" customHeight="1">
      <c r="A984" s="4"/>
      <c r="B984" s="4"/>
      <c r="C984" s="4"/>
      <c r="D984" s="4"/>
      <c r="E984" s="4"/>
    </row>
    <row r="985" spans="1:5" ht="14.25" customHeight="1">
      <c r="A985" s="4"/>
      <c r="B985" s="4"/>
      <c r="C985" s="4"/>
      <c r="D985" s="4"/>
      <c r="E985" s="4"/>
    </row>
    <row r="986" spans="1:5" ht="14.25" customHeight="1">
      <c r="A986" s="4"/>
      <c r="B986" s="4"/>
      <c r="C986" s="4"/>
      <c r="D986" s="4"/>
      <c r="E986" s="4"/>
    </row>
    <row r="987" spans="1:5" ht="14.25" customHeight="1">
      <c r="A987" s="4"/>
      <c r="B987" s="4"/>
      <c r="C987" s="4"/>
      <c r="D987" s="4"/>
      <c r="E987" s="4"/>
    </row>
    <row r="988" spans="1:5" ht="14.25" customHeight="1">
      <c r="A988" s="4"/>
      <c r="B988" s="4"/>
      <c r="C988" s="4"/>
      <c r="D988" s="4"/>
      <c r="E988" s="4"/>
    </row>
    <row r="989" spans="1:5" ht="14.25" customHeight="1">
      <c r="A989" s="4"/>
      <c r="B989" s="4"/>
      <c r="C989" s="4"/>
      <c r="D989" s="4"/>
      <c r="E989" s="4"/>
    </row>
    <row r="990" spans="1:5" ht="14.25" customHeight="1">
      <c r="A990" s="4"/>
      <c r="B990" s="4"/>
      <c r="C990" s="4"/>
      <c r="D990" s="4"/>
      <c r="E990" s="4"/>
    </row>
    <row r="991" spans="1:5" ht="14.25" customHeight="1">
      <c r="A991" s="4"/>
      <c r="B991" s="4"/>
      <c r="C991" s="4"/>
      <c r="D991" s="4"/>
      <c r="E991" s="4"/>
    </row>
    <row r="992" spans="1:5" ht="14.25" customHeight="1">
      <c r="A992" s="4"/>
      <c r="B992" s="4"/>
      <c r="C992" s="4"/>
      <c r="D992" s="4"/>
      <c r="E992" s="4"/>
    </row>
    <row r="993" spans="1:5" ht="14.25" customHeight="1">
      <c r="A993" s="4"/>
      <c r="B993" s="4"/>
      <c r="C993" s="4"/>
      <c r="D993" s="4"/>
      <c r="E993" s="4"/>
    </row>
    <row r="994" spans="1:5" ht="14.25" customHeight="1">
      <c r="A994" s="4"/>
      <c r="B994" s="4"/>
      <c r="C994" s="4"/>
      <c r="D994" s="4"/>
      <c r="E994" s="4"/>
    </row>
    <row r="995" spans="1:5" ht="14.25" customHeight="1">
      <c r="A995" s="4"/>
      <c r="B995" s="4"/>
      <c r="C995" s="4"/>
      <c r="D995" s="4"/>
      <c r="E995" s="4"/>
    </row>
    <row r="996" spans="1:5" ht="14.25" customHeight="1">
      <c r="A996" s="4"/>
      <c r="B996" s="4"/>
      <c r="C996" s="4"/>
      <c r="D996" s="4"/>
      <c r="E996" s="4"/>
    </row>
    <row r="997" spans="1:5" ht="14.25" customHeight="1">
      <c r="A997" s="4"/>
      <c r="B997" s="4"/>
      <c r="C997" s="4"/>
      <c r="D997" s="4"/>
      <c r="E997" s="4"/>
    </row>
    <row r="998" spans="1:5" ht="14.25" customHeight="1">
      <c r="A998" s="4"/>
      <c r="B998" s="4"/>
      <c r="C998" s="4"/>
      <c r="D998" s="4"/>
      <c r="E998" s="4"/>
    </row>
    <row r="999" spans="1:5" ht="14.25" customHeight="1">
      <c r="A999" s="4"/>
      <c r="B999" s="4"/>
      <c r="C999" s="4"/>
      <c r="D999" s="4"/>
      <c r="E999" s="4"/>
    </row>
  </sheetData>
  <mergeCells count="17">
    <mergeCell ref="A1:E1"/>
    <mergeCell ref="A2:E2"/>
    <mergeCell ref="A4:E4"/>
    <mergeCell ref="A5:E5"/>
    <mergeCell ref="A6:E6"/>
    <mergeCell ref="A8:E8"/>
    <mergeCell ref="A12:E12"/>
    <mergeCell ref="A22:E22"/>
    <mergeCell ref="A27:B27"/>
    <mergeCell ref="C27:E27"/>
    <mergeCell ref="B36:E36"/>
    <mergeCell ref="A37:E37"/>
    <mergeCell ref="C28:E28"/>
    <mergeCell ref="C29:E29"/>
    <mergeCell ref="C30:E30"/>
    <mergeCell ref="C31:E31"/>
    <mergeCell ref="C32:E32"/>
  </mergeCells>
  <pageMargins left="0.75" right="0.75" top="1" bottom="1" header="0.511811023622047" footer="0.511811023622047"/>
  <pageSetup paperSize="9" orientation="portrait" horizontalDpi="300" verticalDpi="30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E1002"/>
  <sheetViews>
    <sheetView topLeftCell="A73" zoomScaleNormal="100" workbookViewId="0">
      <selection activeCell="B9" sqref="B9"/>
    </sheetView>
  </sheetViews>
  <sheetFormatPr defaultColWidth="14.42578125" defaultRowHeight="15"/>
  <cols>
    <col min="1" max="1" width="35" customWidth="1"/>
    <col min="2" max="2" width="27" customWidth="1"/>
    <col min="3" max="3" width="12" customWidth="1"/>
    <col min="4" max="4" width="20" customWidth="1"/>
    <col min="5" max="5" width="18" customWidth="1"/>
    <col min="6" max="26" width="8.7109375" customWidth="1"/>
  </cols>
  <sheetData>
    <row r="1" spans="1:5" ht="18" customHeight="1">
      <c r="A1" s="350" t="s">
        <v>697</v>
      </c>
      <c r="B1" s="350"/>
      <c r="C1" s="350"/>
      <c r="D1" s="350"/>
      <c r="E1" s="350"/>
    </row>
    <row r="2" spans="1:5" ht="14.25" customHeight="1">
      <c r="A2" s="4"/>
      <c r="B2" s="4"/>
      <c r="C2" s="4"/>
      <c r="D2" s="4"/>
      <c r="E2" s="4"/>
    </row>
    <row r="3" spans="1:5" ht="15" customHeight="1">
      <c r="A3" s="377" t="s">
        <v>698</v>
      </c>
      <c r="B3" s="377"/>
      <c r="C3" s="377"/>
      <c r="D3" s="377"/>
      <c r="E3" s="377"/>
    </row>
    <row r="4" spans="1:5" ht="14.25" customHeight="1">
      <c r="A4" s="4"/>
      <c r="B4" s="4"/>
      <c r="C4" s="4"/>
      <c r="D4" s="4"/>
      <c r="E4" s="4"/>
    </row>
    <row r="5" spans="1:5" ht="14.25" customHeight="1">
      <c r="A5" s="15" t="s">
        <v>699</v>
      </c>
      <c r="B5" s="15" t="s">
        <v>40</v>
      </c>
      <c r="C5" s="15" t="s">
        <v>41</v>
      </c>
      <c r="D5" s="15" t="s">
        <v>700</v>
      </c>
      <c r="E5" s="15" t="s">
        <v>701</v>
      </c>
    </row>
    <row r="6" spans="1:5" ht="14.25" customHeight="1">
      <c r="A6" s="4"/>
      <c r="B6" s="4"/>
      <c r="C6" s="4"/>
      <c r="D6" s="4"/>
      <c r="E6" s="4"/>
    </row>
    <row r="7" spans="1:5" ht="14.25" customHeight="1">
      <c r="A7" s="22" t="s">
        <v>702</v>
      </c>
      <c r="B7" s="4"/>
      <c r="C7" s="4"/>
      <c r="D7" s="4"/>
      <c r="E7" s="4"/>
    </row>
    <row r="8" spans="1:5" ht="14.25" customHeight="1">
      <c r="A8" s="4" t="s">
        <v>26</v>
      </c>
      <c r="B8" s="149">
        <f>Assumptions!B8</f>
        <v>25000000</v>
      </c>
      <c r="C8" s="194">
        <f t="shared" ref="C8:C13" si="0">B8/$B$21</f>
        <v>0.17857142857142858</v>
      </c>
      <c r="D8" s="195">
        <v>0</v>
      </c>
      <c r="E8" s="196">
        <f>B8*D8</f>
        <v>0</v>
      </c>
    </row>
    <row r="9" spans="1:5" ht="14.25" customHeight="1">
      <c r="A9" s="4" t="s">
        <v>27</v>
      </c>
      <c r="B9" s="149">
        <f>Assumptions!B9</f>
        <v>22000000</v>
      </c>
      <c r="C9" s="194">
        <f t="shared" si="0"/>
        <v>0.15714285714285714</v>
      </c>
      <c r="D9" s="195">
        <v>0</v>
      </c>
      <c r="E9" s="196">
        <f>B9*D9</f>
        <v>0</v>
      </c>
    </row>
    <row r="10" spans="1:5" ht="14.25" customHeight="1">
      <c r="A10" s="4" t="s">
        <v>28</v>
      </c>
      <c r="B10" s="149">
        <f>Assumptions!B10</f>
        <v>25000000</v>
      </c>
      <c r="C10" s="194">
        <f t="shared" si="0"/>
        <v>0.17857142857142858</v>
      </c>
      <c r="D10" s="195">
        <v>0</v>
      </c>
      <c r="E10" s="196">
        <f>B10*D10</f>
        <v>0</v>
      </c>
    </row>
    <row r="11" spans="1:5" ht="14.25" customHeight="1">
      <c r="A11" s="4" t="s">
        <v>513</v>
      </c>
      <c r="B11" s="149">
        <f>Assumptions!B11</f>
        <v>10000000</v>
      </c>
      <c r="C11" s="194">
        <f t="shared" si="0"/>
        <v>7.1428571428571425E-2</v>
      </c>
      <c r="D11" s="195">
        <v>0</v>
      </c>
      <c r="E11" s="196">
        <f>B11*D11</f>
        <v>0</v>
      </c>
    </row>
    <row r="12" spans="1:5" ht="14.25" customHeight="1">
      <c r="A12" s="4" t="s">
        <v>703</v>
      </c>
      <c r="B12" s="149">
        <f>Assumptions!B17</f>
        <v>18000000</v>
      </c>
      <c r="C12" s="194">
        <f t="shared" si="0"/>
        <v>0.12857142857142856</v>
      </c>
      <c r="D12" s="195">
        <v>0</v>
      </c>
      <c r="E12" s="196">
        <f>B12*D12</f>
        <v>0</v>
      </c>
    </row>
    <row r="13" spans="1:5" ht="14.25" customHeight="1">
      <c r="A13" s="22" t="s">
        <v>704</v>
      </c>
      <c r="B13" s="197">
        <f>SUM(B8:B12)</f>
        <v>100000000</v>
      </c>
      <c r="C13" s="194">
        <f t="shared" si="0"/>
        <v>0.7142857142857143</v>
      </c>
      <c r="D13" s="195">
        <v>0</v>
      </c>
      <c r="E13" s="196">
        <v>0</v>
      </c>
    </row>
    <row r="14" spans="1:5" ht="14.25" customHeight="1">
      <c r="A14" s="4"/>
      <c r="B14" s="21"/>
      <c r="C14" s="21"/>
      <c r="D14" s="21"/>
      <c r="E14" s="21"/>
    </row>
    <row r="15" spans="1:5" ht="14.25" customHeight="1">
      <c r="A15" s="22" t="s">
        <v>705</v>
      </c>
      <c r="B15" s="21"/>
      <c r="C15" s="21"/>
      <c r="D15" s="21"/>
      <c r="E15" s="21"/>
    </row>
    <row r="16" spans="1:5" ht="14.25" customHeight="1">
      <c r="A16" s="4" t="s">
        <v>706</v>
      </c>
      <c r="B16" s="149">
        <f>Assumptions!B25</f>
        <v>25000000</v>
      </c>
      <c r="C16" s="194">
        <f>B16/$B$21</f>
        <v>0.17857142857142858</v>
      </c>
      <c r="D16" s="37">
        <f>'Capital Structure'!I92</f>
        <v>9.5000000000000001E-2</v>
      </c>
      <c r="E16" s="197">
        <f>B16*D16</f>
        <v>2375000</v>
      </c>
    </row>
    <row r="17" spans="1:5" ht="14.25" customHeight="1">
      <c r="A17" s="4" t="s">
        <v>47</v>
      </c>
      <c r="B17" s="149">
        <f>Assumptions!B26</f>
        <v>15000000</v>
      </c>
      <c r="C17" s="194">
        <f>B17/$B$21</f>
        <v>0.10714285714285714</v>
      </c>
      <c r="D17" s="198">
        <f>'Capital Structure'!I104</f>
        <v>7.4999999999999997E-2</v>
      </c>
      <c r="E17" s="197">
        <f>B17*D17</f>
        <v>1125000</v>
      </c>
    </row>
    <row r="18" spans="1:5" ht="14.25" customHeight="1">
      <c r="A18" s="22" t="s">
        <v>707</v>
      </c>
      <c r="B18" s="197">
        <f>SUM(B16:B17)</f>
        <v>40000000</v>
      </c>
      <c r="C18" s="194">
        <f>B18/$B$21</f>
        <v>0.2857142857142857</v>
      </c>
      <c r="D18" s="26">
        <f>E18/B18</f>
        <v>8.7499999999999994E-2</v>
      </c>
      <c r="E18" s="197">
        <f>SUM(E16:E17)</f>
        <v>3500000</v>
      </c>
    </row>
    <row r="19" spans="1:5" ht="14.25" customHeight="1">
      <c r="A19" s="4"/>
      <c r="B19" s="4"/>
      <c r="C19" s="4"/>
      <c r="D19" s="4"/>
      <c r="E19" s="4"/>
    </row>
    <row r="20" spans="1:5" ht="14.25" customHeight="1">
      <c r="A20" s="4"/>
      <c r="B20" s="4"/>
      <c r="C20" s="4"/>
      <c r="D20" s="4"/>
      <c r="E20" s="4"/>
    </row>
    <row r="21" spans="1:5" ht="14.25" customHeight="1">
      <c r="A21" s="28" t="s">
        <v>68</v>
      </c>
      <c r="B21" s="29">
        <f>B13+B18</f>
        <v>140000000</v>
      </c>
      <c r="C21" s="30">
        <f>B21/B21</f>
        <v>1</v>
      </c>
      <c r="D21" s="30">
        <f>E21/B21</f>
        <v>2.5000000000000001E-2</v>
      </c>
      <c r="E21" s="29">
        <f>E18</f>
        <v>3500000</v>
      </c>
    </row>
    <row r="22" spans="1:5" ht="14.25" customHeight="1">
      <c r="A22" s="4"/>
      <c r="B22" s="4"/>
      <c r="C22" s="4"/>
      <c r="D22" s="4"/>
      <c r="E22" s="4"/>
    </row>
    <row r="23" spans="1:5" ht="14.25" customHeight="1">
      <c r="A23" s="4" t="s">
        <v>708</v>
      </c>
      <c r="B23" s="199">
        <f>B18/B13</f>
        <v>0.4</v>
      </c>
      <c r="C23" s="3"/>
      <c r="D23" s="200" t="str">
        <f>IF(B23&lt;1, "Low Leverage", IF(B23&lt;=2, "Moderate Leverage", "High Leverage"))</f>
        <v>Low Leverage</v>
      </c>
      <c r="E23" s="4"/>
    </row>
    <row r="24" spans="1:5" ht="14.25" customHeight="1">
      <c r="A24" s="4"/>
      <c r="B24" s="199"/>
      <c r="C24" s="3"/>
      <c r="D24" s="200"/>
      <c r="E24" s="4"/>
    </row>
    <row r="25" spans="1:5" ht="14.25" customHeight="1">
      <c r="A25" s="22" t="s">
        <v>709</v>
      </c>
      <c r="B25" s="199"/>
      <c r="C25" s="84"/>
      <c r="D25" s="200"/>
      <c r="E25" s="4"/>
    </row>
    <row r="26" spans="1:5" ht="14.25" customHeight="1">
      <c r="A26" s="4"/>
      <c r="B26" s="4"/>
      <c r="C26" s="4"/>
      <c r="D26" s="4"/>
      <c r="E26" s="4"/>
    </row>
    <row r="27" spans="1:5" ht="15" customHeight="1">
      <c r="A27" s="14" t="s">
        <v>710</v>
      </c>
      <c r="B27" s="4"/>
      <c r="C27" s="4"/>
      <c r="D27" s="4"/>
      <c r="E27" s="4"/>
    </row>
    <row r="28" spans="1:5" ht="14.25" customHeight="1">
      <c r="A28" s="4"/>
      <c r="B28" s="4"/>
      <c r="C28" s="4"/>
      <c r="D28" s="4"/>
      <c r="E28" s="4"/>
    </row>
    <row r="29" spans="1:5" ht="14.25" customHeight="1">
      <c r="A29" s="31" t="s">
        <v>711</v>
      </c>
      <c r="B29" s="15" t="s">
        <v>40</v>
      </c>
      <c r="C29" s="15" t="s">
        <v>41</v>
      </c>
      <c r="D29" s="15" t="s">
        <v>712</v>
      </c>
      <c r="E29" s="15" t="s">
        <v>713</v>
      </c>
    </row>
    <row r="30" spans="1:5" ht="14.25" customHeight="1">
      <c r="A30" s="4"/>
      <c r="B30" s="21"/>
      <c r="C30" s="21"/>
      <c r="D30" s="21"/>
      <c r="E30" s="21"/>
    </row>
    <row r="31" spans="1:5" ht="14.25" customHeight="1">
      <c r="A31" s="22" t="s">
        <v>714</v>
      </c>
      <c r="B31" s="21"/>
      <c r="C31" s="21"/>
      <c r="D31" s="21"/>
      <c r="E31" s="21"/>
    </row>
    <row r="32" spans="1:5" ht="14.25" customHeight="1">
      <c r="A32" s="4" t="s">
        <v>715</v>
      </c>
      <c r="B32" s="149">
        <f>Assumptions!B24</f>
        <v>57000000</v>
      </c>
      <c r="C32" s="194">
        <f>B32/$B$67</f>
        <v>0.44741296404966191</v>
      </c>
      <c r="D32" s="21" t="s">
        <v>716</v>
      </c>
      <c r="E32" s="21" t="s">
        <v>717</v>
      </c>
    </row>
    <row r="33" spans="1:5" ht="14.25" customHeight="1">
      <c r="A33" s="4" t="s">
        <v>718</v>
      </c>
      <c r="B33" s="23">
        <f>B16</f>
        <v>25000000</v>
      </c>
      <c r="C33" s="194">
        <f>B33/$B$67</f>
        <v>0.1962337561621324</v>
      </c>
      <c r="D33" s="21" t="s">
        <v>719</v>
      </c>
      <c r="E33" s="21" t="s">
        <v>717</v>
      </c>
    </row>
    <row r="34" spans="1:5" ht="14.25" customHeight="1">
      <c r="A34" s="22" t="s">
        <v>720</v>
      </c>
      <c r="B34" s="197">
        <f>SUM(B32:B33)</f>
        <v>82000000</v>
      </c>
      <c r="C34" s="194">
        <f>B34/$B$67</f>
        <v>0.64364672021179425</v>
      </c>
      <c r="D34" s="21"/>
      <c r="E34" s="21"/>
    </row>
    <row r="35" spans="1:5" ht="14.25" customHeight="1">
      <c r="A35" s="4"/>
      <c r="B35" s="21"/>
      <c r="C35" s="21"/>
      <c r="D35" s="21"/>
      <c r="E35" s="21"/>
    </row>
    <row r="36" spans="1:5" ht="14.25" customHeight="1">
      <c r="A36" s="22" t="s">
        <v>721</v>
      </c>
      <c r="B36" s="21"/>
      <c r="C36" s="21"/>
      <c r="D36" s="21"/>
      <c r="E36" s="21"/>
    </row>
    <row r="37" spans="1:5" ht="14.25" customHeight="1">
      <c r="A37" s="4" t="s">
        <v>722</v>
      </c>
      <c r="B37" s="49">
        <f>Assumptions!F110</f>
        <v>9000000</v>
      </c>
      <c r="C37" s="194">
        <f>B37/$B$67</f>
        <v>7.0644152218367673E-2</v>
      </c>
      <c r="D37" s="21" t="s">
        <v>723</v>
      </c>
      <c r="E37" s="21" t="s">
        <v>50</v>
      </c>
    </row>
    <row r="38" spans="1:5" ht="14.25" customHeight="1">
      <c r="A38" s="4" t="s">
        <v>724</v>
      </c>
      <c r="B38" s="49">
        <f>Assumptions!F111</f>
        <v>12100000</v>
      </c>
      <c r="C38" s="194">
        <f>B38/$B$67</f>
        <v>9.4977137982472093E-2</v>
      </c>
      <c r="D38" s="21" t="s">
        <v>723</v>
      </c>
      <c r="E38" s="21" t="s">
        <v>50</v>
      </c>
    </row>
    <row r="39" spans="1:5" ht="14.25" customHeight="1">
      <c r="A39" s="4" t="s">
        <v>725</v>
      </c>
      <c r="B39" s="49">
        <f>Assumptions!F112</f>
        <v>8704000</v>
      </c>
      <c r="C39" s="194">
        <f>B39/$B$67</f>
        <v>6.8320744545408027E-2</v>
      </c>
      <c r="D39" s="21" t="s">
        <v>723</v>
      </c>
      <c r="E39" s="21" t="s">
        <v>50</v>
      </c>
    </row>
    <row r="40" spans="1:5" ht="14.25" customHeight="1">
      <c r="A40" s="4" t="s">
        <v>726</v>
      </c>
      <c r="B40" s="49">
        <f>Assumptions!B28-B37-B38-B39</f>
        <v>-3834000</v>
      </c>
      <c r="C40" s="194">
        <f>B40/$B$67</f>
        <v>-3.0094408845024626E-2</v>
      </c>
      <c r="D40" s="21" t="s">
        <v>727</v>
      </c>
      <c r="E40" s="21" t="s">
        <v>728</v>
      </c>
    </row>
    <row r="41" spans="1:5" ht="14.25" customHeight="1">
      <c r="A41" s="22" t="s">
        <v>729</v>
      </c>
      <c r="B41" s="197">
        <f>SUM(B37:B40)</f>
        <v>25970000</v>
      </c>
      <c r="C41" s="194">
        <f>B41/$B$67</f>
        <v>0.20384762590122316</v>
      </c>
      <c r="D41" s="21"/>
      <c r="E41" s="21"/>
    </row>
    <row r="42" spans="1:5" ht="14.25" customHeight="1">
      <c r="A42" s="4"/>
      <c r="B42" s="21"/>
      <c r="C42" s="21"/>
      <c r="D42" s="21"/>
      <c r="E42" s="21"/>
    </row>
    <row r="43" spans="1:5" ht="14.25" customHeight="1">
      <c r="A43" s="22" t="s">
        <v>730</v>
      </c>
      <c r="B43" s="21"/>
      <c r="C43" s="21"/>
      <c r="D43" s="21"/>
      <c r="E43" s="21"/>
    </row>
    <row r="44" spans="1:5" ht="14.25" customHeight="1">
      <c r="A44" s="4" t="s">
        <v>731</v>
      </c>
      <c r="B44" s="149">
        <f>Assumptions!E115</f>
        <v>1500000</v>
      </c>
      <c r="C44" s="194">
        <f>B44/$B$67</f>
        <v>1.1774025369727945E-2</v>
      </c>
      <c r="D44" s="21" t="s">
        <v>732</v>
      </c>
      <c r="E44" s="21" t="s">
        <v>733</v>
      </c>
    </row>
    <row r="45" spans="1:5" ht="14.25" customHeight="1">
      <c r="A45" s="4" t="s">
        <v>176</v>
      </c>
      <c r="B45" s="149">
        <f>Assumptions!F116</f>
        <v>1200000</v>
      </c>
      <c r="C45" s="194">
        <f>B45/$B$67</f>
        <v>9.4192202957823559E-3</v>
      </c>
      <c r="D45" s="21" t="s">
        <v>734</v>
      </c>
      <c r="E45" s="21" t="s">
        <v>735</v>
      </c>
    </row>
    <row r="46" spans="1:5" ht="14.25" customHeight="1">
      <c r="A46" s="4" t="s">
        <v>736</v>
      </c>
      <c r="B46" s="149">
        <f>Assumptions!F117</f>
        <v>800000</v>
      </c>
      <c r="C46" s="194">
        <f>B46/$B$67</f>
        <v>6.2794801971882376E-3</v>
      </c>
      <c r="D46" s="21" t="s">
        <v>737</v>
      </c>
      <c r="E46" s="21" t="s">
        <v>733</v>
      </c>
    </row>
    <row r="47" spans="1:5" ht="14.25" customHeight="1">
      <c r="A47" s="4" t="s">
        <v>738</v>
      </c>
      <c r="B47" s="149">
        <f>Assumptions!F118</f>
        <v>500000</v>
      </c>
      <c r="C47" s="194">
        <f>B47/$B$67</f>
        <v>3.9246751232426486E-3</v>
      </c>
      <c r="D47" s="21" t="s">
        <v>739</v>
      </c>
      <c r="E47" s="21" t="s">
        <v>728</v>
      </c>
    </row>
    <row r="48" spans="1:5" ht="14.25" customHeight="1">
      <c r="A48" s="22" t="s">
        <v>740</v>
      </c>
      <c r="B48" s="197">
        <f>SUM(B44:B47)</f>
        <v>4000000</v>
      </c>
      <c r="C48" s="194">
        <f>B48/$B$67</f>
        <v>3.1397400985941189E-2</v>
      </c>
      <c r="D48" s="21"/>
      <c r="E48" s="21"/>
    </row>
    <row r="49" spans="1:5" ht="14.25" customHeight="1">
      <c r="A49" s="4"/>
      <c r="B49" s="21"/>
      <c r="C49" s="21"/>
      <c r="D49" s="21"/>
      <c r="E49" s="21"/>
    </row>
    <row r="50" spans="1:5" ht="14.25" customHeight="1">
      <c r="A50" s="22" t="s">
        <v>741</v>
      </c>
      <c r="B50" s="21"/>
      <c r="C50" s="21"/>
      <c r="D50" s="21"/>
      <c r="E50" s="21"/>
    </row>
    <row r="51" spans="1:5" ht="14.25" customHeight="1">
      <c r="A51" s="4" t="s">
        <v>742</v>
      </c>
      <c r="B51" s="49">
        <f>Assumptions!F119*0.6</f>
        <v>3000000</v>
      </c>
      <c r="C51" s="194">
        <f>B51/$B$67</f>
        <v>2.354805073945589E-2</v>
      </c>
      <c r="D51" s="21" t="s">
        <v>743</v>
      </c>
      <c r="E51" s="21" t="s">
        <v>744</v>
      </c>
    </row>
    <row r="52" spans="1:5" ht="14.25" customHeight="1">
      <c r="A52" s="4" t="s">
        <v>745</v>
      </c>
      <c r="B52" s="49">
        <f>Assumptions!F119*0.4</f>
        <v>2000000</v>
      </c>
      <c r="C52" s="194">
        <f>B52/$B$67</f>
        <v>1.5698700492970594E-2</v>
      </c>
      <c r="D52" s="21" t="s">
        <v>746</v>
      </c>
      <c r="E52" s="21" t="s">
        <v>747</v>
      </c>
    </row>
    <row r="53" spans="1:5" ht="14.25" customHeight="1">
      <c r="A53" s="22" t="s">
        <v>748</v>
      </c>
      <c r="B53" s="197">
        <f>SUM(B51:B52)</f>
        <v>5000000</v>
      </c>
      <c r="C53" s="194">
        <f>B53/$B$67</f>
        <v>3.9246751232426484E-2</v>
      </c>
      <c r="D53" s="21"/>
      <c r="E53" s="21"/>
    </row>
    <row r="54" spans="1:5" ht="14.25" customHeight="1">
      <c r="A54" s="4"/>
      <c r="B54" s="21"/>
      <c r="C54" s="21"/>
      <c r="D54" s="21"/>
      <c r="E54" s="21"/>
    </row>
    <row r="55" spans="1:5" ht="14.25" customHeight="1">
      <c r="A55" s="22" t="s">
        <v>749</v>
      </c>
      <c r="B55" s="21"/>
      <c r="C55" s="21"/>
      <c r="D55" s="21"/>
      <c r="E55" s="21"/>
    </row>
    <row r="56" spans="1:5" ht="14.25" customHeight="1">
      <c r="A56" s="4" t="s">
        <v>185</v>
      </c>
      <c r="B56" s="149">
        <f>Assumptions!B32</f>
        <v>5000000</v>
      </c>
      <c r="C56" s="194">
        <f>B56/$B$67</f>
        <v>3.9246751232426484E-2</v>
      </c>
      <c r="D56" s="21" t="s">
        <v>750</v>
      </c>
      <c r="E56" s="21" t="s">
        <v>717</v>
      </c>
    </row>
    <row r="57" spans="1:5" ht="14.25" customHeight="1">
      <c r="A57" s="4" t="s">
        <v>751</v>
      </c>
      <c r="B57" s="149">
        <f>Assumptions!B126</f>
        <v>394050</v>
      </c>
      <c r="C57" s="194">
        <f>B57/$B$67</f>
        <v>3.0930364646275309E-3</v>
      </c>
      <c r="D57" s="21" t="s">
        <v>752</v>
      </c>
      <c r="E57" s="21" t="s">
        <v>753</v>
      </c>
    </row>
    <row r="58" spans="1:5" ht="14.25" customHeight="1">
      <c r="A58" s="22" t="s">
        <v>754</v>
      </c>
      <c r="B58" s="197">
        <f>SUM(B56:B57)</f>
        <v>5394050</v>
      </c>
      <c r="C58" s="194">
        <f>B58/$B$67</f>
        <v>4.2339787697054015E-2</v>
      </c>
      <c r="D58" s="21"/>
      <c r="E58" s="21"/>
    </row>
    <row r="59" spans="1:5" ht="14.25" customHeight="1">
      <c r="A59" s="4"/>
      <c r="B59" s="21"/>
      <c r="C59" s="21"/>
      <c r="D59" s="21"/>
      <c r="E59" s="21"/>
    </row>
    <row r="60" spans="1:5" ht="14.25" customHeight="1">
      <c r="A60" s="22" t="s">
        <v>755</v>
      </c>
      <c r="B60" s="21"/>
      <c r="C60" s="21"/>
      <c r="D60" s="21"/>
      <c r="E60" s="21"/>
    </row>
    <row r="61" spans="1:5" ht="14.25" customHeight="1">
      <c r="A61" s="4" t="s">
        <v>756</v>
      </c>
      <c r="B61" s="49">
        <f>Assumptions!B33*0.398</f>
        <v>2001940</v>
      </c>
      <c r="C61" s="194">
        <f>B61/$B$67</f>
        <v>1.5713928232448774E-2</v>
      </c>
      <c r="D61" s="21" t="s">
        <v>757</v>
      </c>
      <c r="E61" s="21" t="s">
        <v>758</v>
      </c>
    </row>
    <row r="62" spans="1:5" ht="14.25" customHeight="1">
      <c r="A62" s="4" t="s">
        <v>759</v>
      </c>
      <c r="B62" s="49">
        <f>Assumptions!B33*0.418</f>
        <v>2102540</v>
      </c>
      <c r="C62" s="194">
        <f>B62/$B$67</f>
        <v>1.6503572867245197E-2</v>
      </c>
      <c r="D62" s="21" t="s">
        <v>752</v>
      </c>
      <c r="E62" s="21" t="s">
        <v>760</v>
      </c>
    </row>
    <row r="63" spans="1:5" ht="14.25" customHeight="1">
      <c r="A63" s="4" t="s">
        <v>761</v>
      </c>
      <c r="B63" s="49">
        <f>Assumptions!B33*0.145</f>
        <v>729350</v>
      </c>
      <c r="C63" s="194">
        <f>B63/$B$67</f>
        <v>5.7249236022740508E-3</v>
      </c>
      <c r="D63" s="21" t="s">
        <v>762</v>
      </c>
      <c r="E63" s="21" t="s">
        <v>717</v>
      </c>
    </row>
    <row r="64" spans="1:5" ht="14.25" customHeight="1">
      <c r="A64" s="4" t="s">
        <v>763</v>
      </c>
      <c r="B64" s="49">
        <f>Assumptions!B33*0.04</f>
        <v>201200</v>
      </c>
      <c r="C64" s="194">
        <f>B64/$B$67</f>
        <v>1.5792892695928415E-3</v>
      </c>
      <c r="D64" s="21" t="s">
        <v>764</v>
      </c>
      <c r="E64" s="21" t="s">
        <v>758</v>
      </c>
    </row>
    <row r="65" spans="1:5" ht="14.25" customHeight="1">
      <c r="A65" s="22" t="s">
        <v>765</v>
      </c>
      <c r="B65" s="197">
        <f>SUM(B61:B64)</f>
        <v>5035030</v>
      </c>
      <c r="C65" s="194">
        <f>B65/$B$67</f>
        <v>3.952171397156086E-2</v>
      </c>
      <c r="D65" s="21"/>
      <c r="E65" s="21"/>
    </row>
    <row r="66" spans="1:5" ht="14.25" customHeight="1">
      <c r="A66" s="4"/>
      <c r="B66" s="4"/>
      <c r="C66" s="4"/>
      <c r="D66" s="4"/>
      <c r="E66" s="4"/>
    </row>
    <row r="67" spans="1:5" ht="14.25" customHeight="1">
      <c r="A67" s="28" t="s">
        <v>61</v>
      </c>
      <c r="B67" s="29">
        <f>B34+B41+B48+B53+B58+B65</f>
        <v>127399080</v>
      </c>
      <c r="C67" s="30">
        <f>B67/$B$67</f>
        <v>1</v>
      </c>
      <c r="D67" s="4"/>
      <c r="E67" s="4"/>
    </row>
    <row r="68" spans="1:5" ht="14.25" customHeight="1">
      <c r="D68" s="21"/>
      <c r="E68" s="21"/>
    </row>
    <row r="69" spans="1:5" ht="14.25" customHeight="1">
      <c r="A69" s="4"/>
      <c r="B69" s="21"/>
      <c r="C69" s="21"/>
      <c r="D69" s="21"/>
      <c r="E69" s="21"/>
    </row>
    <row r="70" spans="1:5" ht="14.25" customHeight="1">
      <c r="A70" s="4" t="s">
        <v>766</v>
      </c>
      <c r="B70" s="49">
        <f>Assumptions!B29</f>
        <v>65030000</v>
      </c>
      <c r="C70" s="194">
        <f>B70/(B67+B70)</f>
        <v>0.33794268517003773</v>
      </c>
      <c r="D70" s="21" t="s">
        <v>767</v>
      </c>
      <c r="E70" s="21" t="s">
        <v>768</v>
      </c>
    </row>
    <row r="71" spans="1:5" ht="14.25" customHeight="1">
      <c r="A71" s="4"/>
      <c r="B71" s="4"/>
      <c r="C71" s="4"/>
      <c r="D71" s="4"/>
      <c r="E71" s="4"/>
    </row>
    <row r="72" spans="1:5" ht="14.25" customHeight="1">
      <c r="A72" s="4"/>
      <c r="B72" s="4"/>
      <c r="C72" s="4"/>
      <c r="D72" s="4"/>
      <c r="E72" s="4"/>
    </row>
    <row r="73" spans="1:5" ht="15" customHeight="1">
      <c r="A73" s="14" t="s">
        <v>769</v>
      </c>
      <c r="B73" s="4"/>
      <c r="C73" s="4"/>
      <c r="D73" s="4"/>
      <c r="E73" s="4"/>
    </row>
    <row r="74" spans="1:5" ht="14.25" customHeight="1">
      <c r="A74" s="4"/>
      <c r="B74" s="4"/>
      <c r="C74" s="4"/>
      <c r="D74" s="4"/>
      <c r="E74" s="4"/>
    </row>
    <row r="75" spans="1:5" ht="14.25" customHeight="1">
      <c r="A75" s="31" t="s">
        <v>770</v>
      </c>
      <c r="B75" s="15" t="s">
        <v>40</v>
      </c>
      <c r="C75" s="15" t="s">
        <v>151</v>
      </c>
      <c r="D75" s="4"/>
      <c r="E75" s="4"/>
    </row>
    <row r="76" spans="1:5" ht="14.25" customHeight="1">
      <c r="A76" s="4" t="s">
        <v>771</v>
      </c>
      <c r="B76" s="149">
        <f>B21</f>
        <v>140000000</v>
      </c>
      <c r="C76" s="21"/>
      <c r="D76" s="4"/>
      <c r="E76" s="4"/>
    </row>
    <row r="77" spans="1:5" ht="14.25" customHeight="1">
      <c r="A77" s="4" t="s">
        <v>772</v>
      </c>
      <c r="B77" s="149">
        <f>B67</f>
        <v>127399080</v>
      </c>
      <c r="C77" s="21"/>
      <c r="D77" s="4"/>
      <c r="E77" s="4"/>
    </row>
    <row r="78" spans="1:5" ht="14.25" customHeight="1">
      <c r="A78" s="4" t="s">
        <v>773</v>
      </c>
      <c r="B78" s="197">
        <f>B76-B77</f>
        <v>12600920</v>
      </c>
      <c r="C78" s="21" t="s">
        <v>774</v>
      </c>
      <c r="D78" s="4"/>
      <c r="E78" s="4"/>
    </row>
    <row r="79" spans="1:5" ht="14.25" customHeight="1">
      <c r="A79" s="4"/>
      <c r="B79" s="21"/>
      <c r="C79" s="21"/>
      <c r="D79" s="4"/>
      <c r="E79" s="4"/>
    </row>
    <row r="80" spans="1:5" ht="14.25" customHeight="1">
      <c r="A80" s="4" t="s">
        <v>775</v>
      </c>
      <c r="B80" s="197">
        <f>B78</f>
        <v>12600920</v>
      </c>
      <c r="C80" s="21" t="s">
        <v>776</v>
      </c>
      <c r="D80" s="4"/>
      <c r="E80" s="4"/>
    </row>
    <row r="81" spans="1:5" ht="14.25" customHeight="1">
      <c r="A81" s="4" t="s">
        <v>777</v>
      </c>
      <c r="B81" s="21" t="s">
        <v>778</v>
      </c>
      <c r="C81" s="21"/>
      <c r="D81" s="4"/>
      <c r="E81" s="4"/>
    </row>
    <row r="82" spans="1:5" ht="14.25" customHeight="1">
      <c r="A82" s="4" t="s">
        <v>779</v>
      </c>
      <c r="B82" s="21" t="s">
        <v>780</v>
      </c>
      <c r="C82" s="21"/>
      <c r="D82" s="4"/>
      <c r="E82" s="4"/>
    </row>
    <row r="83" spans="1:5" ht="14.25" customHeight="1">
      <c r="A83" s="4"/>
      <c r="B83" s="4"/>
      <c r="C83" s="4"/>
      <c r="D83" s="4"/>
      <c r="E83" s="4"/>
    </row>
    <row r="84" spans="1:5" ht="14.25" customHeight="1">
      <c r="A84" s="4"/>
      <c r="B84" s="4"/>
      <c r="C84" s="4"/>
      <c r="D84" s="4"/>
      <c r="E84" s="4"/>
    </row>
    <row r="85" spans="1:5" ht="14.25" customHeight="1">
      <c r="A85" s="4"/>
      <c r="B85" s="4"/>
      <c r="C85" s="4"/>
      <c r="D85" s="4"/>
      <c r="E85" s="4"/>
    </row>
    <row r="86" spans="1:5" ht="14.25" customHeight="1">
      <c r="A86" s="4"/>
      <c r="B86" s="4"/>
      <c r="C86" s="4"/>
      <c r="D86" s="4"/>
      <c r="E86" s="4"/>
    </row>
    <row r="87" spans="1:5" ht="14.25" customHeight="1">
      <c r="A87" s="4"/>
      <c r="B87" s="4"/>
      <c r="C87" s="4"/>
      <c r="D87" s="4"/>
      <c r="E87" s="4"/>
    </row>
    <row r="88" spans="1:5" ht="14.25" customHeight="1">
      <c r="A88" s="4"/>
      <c r="B88" s="4"/>
      <c r="C88" s="4"/>
      <c r="D88" s="4"/>
      <c r="E88" s="4"/>
    </row>
    <row r="89" spans="1:5" ht="14.25" customHeight="1">
      <c r="A89" s="4"/>
      <c r="B89" s="4"/>
      <c r="C89" s="4"/>
      <c r="D89" s="4"/>
      <c r="E89" s="4"/>
    </row>
    <row r="90" spans="1:5" ht="14.25" customHeight="1">
      <c r="A90" s="4"/>
      <c r="B90" s="4"/>
      <c r="C90" s="4"/>
      <c r="D90" s="4"/>
      <c r="E90" s="4"/>
    </row>
    <row r="91" spans="1:5" ht="14.25" customHeight="1">
      <c r="A91" s="4"/>
      <c r="B91" s="4"/>
      <c r="C91" s="4"/>
      <c r="D91" s="4"/>
      <c r="E91" s="4"/>
    </row>
    <row r="92" spans="1:5" ht="14.25" customHeight="1">
      <c r="A92" s="4"/>
      <c r="B92" s="4"/>
      <c r="C92" s="4"/>
      <c r="D92" s="4"/>
      <c r="E92" s="4"/>
    </row>
    <row r="93" spans="1:5" ht="14.25" customHeight="1">
      <c r="A93" s="4"/>
      <c r="B93" s="4"/>
      <c r="C93" s="4"/>
      <c r="D93" s="4"/>
      <c r="E93" s="4"/>
    </row>
    <row r="94" spans="1:5" ht="14.25" customHeight="1">
      <c r="A94" s="4"/>
      <c r="B94" s="4"/>
      <c r="C94" s="4"/>
      <c r="D94" s="4"/>
      <c r="E94" s="4"/>
    </row>
    <row r="95" spans="1:5" ht="14.25" customHeight="1">
      <c r="A95" s="4"/>
      <c r="B95" s="4"/>
      <c r="C95" s="4"/>
      <c r="D95" s="4"/>
      <c r="E95" s="4"/>
    </row>
    <row r="96" spans="1:5" ht="14.25" customHeight="1">
      <c r="A96" s="4"/>
      <c r="B96" s="4"/>
      <c r="C96" s="4"/>
      <c r="D96" s="4"/>
      <c r="E96" s="4"/>
    </row>
    <row r="97" spans="1:5" ht="14.25" customHeight="1">
      <c r="A97" s="4"/>
      <c r="B97" s="4"/>
      <c r="C97" s="4"/>
      <c r="D97" s="4"/>
      <c r="E97" s="4"/>
    </row>
    <row r="98" spans="1:5" ht="14.25" customHeight="1">
      <c r="A98" s="4"/>
      <c r="B98" s="4"/>
      <c r="C98" s="4"/>
      <c r="D98" s="4"/>
      <c r="E98" s="4"/>
    </row>
    <row r="99" spans="1:5" ht="14.25" customHeight="1">
      <c r="A99" s="4"/>
      <c r="B99" s="4"/>
      <c r="C99" s="4"/>
      <c r="D99" s="4"/>
      <c r="E99" s="4"/>
    </row>
    <row r="100" spans="1:5" ht="14.25" customHeight="1">
      <c r="A100" s="4"/>
      <c r="B100" s="4"/>
      <c r="C100" s="4"/>
      <c r="D100" s="4"/>
      <c r="E100" s="4"/>
    </row>
    <row r="101" spans="1:5" ht="14.25" customHeight="1">
      <c r="A101" s="4"/>
      <c r="B101" s="4"/>
      <c r="C101" s="4"/>
      <c r="D101" s="4"/>
      <c r="E101" s="4"/>
    </row>
    <row r="102" spans="1:5" ht="14.25" customHeight="1">
      <c r="A102" s="4"/>
      <c r="B102" s="4"/>
      <c r="C102" s="4"/>
      <c r="D102" s="4"/>
      <c r="E102" s="4"/>
    </row>
    <row r="103" spans="1:5" ht="14.25" customHeight="1">
      <c r="A103" s="4"/>
      <c r="B103" s="4"/>
      <c r="C103" s="4"/>
      <c r="D103" s="4"/>
      <c r="E103" s="4"/>
    </row>
    <row r="104" spans="1:5" ht="14.25" customHeight="1">
      <c r="A104" s="4"/>
      <c r="B104" s="4"/>
      <c r="C104" s="4"/>
      <c r="D104" s="4"/>
      <c r="E104" s="4"/>
    </row>
    <row r="105" spans="1:5" ht="14.25" customHeight="1">
      <c r="A105" s="4"/>
      <c r="B105" s="4"/>
      <c r="C105" s="4"/>
      <c r="D105" s="4"/>
      <c r="E105" s="4"/>
    </row>
    <row r="106" spans="1:5" ht="14.25" customHeight="1">
      <c r="A106" s="4"/>
      <c r="B106" s="4"/>
      <c r="C106" s="4"/>
      <c r="D106" s="4"/>
      <c r="E106" s="4"/>
    </row>
    <row r="107" spans="1:5" ht="14.25" customHeight="1">
      <c r="A107" s="4"/>
      <c r="B107" s="4"/>
      <c r="C107" s="4"/>
      <c r="D107" s="4"/>
      <c r="E107" s="4"/>
    </row>
    <row r="108" spans="1:5" ht="14.25" customHeight="1">
      <c r="A108" s="4"/>
      <c r="B108" s="4"/>
      <c r="C108" s="4"/>
      <c r="D108" s="4"/>
      <c r="E108" s="4"/>
    </row>
    <row r="109" spans="1:5" ht="14.25" customHeight="1">
      <c r="A109" s="4"/>
      <c r="B109" s="4"/>
      <c r="C109" s="4"/>
      <c r="D109" s="4"/>
      <c r="E109" s="4"/>
    </row>
    <row r="110" spans="1:5" ht="14.25" customHeight="1">
      <c r="A110" s="4"/>
      <c r="B110" s="4"/>
      <c r="C110" s="4"/>
      <c r="D110" s="4"/>
      <c r="E110" s="4"/>
    </row>
    <row r="111" spans="1:5" ht="14.25" customHeight="1">
      <c r="A111" s="4"/>
      <c r="B111" s="4"/>
      <c r="C111" s="4"/>
      <c r="D111" s="4"/>
      <c r="E111" s="4"/>
    </row>
    <row r="112" spans="1:5" ht="14.25" customHeight="1">
      <c r="A112" s="4"/>
      <c r="B112" s="4"/>
      <c r="C112" s="4"/>
      <c r="D112" s="4"/>
      <c r="E112" s="4"/>
    </row>
    <row r="113" spans="1:5" ht="14.25" customHeight="1">
      <c r="A113" s="4"/>
      <c r="B113" s="4"/>
      <c r="C113" s="4"/>
      <c r="D113" s="4"/>
      <c r="E113" s="4"/>
    </row>
    <row r="114" spans="1:5" ht="14.25" customHeight="1">
      <c r="A114" s="4"/>
      <c r="B114" s="4"/>
      <c r="C114" s="4"/>
      <c r="D114" s="4"/>
      <c r="E114" s="4"/>
    </row>
    <row r="115" spans="1:5" ht="14.25" customHeight="1">
      <c r="A115" s="4"/>
      <c r="B115" s="4"/>
      <c r="C115" s="4"/>
      <c r="D115" s="4"/>
      <c r="E115" s="4"/>
    </row>
    <row r="116" spans="1:5" ht="14.25" customHeight="1">
      <c r="A116" s="4"/>
      <c r="B116" s="4"/>
      <c r="C116" s="4"/>
      <c r="D116" s="4"/>
      <c r="E116" s="4"/>
    </row>
    <row r="117" spans="1:5" ht="14.25" customHeight="1">
      <c r="A117" s="4"/>
      <c r="B117" s="4"/>
      <c r="C117" s="4"/>
      <c r="D117" s="4"/>
      <c r="E117" s="4"/>
    </row>
    <row r="118" spans="1:5" ht="14.25" customHeight="1">
      <c r="A118" s="4"/>
      <c r="B118" s="4"/>
      <c r="C118" s="4"/>
      <c r="D118" s="4"/>
      <c r="E118" s="4"/>
    </row>
    <row r="119" spans="1:5" ht="14.25" customHeight="1">
      <c r="A119" s="4"/>
      <c r="B119" s="4"/>
      <c r="C119" s="4"/>
      <c r="D119" s="4"/>
      <c r="E119" s="4"/>
    </row>
    <row r="120" spans="1:5" ht="14.25" customHeight="1">
      <c r="A120" s="4"/>
      <c r="B120" s="4"/>
      <c r="C120" s="4"/>
      <c r="D120" s="4"/>
      <c r="E120" s="4"/>
    </row>
    <row r="121" spans="1:5" ht="14.25" customHeight="1">
      <c r="A121" s="4"/>
      <c r="B121" s="4"/>
      <c r="C121" s="4"/>
      <c r="D121" s="4"/>
      <c r="E121" s="4"/>
    </row>
    <row r="122" spans="1:5" ht="14.25" customHeight="1">
      <c r="A122" s="4"/>
      <c r="B122" s="4"/>
      <c r="C122" s="4"/>
      <c r="D122" s="4"/>
      <c r="E122" s="4"/>
    </row>
    <row r="123" spans="1:5" ht="14.25" customHeight="1">
      <c r="A123" s="4"/>
      <c r="B123" s="4"/>
      <c r="C123" s="4"/>
      <c r="D123" s="4"/>
      <c r="E123" s="4"/>
    </row>
    <row r="124" spans="1:5" ht="14.25" customHeight="1">
      <c r="A124" s="4"/>
      <c r="B124" s="4"/>
      <c r="C124" s="4"/>
      <c r="D124" s="4"/>
      <c r="E124" s="4"/>
    </row>
    <row r="125" spans="1:5" ht="14.25" customHeight="1">
      <c r="A125" s="4"/>
      <c r="B125" s="4"/>
      <c r="C125" s="4"/>
      <c r="D125" s="4"/>
      <c r="E125" s="4"/>
    </row>
    <row r="126" spans="1:5" ht="14.25" customHeight="1">
      <c r="A126" s="4"/>
      <c r="B126" s="4"/>
      <c r="C126" s="4"/>
      <c r="D126" s="4"/>
      <c r="E126" s="4"/>
    </row>
    <row r="127" spans="1:5" ht="14.25" customHeight="1">
      <c r="A127" s="4"/>
      <c r="B127" s="4"/>
      <c r="C127" s="4"/>
      <c r="D127" s="4"/>
      <c r="E127" s="4"/>
    </row>
    <row r="128" spans="1:5" ht="14.25" customHeight="1">
      <c r="A128" s="4"/>
      <c r="B128" s="4"/>
      <c r="C128" s="4"/>
      <c r="D128" s="4"/>
      <c r="E128" s="4"/>
    </row>
    <row r="129" spans="1:5" ht="14.25" customHeight="1">
      <c r="A129" s="4"/>
      <c r="B129" s="4"/>
      <c r="C129" s="4"/>
      <c r="D129" s="4"/>
      <c r="E129" s="4"/>
    </row>
    <row r="130" spans="1:5" ht="14.25" customHeight="1">
      <c r="A130" s="4"/>
      <c r="B130" s="4"/>
      <c r="C130" s="4"/>
      <c r="D130" s="4"/>
      <c r="E130" s="4"/>
    </row>
    <row r="131" spans="1:5" ht="14.25" customHeight="1">
      <c r="A131" s="4"/>
      <c r="B131" s="4"/>
      <c r="C131" s="4"/>
      <c r="D131" s="4"/>
      <c r="E131" s="4"/>
    </row>
    <row r="132" spans="1:5" ht="14.25" customHeight="1">
      <c r="A132" s="4"/>
      <c r="B132" s="4"/>
      <c r="C132" s="4"/>
      <c r="D132" s="4"/>
      <c r="E132" s="4"/>
    </row>
    <row r="133" spans="1:5" ht="14.25" customHeight="1">
      <c r="A133" s="4"/>
      <c r="B133" s="4"/>
      <c r="C133" s="4"/>
      <c r="D133" s="4"/>
      <c r="E133" s="4"/>
    </row>
    <row r="134" spans="1:5" ht="14.25" customHeight="1">
      <c r="A134" s="4"/>
      <c r="B134" s="4"/>
      <c r="C134" s="4"/>
      <c r="D134" s="4"/>
      <c r="E134" s="4"/>
    </row>
    <row r="135" spans="1:5" ht="14.25" customHeight="1">
      <c r="A135" s="4"/>
      <c r="B135" s="4"/>
      <c r="C135" s="4"/>
      <c r="D135" s="4"/>
      <c r="E135" s="4"/>
    </row>
    <row r="136" spans="1:5" ht="14.25" customHeight="1">
      <c r="A136" s="4"/>
      <c r="B136" s="4"/>
      <c r="C136" s="4"/>
      <c r="D136" s="4"/>
      <c r="E136" s="4"/>
    </row>
    <row r="137" spans="1:5" ht="14.25" customHeight="1">
      <c r="A137" s="4"/>
      <c r="B137" s="4"/>
      <c r="C137" s="4"/>
      <c r="D137" s="4"/>
      <c r="E137" s="4"/>
    </row>
    <row r="138" spans="1:5" ht="14.25" customHeight="1">
      <c r="A138" s="4"/>
      <c r="B138" s="4"/>
      <c r="C138" s="4"/>
      <c r="D138" s="4"/>
      <c r="E138" s="4"/>
    </row>
    <row r="139" spans="1:5" ht="14.25" customHeight="1">
      <c r="A139" s="4"/>
      <c r="B139" s="4"/>
      <c r="C139" s="4"/>
      <c r="D139" s="4"/>
      <c r="E139" s="4"/>
    </row>
    <row r="140" spans="1:5" ht="14.25" customHeight="1">
      <c r="A140" s="4"/>
      <c r="B140" s="4"/>
      <c r="C140" s="4"/>
      <c r="D140" s="4"/>
      <c r="E140" s="4"/>
    </row>
    <row r="141" spans="1:5" ht="14.25" customHeight="1">
      <c r="A141" s="4"/>
      <c r="B141" s="4"/>
      <c r="C141" s="4"/>
      <c r="D141" s="4"/>
      <c r="E141" s="4"/>
    </row>
    <row r="142" spans="1:5" ht="14.25" customHeight="1">
      <c r="A142" s="4"/>
      <c r="B142" s="4"/>
      <c r="C142" s="4"/>
      <c r="D142" s="4"/>
      <c r="E142" s="4"/>
    </row>
    <row r="143" spans="1:5" ht="14.25" customHeight="1">
      <c r="A143" s="4"/>
      <c r="B143" s="4"/>
      <c r="C143" s="4"/>
      <c r="D143" s="4"/>
      <c r="E143" s="4"/>
    </row>
    <row r="144" spans="1:5" ht="14.25" customHeight="1">
      <c r="A144" s="4"/>
      <c r="B144" s="4"/>
      <c r="C144" s="4"/>
      <c r="D144" s="4"/>
      <c r="E144" s="4"/>
    </row>
    <row r="145" spans="1:5" ht="14.25" customHeight="1">
      <c r="A145" s="4"/>
      <c r="B145" s="4"/>
      <c r="C145" s="4"/>
      <c r="D145" s="4"/>
      <c r="E145" s="4"/>
    </row>
    <row r="146" spans="1:5" ht="14.25" customHeight="1">
      <c r="A146" s="4"/>
      <c r="B146" s="4"/>
      <c r="C146" s="4"/>
      <c r="D146" s="4"/>
      <c r="E146" s="4"/>
    </row>
    <row r="147" spans="1:5" ht="14.25" customHeight="1">
      <c r="A147" s="4"/>
      <c r="B147" s="4"/>
      <c r="C147" s="4"/>
      <c r="D147" s="4"/>
      <c r="E147" s="4"/>
    </row>
    <row r="148" spans="1:5" ht="14.25" customHeight="1">
      <c r="A148" s="4"/>
      <c r="B148" s="4"/>
      <c r="C148" s="4"/>
      <c r="D148" s="4"/>
      <c r="E148" s="4"/>
    </row>
    <row r="149" spans="1:5" ht="14.25" customHeight="1">
      <c r="A149" s="4"/>
      <c r="B149" s="4"/>
      <c r="C149" s="4"/>
      <c r="D149" s="4"/>
      <c r="E149" s="4"/>
    </row>
    <row r="150" spans="1:5" ht="14.25" customHeight="1">
      <c r="A150" s="4"/>
      <c r="B150" s="4"/>
      <c r="C150" s="4"/>
      <c r="D150" s="4"/>
      <c r="E150" s="4"/>
    </row>
    <row r="151" spans="1:5" ht="14.25" customHeight="1">
      <c r="A151" s="4"/>
      <c r="B151" s="4"/>
      <c r="C151" s="4"/>
      <c r="D151" s="4"/>
      <c r="E151" s="4"/>
    </row>
    <row r="152" spans="1:5" ht="14.25" customHeight="1">
      <c r="A152" s="4"/>
      <c r="B152" s="4"/>
      <c r="C152" s="4"/>
      <c r="D152" s="4"/>
      <c r="E152" s="4"/>
    </row>
    <row r="153" spans="1:5" ht="14.25" customHeight="1">
      <c r="A153" s="4"/>
      <c r="B153" s="4"/>
      <c r="C153" s="4"/>
      <c r="D153" s="4"/>
      <c r="E153" s="4"/>
    </row>
    <row r="154" spans="1:5" ht="14.25" customHeight="1">
      <c r="A154" s="4"/>
      <c r="B154" s="4"/>
      <c r="C154" s="4"/>
      <c r="D154" s="4"/>
      <c r="E154" s="4"/>
    </row>
    <row r="155" spans="1:5" ht="14.25" customHeight="1">
      <c r="A155" s="4"/>
      <c r="B155" s="4"/>
      <c r="C155" s="4"/>
      <c r="D155" s="4"/>
      <c r="E155" s="4"/>
    </row>
    <row r="156" spans="1:5" ht="14.25" customHeight="1">
      <c r="A156" s="4"/>
      <c r="B156" s="4"/>
      <c r="C156" s="4"/>
      <c r="D156" s="4"/>
      <c r="E156" s="4"/>
    </row>
    <row r="157" spans="1:5" ht="14.25" customHeight="1">
      <c r="A157" s="4"/>
      <c r="B157" s="4"/>
      <c r="C157" s="4"/>
      <c r="D157" s="4"/>
      <c r="E157" s="4"/>
    </row>
    <row r="158" spans="1:5" ht="14.25" customHeight="1">
      <c r="A158" s="4"/>
      <c r="B158" s="4"/>
      <c r="C158" s="4"/>
      <c r="D158" s="4"/>
      <c r="E158" s="4"/>
    </row>
    <row r="159" spans="1:5" ht="14.25" customHeight="1">
      <c r="A159" s="4"/>
      <c r="B159" s="4"/>
      <c r="C159" s="4"/>
      <c r="D159" s="4"/>
      <c r="E159" s="4"/>
    </row>
    <row r="160" spans="1:5" ht="14.25" customHeight="1">
      <c r="A160" s="4"/>
      <c r="B160" s="4"/>
      <c r="C160" s="4"/>
      <c r="D160" s="4"/>
      <c r="E160" s="4"/>
    </row>
    <row r="161" spans="1:5" ht="14.25" customHeight="1">
      <c r="A161" s="4"/>
      <c r="B161" s="4"/>
      <c r="C161" s="4"/>
      <c r="D161" s="4"/>
      <c r="E161" s="4"/>
    </row>
    <row r="162" spans="1:5" ht="14.25" customHeight="1">
      <c r="A162" s="4"/>
      <c r="B162" s="4"/>
      <c r="C162" s="4"/>
      <c r="D162" s="4"/>
      <c r="E162" s="4"/>
    </row>
    <row r="163" spans="1:5" ht="14.25" customHeight="1">
      <c r="A163" s="4"/>
      <c r="B163" s="4"/>
      <c r="C163" s="4"/>
      <c r="D163" s="4"/>
      <c r="E163" s="4"/>
    </row>
    <row r="164" spans="1:5" ht="14.25" customHeight="1">
      <c r="A164" s="4"/>
      <c r="B164" s="4"/>
      <c r="C164" s="4"/>
      <c r="D164" s="4"/>
      <c r="E164" s="4"/>
    </row>
    <row r="165" spans="1:5" ht="14.25" customHeight="1">
      <c r="A165" s="4"/>
      <c r="B165" s="4"/>
      <c r="C165" s="4"/>
      <c r="D165" s="4"/>
      <c r="E165" s="4"/>
    </row>
    <row r="166" spans="1:5" ht="14.25" customHeight="1">
      <c r="A166" s="4"/>
      <c r="B166" s="4"/>
      <c r="C166" s="4"/>
      <c r="D166" s="4"/>
      <c r="E166" s="4"/>
    </row>
    <row r="167" spans="1:5" ht="14.25" customHeight="1">
      <c r="A167" s="4"/>
      <c r="B167" s="4"/>
      <c r="C167" s="4"/>
      <c r="D167" s="4"/>
      <c r="E167" s="4"/>
    </row>
    <row r="168" spans="1:5" ht="14.25" customHeight="1">
      <c r="A168" s="4"/>
      <c r="B168" s="4"/>
      <c r="C168" s="4"/>
      <c r="D168" s="4"/>
      <c r="E168" s="4"/>
    </row>
    <row r="169" spans="1:5" ht="14.25" customHeight="1">
      <c r="A169" s="4"/>
      <c r="B169" s="4"/>
      <c r="C169" s="4"/>
      <c r="D169" s="4"/>
      <c r="E169" s="4"/>
    </row>
    <row r="170" spans="1:5" ht="14.25" customHeight="1">
      <c r="A170" s="4"/>
      <c r="B170" s="4"/>
      <c r="C170" s="4"/>
      <c r="D170" s="4"/>
      <c r="E170" s="4"/>
    </row>
    <row r="171" spans="1:5" ht="14.25" customHeight="1">
      <c r="A171" s="4"/>
      <c r="B171" s="4"/>
      <c r="C171" s="4"/>
      <c r="D171" s="4"/>
      <c r="E171" s="4"/>
    </row>
    <row r="172" spans="1:5" ht="14.25" customHeight="1">
      <c r="A172" s="4"/>
      <c r="B172" s="4"/>
      <c r="C172" s="4"/>
      <c r="D172" s="4"/>
      <c r="E172" s="4"/>
    </row>
    <row r="173" spans="1:5" ht="14.25" customHeight="1">
      <c r="A173" s="4"/>
      <c r="B173" s="4"/>
      <c r="C173" s="4"/>
      <c r="D173" s="4"/>
      <c r="E173" s="4"/>
    </row>
    <row r="174" spans="1:5" ht="14.25" customHeight="1">
      <c r="A174" s="4"/>
      <c r="B174" s="4"/>
      <c r="C174" s="4"/>
      <c r="D174" s="4"/>
      <c r="E174" s="4"/>
    </row>
    <row r="175" spans="1:5" ht="14.25" customHeight="1">
      <c r="A175" s="4"/>
      <c r="B175" s="4"/>
      <c r="C175" s="4"/>
      <c r="D175" s="4"/>
      <c r="E175" s="4"/>
    </row>
    <row r="176" spans="1:5" ht="14.25" customHeight="1">
      <c r="A176" s="4"/>
      <c r="B176" s="4"/>
      <c r="C176" s="4"/>
      <c r="D176" s="4"/>
      <c r="E176" s="4"/>
    </row>
    <row r="177" spans="1:5" ht="14.25" customHeight="1">
      <c r="A177" s="4"/>
      <c r="B177" s="4"/>
      <c r="C177" s="4"/>
      <c r="D177" s="4"/>
      <c r="E177" s="4"/>
    </row>
    <row r="178" spans="1:5" ht="14.25" customHeight="1">
      <c r="A178" s="4"/>
      <c r="B178" s="4"/>
      <c r="C178" s="4"/>
      <c r="D178" s="4"/>
      <c r="E178" s="4"/>
    </row>
    <row r="179" spans="1:5" ht="14.25" customHeight="1">
      <c r="A179" s="4"/>
      <c r="B179" s="4"/>
      <c r="C179" s="4"/>
      <c r="D179" s="4"/>
      <c r="E179" s="4"/>
    </row>
    <row r="180" spans="1:5" ht="14.25" customHeight="1">
      <c r="A180" s="4"/>
      <c r="B180" s="4"/>
      <c r="C180" s="4"/>
      <c r="D180" s="4"/>
      <c r="E180" s="4"/>
    </row>
    <row r="181" spans="1:5" ht="14.25" customHeight="1">
      <c r="A181" s="4"/>
      <c r="B181" s="4"/>
      <c r="C181" s="4"/>
      <c r="D181" s="4"/>
      <c r="E181" s="4"/>
    </row>
    <row r="182" spans="1:5" ht="14.25" customHeight="1">
      <c r="A182" s="4"/>
      <c r="B182" s="4"/>
      <c r="C182" s="4"/>
      <c r="D182" s="4"/>
      <c r="E182" s="4"/>
    </row>
    <row r="183" spans="1:5" ht="14.25" customHeight="1">
      <c r="A183" s="4"/>
      <c r="B183" s="4"/>
      <c r="C183" s="4"/>
      <c r="D183" s="4"/>
      <c r="E183" s="4"/>
    </row>
    <row r="184" spans="1:5" ht="14.25" customHeight="1">
      <c r="A184" s="4"/>
      <c r="B184" s="4"/>
      <c r="C184" s="4"/>
      <c r="D184" s="4"/>
      <c r="E184" s="4"/>
    </row>
    <row r="185" spans="1:5" ht="14.25" customHeight="1">
      <c r="A185" s="4"/>
      <c r="B185" s="4"/>
      <c r="C185" s="4"/>
      <c r="D185" s="4"/>
      <c r="E185" s="4"/>
    </row>
    <row r="186" spans="1:5" ht="14.25" customHeight="1">
      <c r="A186" s="4"/>
      <c r="B186" s="4"/>
      <c r="C186" s="4"/>
      <c r="D186" s="4"/>
      <c r="E186" s="4"/>
    </row>
    <row r="187" spans="1:5" ht="14.25" customHeight="1">
      <c r="A187" s="4"/>
      <c r="B187" s="4"/>
      <c r="C187" s="4"/>
      <c r="D187" s="4"/>
      <c r="E187" s="4"/>
    </row>
    <row r="188" spans="1:5" ht="14.25" customHeight="1">
      <c r="A188" s="4"/>
      <c r="B188" s="4"/>
      <c r="C188" s="4"/>
      <c r="D188" s="4"/>
      <c r="E188" s="4"/>
    </row>
    <row r="189" spans="1:5" ht="14.25" customHeight="1">
      <c r="A189" s="4"/>
      <c r="B189" s="4"/>
      <c r="C189" s="4"/>
      <c r="D189" s="4"/>
      <c r="E189" s="4"/>
    </row>
    <row r="190" spans="1:5" ht="14.25" customHeight="1">
      <c r="A190" s="4"/>
      <c r="B190" s="4"/>
      <c r="C190" s="4"/>
      <c r="D190" s="4"/>
      <c r="E190" s="4"/>
    </row>
    <row r="191" spans="1:5" ht="14.25" customHeight="1">
      <c r="A191" s="4"/>
      <c r="B191" s="4"/>
      <c r="C191" s="4"/>
      <c r="D191" s="4"/>
      <c r="E191" s="4"/>
    </row>
    <row r="192" spans="1:5" ht="14.25" customHeight="1">
      <c r="A192" s="4"/>
      <c r="B192" s="4"/>
      <c r="C192" s="4"/>
      <c r="D192" s="4"/>
      <c r="E192" s="4"/>
    </row>
    <row r="193" spans="1:5" ht="14.25" customHeight="1">
      <c r="A193" s="4"/>
      <c r="B193" s="4"/>
      <c r="C193" s="4"/>
      <c r="D193" s="4"/>
      <c r="E193" s="4"/>
    </row>
    <row r="194" spans="1:5" ht="14.25" customHeight="1">
      <c r="A194" s="4"/>
      <c r="B194" s="4"/>
      <c r="C194" s="4"/>
      <c r="D194" s="4"/>
      <c r="E194" s="4"/>
    </row>
    <row r="195" spans="1:5" ht="14.25" customHeight="1">
      <c r="A195" s="4"/>
      <c r="B195" s="4"/>
      <c r="C195" s="4"/>
      <c r="D195" s="4"/>
      <c r="E195" s="4"/>
    </row>
    <row r="196" spans="1:5" ht="14.25" customHeight="1">
      <c r="A196" s="4"/>
      <c r="B196" s="4"/>
      <c r="C196" s="4"/>
      <c r="D196" s="4"/>
      <c r="E196" s="4"/>
    </row>
    <row r="197" spans="1:5" ht="14.25" customHeight="1">
      <c r="A197" s="4"/>
      <c r="B197" s="4"/>
      <c r="C197" s="4"/>
      <c r="D197" s="4"/>
      <c r="E197" s="4"/>
    </row>
    <row r="198" spans="1:5" ht="14.25" customHeight="1">
      <c r="A198" s="4"/>
      <c r="B198" s="4"/>
      <c r="C198" s="4"/>
      <c r="D198" s="4"/>
      <c r="E198" s="4"/>
    </row>
    <row r="199" spans="1:5" ht="14.25" customHeight="1">
      <c r="A199" s="4"/>
      <c r="B199" s="4"/>
      <c r="C199" s="4"/>
      <c r="D199" s="4"/>
      <c r="E199" s="4"/>
    </row>
    <row r="200" spans="1:5" ht="14.25" customHeight="1">
      <c r="A200" s="4"/>
      <c r="B200" s="4"/>
      <c r="C200" s="4"/>
      <c r="D200" s="4"/>
      <c r="E200" s="4"/>
    </row>
    <row r="201" spans="1:5" ht="14.25" customHeight="1">
      <c r="A201" s="4"/>
      <c r="B201" s="4"/>
      <c r="C201" s="4"/>
      <c r="D201" s="4"/>
      <c r="E201" s="4"/>
    </row>
    <row r="202" spans="1:5" ht="14.25" customHeight="1">
      <c r="A202" s="4"/>
      <c r="B202" s="4"/>
      <c r="C202" s="4"/>
      <c r="D202" s="4"/>
      <c r="E202" s="4"/>
    </row>
    <row r="203" spans="1:5" ht="14.25" customHeight="1">
      <c r="A203" s="4"/>
      <c r="B203" s="4"/>
      <c r="C203" s="4"/>
      <c r="D203" s="4"/>
      <c r="E203" s="4"/>
    </row>
    <row r="204" spans="1:5" ht="14.25" customHeight="1">
      <c r="A204" s="4"/>
      <c r="B204" s="4"/>
      <c r="C204" s="4"/>
      <c r="D204" s="4"/>
      <c r="E204" s="4"/>
    </row>
    <row r="205" spans="1:5" ht="14.25" customHeight="1">
      <c r="A205" s="4"/>
      <c r="B205" s="4"/>
      <c r="C205" s="4"/>
      <c r="D205" s="4"/>
      <c r="E205" s="4"/>
    </row>
    <row r="206" spans="1:5" ht="14.25" customHeight="1">
      <c r="A206" s="4"/>
      <c r="B206" s="4"/>
      <c r="C206" s="4"/>
      <c r="D206" s="4"/>
      <c r="E206" s="4"/>
    </row>
    <row r="207" spans="1:5" ht="14.25" customHeight="1">
      <c r="A207" s="4"/>
      <c r="B207" s="4"/>
      <c r="C207" s="4"/>
      <c r="D207" s="4"/>
      <c r="E207" s="4"/>
    </row>
    <row r="208" spans="1:5" ht="14.25" customHeight="1">
      <c r="A208" s="4"/>
      <c r="B208" s="4"/>
      <c r="C208" s="4"/>
      <c r="D208" s="4"/>
      <c r="E208" s="4"/>
    </row>
    <row r="209" spans="1:5" ht="14.25" customHeight="1">
      <c r="A209" s="4"/>
      <c r="B209" s="4"/>
      <c r="C209" s="4"/>
      <c r="D209" s="4"/>
      <c r="E209" s="4"/>
    </row>
    <row r="210" spans="1:5" ht="14.25" customHeight="1">
      <c r="A210" s="4"/>
      <c r="B210" s="4"/>
      <c r="C210" s="4"/>
      <c r="D210" s="4"/>
      <c r="E210" s="4"/>
    </row>
    <row r="211" spans="1:5" ht="14.25" customHeight="1">
      <c r="A211" s="4"/>
      <c r="B211" s="4"/>
      <c r="C211" s="4"/>
      <c r="D211" s="4"/>
      <c r="E211" s="4"/>
    </row>
    <row r="212" spans="1:5" ht="14.25" customHeight="1">
      <c r="A212" s="4"/>
      <c r="B212" s="4"/>
      <c r="C212" s="4"/>
      <c r="D212" s="4"/>
      <c r="E212" s="4"/>
    </row>
    <row r="213" spans="1:5" ht="14.25" customHeight="1">
      <c r="A213" s="4"/>
      <c r="B213" s="4"/>
      <c r="C213" s="4"/>
      <c r="D213" s="4"/>
      <c r="E213" s="4"/>
    </row>
    <row r="214" spans="1:5" ht="14.25" customHeight="1">
      <c r="A214" s="4"/>
      <c r="B214" s="4"/>
      <c r="C214" s="4"/>
      <c r="D214" s="4"/>
      <c r="E214" s="4"/>
    </row>
    <row r="215" spans="1:5" ht="14.25" customHeight="1">
      <c r="A215" s="4"/>
      <c r="B215" s="4"/>
      <c r="C215" s="4"/>
      <c r="D215" s="4"/>
      <c r="E215" s="4"/>
    </row>
    <row r="216" spans="1:5" ht="14.25" customHeight="1">
      <c r="A216" s="4"/>
      <c r="B216" s="4"/>
      <c r="C216" s="4"/>
      <c r="D216" s="4"/>
      <c r="E216" s="4"/>
    </row>
    <row r="217" spans="1:5" ht="14.25" customHeight="1">
      <c r="A217" s="4"/>
      <c r="B217" s="4"/>
      <c r="C217" s="4"/>
      <c r="D217" s="4"/>
      <c r="E217" s="4"/>
    </row>
    <row r="218" spans="1:5" ht="14.25" customHeight="1">
      <c r="A218" s="4"/>
      <c r="B218" s="4"/>
      <c r="C218" s="4"/>
      <c r="D218" s="4"/>
      <c r="E218" s="4"/>
    </row>
    <row r="219" spans="1:5" ht="14.25" customHeight="1">
      <c r="A219" s="4"/>
      <c r="B219" s="4"/>
      <c r="C219" s="4"/>
      <c r="D219" s="4"/>
      <c r="E219" s="4"/>
    </row>
    <row r="220" spans="1:5" ht="14.25" customHeight="1">
      <c r="A220" s="4"/>
      <c r="B220" s="4"/>
      <c r="C220" s="4"/>
      <c r="D220" s="4"/>
      <c r="E220" s="4"/>
    </row>
    <row r="221" spans="1:5" ht="14.25" customHeight="1">
      <c r="A221" s="4"/>
      <c r="B221" s="4"/>
      <c r="C221" s="4"/>
      <c r="D221" s="4"/>
      <c r="E221" s="4"/>
    </row>
    <row r="222" spans="1:5" ht="14.25" customHeight="1">
      <c r="A222" s="4"/>
      <c r="B222" s="4"/>
      <c r="C222" s="4"/>
      <c r="D222" s="4"/>
      <c r="E222" s="4"/>
    </row>
    <row r="223" spans="1:5" ht="14.25" customHeight="1">
      <c r="A223" s="4"/>
      <c r="B223" s="4"/>
      <c r="C223" s="4"/>
      <c r="D223" s="4"/>
      <c r="E223" s="4"/>
    </row>
    <row r="224" spans="1:5" ht="14.25" customHeight="1">
      <c r="A224" s="4"/>
      <c r="B224" s="4"/>
      <c r="C224" s="4"/>
      <c r="D224" s="4"/>
      <c r="E224" s="4"/>
    </row>
    <row r="225" spans="1:5" ht="14.25" customHeight="1">
      <c r="A225" s="4"/>
      <c r="B225" s="4"/>
      <c r="C225" s="4"/>
      <c r="D225" s="4"/>
      <c r="E225" s="4"/>
    </row>
    <row r="226" spans="1:5" ht="14.25" customHeight="1">
      <c r="A226" s="4"/>
      <c r="B226" s="4"/>
      <c r="C226" s="4"/>
      <c r="D226" s="4"/>
      <c r="E226" s="4"/>
    </row>
    <row r="227" spans="1:5" ht="14.25" customHeight="1">
      <c r="A227" s="4"/>
      <c r="B227" s="4"/>
      <c r="C227" s="4"/>
      <c r="D227" s="4"/>
      <c r="E227" s="4"/>
    </row>
    <row r="228" spans="1:5" ht="14.25" customHeight="1">
      <c r="A228" s="4"/>
      <c r="B228" s="4"/>
      <c r="C228" s="4"/>
      <c r="D228" s="4"/>
      <c r="E228" s="4"/>
    </row>
    <row r="229" spans="1:5" ht="14.25" customHeight="1">
      <c r="A229" s="4"/>
      <c r="B229" s="4"/>
      <c r="C229" s="4"/>
      <c r="D229" s="4"/>
      <c r="E229" s="4"/>
    </row>
    <row r="230" spans="1:5" ht="14.25" customHeight="1">
      <c r="A230" s="4"/>
      <c r="B230" s="4"/>
      <c r="C230" s="4"/>
      <c r="D230" s="4"/>
      <c r="E230" s="4"/>
    </row>
    <row r="231" spans="1:5" ht="14.25" customHeight="1">
      <c r="A231" s="4"/>
      <c r="B231" s="4"/>
      <c r="C231" s="4"/>
      <c r="D231" s="4"/>
      <c r="E231" s="4"/>
    </row>
    <row r="232" spans="1:5" ht="14.25" customHeight="1">
      <c r="A232" s="4"/>
      <c r="B232" s="4"/>
      <c r="C232" s="4"/>
      <c r="D232" s="4"/>
      <c r="E232" s="4"/>
    </row>
    <row r="233" spans="1:5" ht="14.25" customHeight="1">
      <c r="A233" s="4"/>
      <c r="B233" s="4"/>
      <c r="C233" s="4"/>
      <c r="D233" s="4"/>
      <c r="E233" s="4"/>
    </row>
    <row r="234" spans="1:5" ht="14.25" customHeight="1">
      <c r="A234" s="4"/>
      <c r="B234" s="4"/>
      <c r="C234" s="4"/>
      <c r="D234" s="4"/>
      <c r="E234" s="4"/>
    </row>
    <row r="235" spans="1:5" ht="14.25" customHeight="1">
      <c r="A235" s="4"/>
      <c r="B235" s="4"/>
      <c r="C235" s="4"/>
      <c r="D235" s="4"/>
      <c r="E235" s="4"/>
    </row>
    <row r="236" spans="1:5" ht="14.25" customHeight="1">
      <c r="A236" s="4"/>
      <c r="B236" s="4"/>
      <c r="C236" s="4"/>
      <c r="D236" s="4"/>
      <c r="E236" s="4"/>
    </row>
    <row r="237" spans="1:5" ht="14.25" customHeight="1">
      <c r="A237" s="4"/>
      <c r="B237" s="4"/>
      <c r="C237" s="4"/>
      <c r="D237" s="4"/>
      <c r="E237" s="4"/>
    </row>
    <row r="238" spans="1:5" ht="14.25" customHeight="1">
      <c r="A238" s="4"/>
      <c r="B238" s="4"/>
      <c r="C238" s="4"/>
      <c r="D238" s="4"/>
      <c r="E238" s="4"/>
    </row>
    <row r="239" spans="1:5" ht="14.25" customHeight="1">
      <c r="A239" s="4"/>
      <c r="B239" s="4"/>
      <c r="C239" s="4"/>
      <c r="D239" s="4"/>
      <c r="E239" s="4"/>
    </row>
    <row r="240" spans="1:5" ht="14.25" customHeight="1">
      <c r="A240" s="4"/>
      <c r="B240" s="4"/>
      <c r="C240" s="4"/>
      <c r="D240" s="4"/>
      <c r="E240" s="4"/>
    </row>
    <row r="241" spans="1:5" ht="14.25" customHeight="1">
      <c r="A241" s="4"/>
      <c r="B241" s="4"/>
      <c r="C241" s="4"/>
      <c r="D241" s="4"/>
      <c r="E241" s="4"/>
    </row>
    <row r="242" spans="1:5" ht="14.25" customHeight="1">
      <c r="A242" s="4"/>
      <c r="B242" s="4"/>
      <c r="C242" s="4"/>
      <c r="D242" s="4"/>
      <c r="E242" s="4"/>
    </row>
    <row r="243" spans="1:5" ht="14.25" customHeight="1">
      <c r="A243" s="4"/>
      <c r="B243" s="4"/>
      <c r="C243" s="4"/>
      <c r="D243" s="4"/>
      <c r="E243" s="4"/>
    </row>
    <row r="244" spans="1:5" ht="14.25" customHeight="1">
      <c r="A244" s="4"/>
      <c r="B244" s="4"/>
      <c r="C244" s="4"/>
      <c r="D244" s="4"/>
      <c r="E244" s="4"/>
    </row>
    <row r="245" spans="1:5" ht="14.25" customHeight="1">
      <c r="A245" s="4"/>
      <c r="B245" s="4"/>
      <c r="C245" s="4"/>
      <c r="D245" s="4"/>
      <c r="E245" s="4"/>
    </row>
    <row r="246" spans="1:5" ht="14.25" customHeight="1">
      <c r="A246" s="4"/>
      <c r="B246" s="4"/>
      <c r="C246" s="4"/>
      <c r="D246" s="4"/>
      <c r="E246" s="4"/>
    </row>
    <row r="247" spans="1:5" ht="14.25" customHeight="1">
      <c r="A247" s="4"/>
      <c r="B247" s="4"/>
      <c r="C247" s="4"/>
      <c r="D247" s="4"/>
      <c r="E247" s="4"/>
    </row>
    <row r="248" spans="1:5" ht="14.25" customHeight="1">
      <c r="A248" s="4"/>
      <c r="B248" s="4"/>
      <c r="C248" s="4"/>
      <c r="D248" s="4"/>
      <c r="E248" s="4"/>
    </row>
    <row r="249" spans="1:5" ht="14.25" customHeight="1">
      <c r="A249" s="4"/>
      <c r="B249" s="4"/>
      <c r="C249" s="4"/>
      <c r="D249" s="4"/>
      <c r="E249" s="4"/>
    </row>
    <row r="250" spans="1:5" ht="14.25" customHeight="1">
      <c r="A250" s="4"/>
      <c r="B250" s="4"/>
      <c r="C250" s="4"/>
      <c r="D250" s="4"/>
      <c r="E250" s="4"/>
    </row>
    <row r="251" spans="1:5" ht="14.25" customHeight="1">
      <c r="A251" s="4"/>
      <c r="B251" s="4"/>
      <c r="C251" s="4"/>
      <c r="D251" s="4"/>
      <c r="E251" s="4"/>
    </row>
    <row r="252" spans="1:5" ht="14.25" customHeight="1">
      <c r="A252" s="4"/>
      <c r="B252" s="4"/>
      <c r="C252" s="4"/>
      <c r="D252" s="4"/>
      <c r="E252" s="4"/>
    </row>
    <row r="253" spans="1:5" ht="14.25" customHeight="1">
      <c r="A253" s="4"/>
      <c r="B253" s="4"/>
      <c r="C253" s="4"/>
      <c r="D253" s="4"/>
      <c r="E253" s="4"/>
    </row>
    <row r="254" spans="1:5" ht="14.25" customHeight="1">
      <c r="A254" s="4"/>
      <c r="B254" s="4"/>
      <c r="C254" s="4"/>
      <c r="D254" s="4"/>
      <c r="E254" s="4"/>
    </row>
    <row r="255" spans="1:5" ht="14.25" customHeight="1">
      <c r="A255" s="4"/>
      <c r="B255" s="4"/>
      <c r="C255" s="4"/>
      <c r="D255" s="4"/>
      <c r="E255" s="4"/>
    </row>
    <row r="256" spans="1:5" ht="14.25" customHeight="1">
      <c r="A256" s="4"/>
      <c r="B256" s="4"/>
      <c r="C256" s="4"/>
      <c r="D256" s="4"/>
      <c r="E256" s="4"/>
    </row>
    <row r="257" spans="1:5" ht="14.25" customHeight="1">
      <c r="A257" s="4"/>
      <c r="B257" s="4"/>
      <c r="C257" s="4"/>
      <c r="D257" s="4"/>
      <c r="E257" s="4"/>
    </row>
    <row r="258" spans="1:5" ht="14.25" customHeight="1">
      <c r="A258" s="4"/>
      <c r="B258" s="4"/>
      <c r="C258" s="4"/>
      <c r="D258" s="4"/>
      <c r="E258" s="4"/>
    </row>
    <row r="259" spans="1:5" ht="14.25" customHeight="1">
      <c r="A259" s="4"/>
      <c r="B259" s="4"/>
      <c r="C259" s="4"/>
      <c r="D259" s="4"/>
      <c r="E259" s="4"/>
    </row>
    <row r="260" spans="1:5" ht="14.25" customHeight="1">
      <c r="A260" s="4"/>
      <c r="B260" s="4"/>
      <c r="C260" s="4"/>
      <c r="D260" s="4"/>
      <c r="E260" s="4"/>
    </row>
    <row r="261" spans="1:5" ht="14.25" customHeight="1">
      <c r="A261" s="4"/>
      <c r="B261" s="4"/>
      <c r="C261" s="4"/>
      <c r="D261" s="4"/>
      <c r="E261" s="4"/>
    </row>
    <row r="262" spans="1:5" ht="14.25" customHeight="1">
      <c r="A262" s="4"/>
      <c r="B262" s="4"/>
      <c r="C262" s="4"/>
      <c r="D262" s="4"/>
      <c r="E262" s="4"/>
    </row>
    <row r="263" spans="1:5" ht="14.25" customHeight="1">
      <c r="A263" s="4"/>
      <c r="B263" s="4"/>
      <c r="C263" s="4"/>
      <c r="D263" s="4"/>
      <c r="E263" s="4"/>
    </row>
    <row r="264" spans="1:5" ht="14.25" customHeight="1">
      <c r="A264" s="4"/>
      <c r="B264" s="4"/>
      <c r="C264" s="4"/>
      <c r="D264" s="4"/>
      <c r="E264" s="4"/>
    </row>
    <row r="265" spans="1:5" ht="14.25" customHeight="1">
      <c r="A265" s="4"/>
      <c r="B265" s="4"/>
      <c r="C265" s="4"/>
      <c r="D265" s="4"/>
      <c r="E265" s="4"/>
    </row>
    <row r="266" spans="1:5" ht="14.25" customHeight="1">
      <c r="A266" s="4"/>
      <c r="B266" s="4"/>
      <c r="C266" s="4"/>
      <c r="D266" s="4"/>
      <c r="E266" s="4"/>
    </row>
    <row r="267" spans="1:5" ht="14.25" customHeight="1">
      <c r="A267" s="4"/>
      <c r="B267" s="4"/>
      <c r="C267" s="4"/>
      <c r="D267" s="4"/>
      <c r="E267" s="4"/>
    </row>
    <row r="268" spans="1:5" ht="14.25" customHeight="1">
      <c r="A268" s="4"/>
      <c r="B268" s="4"/>
      <c r="C268" s="4"/>
      <c r="D268" s="4"/>
      <c r="E268" s="4"/>
    </row>
    <row r="269" spans="1:5" ht="14.25" customHeight="1">
      <c r="A269" s="4"/>
      <c r="B269" s="4"/>
      <c r="C269" s="4"/>
      <c r="D269" s="4"/>
      <c r="E269" s="4"/>
    </row>
    <row r="270" spans="1:5" ht="14.25" customHeight="1">
      <c r="A270" s="4"/>
      <c r="B270" s="4"/>
      <c r="C270" s="4"/>
      <c r="D270" s="4"/>
      <c r="E270" s="4"/>
    </row>
    <row r="271" spans="1:5" ht="14.25" customHeight="1">
      <c r="A271" s="4"/>
      <c r="B271" s="4"/>
      <c r="C271" s="4"/>
      <c r="D271" s="4"/>
      <c r="E271" s="4"/>
    </row>
    <row r="272" spans="1:5" ht="14.25" customHeight="1">
      <c r="A272" s="4"/>
      <c r="B272" s="4"/>
      <c r="C272" s="4"/>
      <c r="D272" s="4"/>
      <c r="E272" s="4"/>
    </row>
    <row r="273" spans="1:5" ht="14.25" customHeight="1">
      <c r="A273" s="4"/>
      <c r="B273" s="4"/>
      <c r="C273" s="4"/>
      <c r="D273" s="4"/>
      <c r="E273" s="4"/>
    </row>
    <row r="274" spans="1:5" ht="14.25" customHeight="1">
      <c r="A274" s="4"/>
      <c r="B274" s="4"/>
      <c r="C274" s="4"/>
      <c r="D274" s="4"/>
      <c r="E274" s="4"/>
    </row>
    <row r="275" spans="1:5" ht="14.25" customHeight="1">
      <c r="A275" s="4"/>
      <c r="B275" s="4"/>
      <c r="C275" s="4"/>
      <c r="D275" s="4"/>
      <c r="E275" s="4"/>
    </row>
    <row r="276" spans="1:5" ht="14.25" customHeight="1">
      <c r="A276" s="4"/>
      <c r="B276" s="4"/>
      <c r="C276" s="4"/>
      <c r="D276" s="4"/>
      <c r="E276" s="4"/>
    </row>
    <row r="277" spans="1:5" ht="14.25" customHeight="1">
      <c r="A277" s="4"/>
      <c r="B277" s="4"/>
      <c r="C277" s="4"/>
      <c r="D277" s="4"/>
      <c r="E277" s="4"/>
    </row>
    <row r="278" spans="1:5" ht="14.25" customHeight="1">
      <c r="A278" s="4"/>
      <c r="B278" s="4"/>
      <c r="C278" s="4"/>
      <c r="D278" s="4"/>
      <c r="E278" s="4"/>
    </row>
    <row r="279" spans="1:5" ht="14.25" customHeight="1">
      <c r="A279" s="4"/>
      <c r="B279" s="4"/>
      <c r="C279" s="4"/>
      <c r="D279" s="4"/>
      <c r="E279" s="4"/>
    </row>
    <row r="280" spans="1:5" ht="14.25" customHeight="1">
      <c r="A280" s="4"/>
      <c r="B280" s="4"/>
      <c r="C280" s="4"/>
      <c r="D280" s="4"/>
      <c r="E280" s="4"/>
    </row>
    <row r="281" spans="1:5" ht="14.25" customHeight="1">
      <c r="A281" s="4"/>
      <c r="B281" s="4"/>
      <c r="C281" s="4"/>
      <c r="D281" s="4"/>
      <c r="E281" s="4"/>
    </row>
    <row r="282" spans="1:5" ht="14.25" customHeight="1">
      <c r="A282" s="4"/>
      <c r="B282" s="4"/>
      <c r="C282" s="4"/>
      <c r="D282" s="4"/>
      <c r="E282" s="4"/>
    </row>
    <row r="283" spans="1:5" ht="14.25" customHeight="1">
      <c r="A283" s="4"/>
      <c r="B283" s="4"/>
      <c r="C283" s="4"/>
      <c r="D283" s="4"/>
      <c r="E283" s="4"/>
    </row>
    <row r="284" spans="1:5" ht="14.25" customHeight="1">
      <c r="A284" s="4"/>
      <c r="B284" s="4"/>
      <c r="C284" s="4"/>
      <c r="D284" s="4"/>
      <c r="E284" s="4"/>
    </row>
    <row r="285" spans="1:5" ht="14.25" customHeight="1">
      <c r="A285" s="4"/>
      <c r="B285" s="4"/>
      <c r="C285" s="4"/>
      <c r="D285" s="4"/>
      <c r="E285" s="4"/>
    </row>
    <row r="286" spans="1:5" ht="14.25" customHeight="1">
      <c r="A286" s="4"/>
      <c r="B286" s="4"/>
      <c r="C286" s="4"/>
      <c r="D286" s="4"/>
      <c r="E286" s="4"/>
    </row>
    <row r="287" spans="1:5" ht="14.25" customHeight="1">
      <c r="A287" s="4"/>
      <c r="B287" s="4"/>
      <c r="C287" s="4"/>
      <c r="D287" s="4"/>
      <c r="E287" s="4"/>
    </row>
    <row r="288" spans="1:5" ht="14.25" customHeight="1">
      <c r="A288" s="4"/>
      <c r="B288" s="4"/>
      <c r="C288" s="4"/>
      <c r="D288" s="4"/>
      <c r="E288" s="4"/>
    </row>
    <row r="289" spans="1:5" ht="14.25" customHeight="1">
      <c r="A289" s="4"/>
      <c r="B289" s="4"/>
      <c r="C289" s="4"/>
      <c r="D289" s="4"/>
      <c r="E289" s="4"/>
    </row>
    <row r="290" spans="1:5" ht="14.25" customHeight="1">
      <c r="A290" s="4"/>
      <c r="B290" s="4"/>
      <c r="C290" s="4"/>
      <c r="D290" s="4"/>
      <c r="E290" s="4"/>
    </row>
    <row r="291" spans="1:5" ht="14.25" customHeight="1">
      <c r="A291" s="4"/>
      <c r="B291" s="4"/>
      <c r="C291" s="4"/>
      <c r="D291" s="4"/>
      <c r="E291" s="4"/>
    </row>
    <row r="292" spans="1:5" ht="14.25" customHeight="1">
      <c r="A292" s="4"/>
      <c r="B292" s="4"/>
      <c r="C292" s="4"/>
      <c r="D292" s="4"/>
      <c r="E292" s="4"/>
    </row>
    <row r="293" spans="1:5" ht="14.25" customHeight="1">
      <c r="A293" s="4"/>
      <c r="B293" s="4"/>
      <c r="C293" s="4"/>
      <c r="D293" s="4"/>
      <c r="E293" s="4"/>
    </row>
    <row r="294" spans="1:5" ht="14.25" customHeight="1">
      <c r="A294" s="4"/>
      <c r="B294" s="4"/>
      <c r="C294" s="4"/>
      <c r="D294" s="4"/>
      <c r="E294" s="4"/>
    </row>
    <row r="295" spans="1:5" ht="14.25" customHeight="1">
      <c r="A295" s="4"/>
      <c r="B295" s="4"/>
      <c r="C295" s="4"/>
      <c r="D295" s="4"/>
      <c r="E295" s="4"/>
    </row>
    <row r="296" spans="1:5" ht="14.25" customHeight="1">
      <c r="A296" s="4"/>
      <c r="B296" s="4"/>
      <c r="C296" s="4"/>
      <c r="D296" s="4"/>
      <c r="E296" s="4"/>
    </row>
    <row r="297" spans="1:5" ht="14.25" customHeight="1">
      <c r="A297" s="4"/>
      <c r="B297" s="4"/>
      <c r="C297" s="4"/>
      <c r="D297" s="4"/>
      <c r="E297" s="4"/>
    </row>
    <row r="298" spans="1:5" ht="14.25" customHeight="1">
      <c r="A298" s="4"/>
      <c r="B298" s="4"/>
      <c r="C298" s="4"/>
      <c r="D298" s="4"/>
      <c r="E298" s="4"/>
    </row>
    <row r="299" spans="1:5" ht="14.25" customHeight="1">
      <c r="A299" s="4"/>
      <c r="B299" s="4"/>
      <c r="C299" s="4"/>
      <c r="D299" s="4"/>
      <c r="E299" s="4"/>
    </row>
    <row r="300" spans="1:5" ht="14.25" customHeight="1">
      <c r="A300" s="4"/>
      <c r="B300" s="4"/>
      <c r="C300" s="4"/>
      <c r="D300" s="4"/>
      <c r="E300" s="4"/>
    </row>
    <row r="301" spans="1:5" ht="14.25" customHeight="1">
      <c r="A301" s="4"/>
      <c r="B301" s="4"/>
      <c r="C301" s="4"/>
      <c r="D301" s="4"/>
      <c r="E301" s="4"/>
    </row>
    <row r="302" spans="1:5" ht="14.25" customHeight="1">
      <c r="A302" s="4"/>
      <c r="B302" s="4"/>
      <c r="C302" s="4"/>
      <c r="D302" s="4"/>
      <c r="E302" s="4"/>
    </row>
    <row r="303" spans="1:5" ht="14.25" customHeight="1">
      <c r="A303" s="4"/>
      <c r="B303" s="4"/>
      <c r="C303" s="4"/>
      <c r="D303" s="4"/>
      <c r="E303" s="4"/>
    </row>
    <row r="304" spans="1:5" ht="14.25" customHeight="1">
      <c r="A304" s="4"/>
      <c r="B304" s="4"/>
      <c r="C304" s="4"/>
      <c r="D304" s="4"/>
      <c r="E304" s="4"/>
    </row>
    <row r="305" spans="1:5" ht="14.25" customHeight="1">
      <c r="A305" s="4"/>
      <c r="B305" s="4"/>
      <c r="C305" s="4"/>
      <c r="D305" s="4"/>
      <c r="E305" s="4"/>
    </row>
    <row r="306" spans="1:5" ht="14.25" customHeight="1">
      <c r="A306" s="4"/>
      <c r="B306" s="4"/>
      <c r="C306" s="4"/>
      <c r="D306" s="4"/>
      <c r="E306" s="4"/>
    </row>
    <row r="307" spans="1:5" ht="14.25" customHeight="1">
      <c r="A307" s="4"/>
      <c r="B307" s="4"/>
      <c r="C307" s="4"/>
      <c r="D307" s="4"/>
      <c r="E307" s="4"/>
    </row>
    <row r="308" spans="1:5" ht="14.25" customHeight="1">
      <c r="A308" s="4"/>
      <c r="B308" s="4"/>
      <c r="C308" s="4"/>
      <c r="D308" s="4"/>
      <c r="E308" s="4"/>
    </row>
    <row r="309" spans="1:5" ht="14.25" customHeight="1">
      <c r="A309" s="4"/>
      <c r="B309" s="4"/>
      <c r="C309" s="4"/>
      <c r="D309" s="4"/>
      <c r="E309" s="4"/>
    </row>
    <row r="310" spans="1:5" ht="14.25" customHeight="1">
      <c r="A310" s="4"/>
      <c r="B310" s="4"/>
      <c r="C310" s="4"/>
      <c r="D310" s="4"/>
      <c r="E310" s="4"/>
    </row>
    <row r="311" spans="1:5" ht="14.25" customHeight="1">
      <c r="A311" s="4"/>
      <c r="B311" s="4"/>
      <c r="C311" s="4"/>
      <c r="D311" s="4"/>
      <c r="E311" s="4"/>
    </row>
    <row r="312" spans="1:5" ht="14.25" customHeight="1">
      <c r="A312" s="4"/>
      <c r="B312" s="4"/>
      <c r="C312" s="4"/>
      <c r="D312" s="4"/>
      <c r="E312" s="4"/>
    </row>
    <row r="313" spans="1:5" ht="14.25" customHeight="1">
      <c r="A313" s="4"/>
      <c r="B313" s="4"/>
      <c r="C313" s="4"/>
      <c r="D313" s="4"/>
      <c r="E313" s="4"/>
    </row>
    <row r="314" spans="1:5" ht="14.25" customHeight="1">
      <c r="A314" s="4"/>
      <c r="B314" s="4"/>
      <c r="C314" s="4"/>
      <c r="D314" s="4"/>
      <c r="E314" s="4"/>
    </row>
    <row r="315" spans="1:5" ht="14.25" customHeight="1">
      <c r="A315" s="4"/>
      <c r="B315" s="4"/>
      <c r="C315" s="4"/>
      <c r="D315" s="4"/>
      <c r="E315" s="4"/>
    </row>
    <row r="316" spans="1:5" ht="14.25" customHeight="1">
      <c r="A316" s="4"/>
      <c r="B316" s="4"/>
      <c r="C316" s="4"/>
      <c r="D316" s="4"/>
      <c r="E316" s="4"/>
    </row>
    <row r="317" spans="1:5" ht="14.25" customHeight="1">
      <c r="A317" s="4"/>
      <c r="B317" s="4"/>
      <c r="C317" s="4"/>
      <c r="D317" s="4"/>
      <c r="E317" s="4"/>
    </row>
    <row r="318" spans="1:5" ht="14.25" customHeight="1">
      <c r="A318" s="4"/>
      <c r="B318" s="4"/>
      <c r="C318" s="4"/>
      <c r="D318" s="4"/>
      <c r="E318" s="4"/>
    </row>
    <row r="319" spans="1:5" ht="14.25" customHeight="1">
      <c r="A319" s="4"/>
      <c r="B319" s="4"/>
      <c r="C319" s="4"/>
      <c r="D319" s="4"/>
      <c r="E319" s="4"/>
    </row>
    <row r="320" spans="1:5" ht="14.25" customHeight="1">
      <c r="A320" s="4"/>
      <c r="B320" s="4"/>
      <c r="C320" s="4"/>
      <c r="D320" s="4"/>
      <c r="E320" s="4"/>
    </row>
    <row r="321" spans="1:5" ht="14.25" customHeight="1">
      <c r="A321" s="4"/>
      <c r="B321" s="4"/>
      <c r="C321" s="4"/>
      <c r="D321" s="4"/>
      <c r="E321" s="4"/>
    </row>
    <row r="322" spans="1:5" ht="14.25" customHeight="1">
      <c r="A322" s="4"/>
      <c r="B322" s="4"/>
      <c r="C322" s="4"/>
      <c r="D322" s="4"/>
      <c r="E322" s="4"/>
    </row>
    <row r="323" spans="1:5" ht="14.25" customHeight="1">
      <c r="A323" s="4"/>
      <c r="B323" s="4"/>
      <c r="C323" s="4"/>
      <c r="D323" s="4"/>
      <c r="E323" s="4"/>
    </row>
    <row r="324" spans="1:5" ht="14.25" customHeight="1">
      <c r="A324" s="4"/>
      <c r="B324" s="4"/>
      <c r="C324" s="4"/>
      <c r="D324" s="4"/>
      <c r="E324" s="4"/>
    </row>
    <row r="325" spans="1:5" ht="14.25" customHeight="1">
      <c r="A325" s="4"/>
      <c r="B325" s="4"/>
      <c r="C325" s="4"/>
      <c r="D325" s="4"/>
      <c r="E325" s="4"/>
    </row>
    <row r="326" spans="1:5" ht="14.25" customHeight="1">
      <c r="A326" s="4"/>
      <c r="B326" s="4"/>
      <c r="C326" s="4"/>
      <c r="D326" s="4"/>
      <c r="E326" s="4"/>
    </row>
    <row r="327" spans="1:5" ht="14.25" customHeight="1">
      <c r="A327" s="4"/>
      <c r="B327" s="4"/>
      <c r="C327" s="4"/>
      <c r="D327" s="4"/>
      <c r="E327" s="4"/>
    </row>
    <row r="328" spans="1:5" ht="14.25" customHeight="1">
      <c r="A328" s="4"/>
      <c r="B328" s="4"/>
      <c r="C328" s="4"/>
      <c r="D328" s="4"/>
      <c r="E328" s="4"/>
    </row>
    <row r="329" spans="1:5" ht="14.25" customHeight="1">
      <c r="A329" s="4"/>
      <c r="B329" s="4"/>
      <c r="C329" s="4"/>
      <c r="D329" s="4"/>
      <c r="E329" s="4"/>
    </row>
    <row r="330" spans="1:5" ht="14.25" customHeight="1">
      <c r="A330" s="4"/>
      <c r="B330" s="4"/>
      <c r="C330" s="4"/>
      <c r="D330" s="4"/>
      <c r="E330" s="4"/>
    </row>
    <row r="331" spans="1:5" ht="14.25" customHeight="1">
      <c r="A331" s="4"/>
      <c r="B331" s="4"/>
      <c r="C331" s="4"/>
      <c r="D331" s="4"/>
      <c r="E331" s="4"/>
    </row>
    <row r="332" spans="1:5" ht="14.25" customHeight="1">
      <c r="A332" s="4"/>
      <c r="B332" s="4"/>
      <c r="C332" s="4"/>
      <c r="D332" s="4"/>
      <c r="E332" s="4"/>
    </row>
    <row r="333" spans="1:5" ht="14.25" customHeight="1">
      <c r="A333" s="4"/>
      <c r="B333" s="4"/>
      <c r="C333" s="4"/>
      <c r="D333" s="4"/>
      <c r="E333" s="4"/>
    </row>
    <row r="334" spans="1:5" ht="14.25" customHeight="1">
      <c r="A334" s="4"/>
      <c r="B334" s="4"/>
      <c r="C334" s="4"/>
      <c r="D334" s="4"/>
      <c r="E334" s="4"/>
    </row>
    <row r="335" spans="1:5" ht="14.25" customHeight="1">
      <c r="A335" s="4"/>
      <c r="B335" s="4"/>
      <c r="C335" s="4"/>
      <c r="D335" s="4"/>
      <c r="E335" s="4"/>
    </row>
    <row r="336" spans="1:5" ht="14.25" customHeight="1">
      <c r="A336" s="4"/>
      <c r="B336" s="4"/>
      <c r="C336" s="4"/>
      <c r="D336" s="4"/>
      <c r="E336" s="4"/>
    </row>
    <row r="337" spans="1:5" ht="14.25" customHeight="1">
      <c r="A337" s="4"/>
      <c r="B337" s="4"/>
      <c r="C337" s="4"/>
      <c r="D337" s="4"/>
      <c r="E337" s="4"/>
    </row>
    <row r="338" spans="1:5" ht="14.25" customHeight="1">
      <c r="A338" s="4"/>
      <c r="B338" s="4"/>
      <c r="C338" s="4"/>
      <c r="D338" s="4"/>
      <c r="E338" s="4"/>
    </row>
    <row r="339" spans="1:5" ht="14.25" customHeight="1">
      <c r="A339" s="4"/>
      <c r="B339" s="4"/>
      <c r="C339" s="4"/>
      <c r="D339" s="4"/>
      <c r="E339" s="4"/>
    </row>
    <row r="340" spans="1:5" ht="14.25" customHeight="1">
      <c r="A340" s="4"/>
      <c r="B340" s="4"/>
      <c r="C340" s="4"/>
      <c r="D340" s="4"/>
      <c r="E340" s="4"/>
    </row>
    <row r="341" spans="1:5" ht="14.25" customHeight="1">
      <c r="A341" s="4"/>
      <c r="B341" s="4"/>
      <c r="C341" s="4"/>
      <c r="D341" s="4"/>
      <c r="E341" s="4"/>
    </row>
    <row r="342" spans="1:5" ht="14.25" customHeight="1">
      <c r="A342" s="4"/>
      <c r="B342" s="4"/>
      <c r="C342" s="4"/>
      <c r="D342" s="4"/>
      <c r="E342" s="4"/>
    </row>
    <row r="343" spans="1:5" ht="14.25" customHeight="1">
      <c r="A343" s="4"/>
      <c r="B343" s="4"/>
      <c r="C343" s="4"/>
      <c r="D343" s="4"/>
      <c r="E343" s="4"/>
    </row>
    <row r="344" spans="1:5" ht="14.25" customHeight="1">
      <c r="A344" s="4"/>
      <c r="B344" s="4"/>
      <c r="C344" s="4"/>
      <c r="D344" s="4"/>
      <c r="E344" s="4"/>
    </row>
    <row r="345" spans="1:5" ht="14.25" customHeight="1">
      <c r="A345" s="4"/>
      <c r="B345" s="4"/>
      <c r="C345" s="4"/>
      <c r="D345" s="4"/>
      <c r="E345" s="4"/>
    </row>
    <row r="346" spans="1:5" ht="14.25" customHeight="1">
      <c r="A346" s="4"/>
      <c r="B346" s="4"/>
      <c r="C346" s="4"/>
      <c r="D346" s="4"/>
      <c r="E346" s="4"/>
    </row>
    <row r="347" spans="1:5" ht="14.25" customHeight="1">
      <c r="A347" s="4"/>
      <c r="B347" s="4"/>
      <c r="C347" s="4"/>
      <c r="D347" s="4"/>
      <c r="E347" s="4"/>
    </row>
    <row r="348" spans="1:5" ht="14.25" customHeight="1">
      <c r="A348" s="4"/>
      <c r="B348" s="4"/>
      <c r="C348" s="4"/>
      <c r="D348" s="4"/>
      <c r="E348" s="4"/>
    </row>
    <row r="349" spans="1:5" ht="14.25" customHeight="1">
      <c r="A349" s="4"/>
      <c r="B349" s="4"/>
      <c r="C349" s="4"/>
      <c r="D349" s="4"/>
      <c r="E349" s="4"/>
    </row>
    <row r="350" spans="1:5" ht="14.25" customHeight="1">
      <c r="A350" s="4"/>
      <c r="B350" s="4"/>
      <c r="C350" s="4"/>
      <c r="D350" s="4"/>
      <c r="E350" s="4"/>
    </row>
    <row r="351" spans="1:5" ht="14.25" customHeight="1">
      <c r="A351" s="4"/>
      <c r="B351" s="4"/>
      <c r="C351" s="4"/>
      <c r="D351" s="4"/>
      <c r="E351" s="4"/>
    </row>
    <row r="352" spans="1:5" ht="14.25" customHeight="1">
      <c r="A352" s="4"/>
      <c r="B352" s="4"/>
      <c r="C352" s="4"/>
      <c r="D352" s="4"/>
      <c r="E352" s="4"/>
    </row>
    <row r="353" spans="1:5" ht="14.25" customHeight="1">
      <c r="A353" s="4"/>
      <c r="B353" s="4"/>
      <c r="C353" s="4"/>
      <c r="D353" s="4"/>
      <c r="E353" s="4"/>
    </row>
    <row r="354" spans="1:5" ht="14.25" customHeight="1">
      <c r="A354" s="4"/>
      <c r="B354" s="4"/>
      <c r="C354" s="4"/>
      <c r="D354" s="4"/>
      <c r="E354" s="4"/>
    </row>
    <row r="355" spans="1:5" ht="14.25" customHeight="1">
      <c r="A355" s="4"/>
      <c r="B355" s="4"/>
      <c r="C355" s="4"/>
      <c r="D355" s="4"/>
      <c r="E355" s="4"/>
    </row>
    <row r="356" spans="1:5" ht="14.25" customHeight="1">
      <c r="A356" s="4"/>
      <c r="B356" s="4"/>
      <c r="C356" s="4"/>
      <c r="D356" s="4"/>
      <c r="E356" s="4"/>
    </row>
    <row r="357" spans="1:5" ht="14.25" customHeight="1">
      <c r="A357" s="4"/>
      <c r="B357" s="4"/>
      <c r="C357" s="4"/>
      <c r="D357" s="4"/>
      <c r="E357" s="4"/>
    </row>
    <row r="358" spans="1:5" ht="14.25" customHeight="1">
      <c r="A358" s="4"/>
      <c r="B358" s="4"/>
      <c r="C358" s="4"/>
      <c r="D358" s="4"/>
      <c r="E358" s="4"/>
    </row>
    <row r="359" spans="1:5" ht="14.25" customHeight="1">
      <c r="A359" s="4"/>
      <c r="B359" s="4"/>
      <c r="C359" s="4"/>
      <c r="D359" s="4"/>
      <c r="E359" s="4"/>
    </row>
    <row r="360" spans="1:5" ht="14.25" customHeight="1">
      <c r="A360" s="4"/>
      <c r="B360" s="4"/>
      <c r="C360" s="4"/>
      <c r="D360" s="4"/>
      <c r="E360" s="4"/>
    </row>
    <row r="361" spans="1:5" ht="14.25" customHeight="1">
      <c r="A361" s="4"/>
      <c r="B361" s="4"/>
      <c r="C361" s="4"/>
      <c r="D361" s="4"/>
      <c r="E361" s="4"/>
    </row>
    <row r="362" spans="1:5" ht="14.25" customHeight="1">
      <c r="A362" s="4"/>
      <c r="B362" s="4"/>
      <c r="C362" s="4"/>
      <c r="D362" s="4"/>
      <c r="E362" s="4"/>
    </row>
    <row r="363" spans="1:5" ht="14.25" customHeight="1">
      <c r="A363" s="4"/>
      <c r="B363" s="4"/>
      <c r="C363" s="4"/>
      <c r="D363" s="4"/>
      <c r="E363" s="4"/>
    </row>
    <row r="364" spans="1:5" ht="14.25" customHeight="1">
      <c r="A364" s="4"/>
      <c r="B364" s="4"/>
      <c r="C364" s="4"/>
      <c r="D364" s="4"/>
      <c r="E364" s="4"/>
    </row>
    <row r="365" spans="1:5" ht="14.25" customHeight="1">
      <c r="A365" s="4"/>
      <c r="B365" s="4"/>
      <c r="C365" s="4"/>
      <c r="D365" s="4"/>
      <c r="E365" s="4"/>
    </row>
    <row r="366" spans="1:5" ht="14.25" customHeight="1">
      <c r="A366" s="4"/>
      <c r="B366" s="4"/>
      <c r="C366" s="4"/>
      <c r="D366" s="4"/>
      <c r="E366" s="4"/>
    </row>
    <row r="367" spans="1:5" ht="14.25" customHeight="1">
      <c r="A367" s="4"/>
      <c r="B367" s="4"/>
      <c r="C367" s="4"/>
      <c r="D367" s="4"/>
      <c r="E367" s="4"/>
    </row>
    <row r="368" spans="1:5" ht="14.25" customHeight="1">
      <c r="A368" s="4"/>
      <c r="B368" s="4"/>
      <c r="C368" s="4"/>
      <c r="D368" s="4"/>
      <c r="E368" s="4"/>
    </row>
    <row r="369" spans="1:5" ht="14.25" customHeight="1">
      <c r="A369" s="4"/>
      <c r="B369" s="4"/>
      <c r="C369" s="4"/>
      <c r="D369" s="4"/>
      <c r="E369" s="4"/>
    </row>
    <row r="370" spans="1:5" ht="14.25" customHeight="1">
      <c r="A370" s="4"/>
      <c r="B370" s="4"/>
      <c r="C370" s="4"/>
      <c r="D370" s="4"/>
      <c r="E370" s="4"/>
    </row>
    <row r="371" spans="1:5" ht="14.25" customHeight="1">
      <c r="A371" s="4"/>
      <c r="B371" s="4"/>
      <c r="C371" s="4"/>
      <c r="D371" s="4"/>
      <c r="E371" s="4"/>
    </row>
    <row r="372" spans="1:5" ht="14.25" customHeight="1">
      <c r="A372" s="4"/>
      <c r="B372" s="4"/>
      <c r="C372" s="4"/>
      <c r="D372" s="4"/>
      <c r="E372" s="4"/>
    </row>
    <row r="373" spans="1:5" ht="14.25" customHeight="1">
      <c r="A373" s="4"/>
      <c r="B373" s="4"/>
      <c r="C373" s="4"/>
      <c r="D373" s="4"/>
      <c r="E373" s="4"/>
    </row>
    <row r="374" spans="1:5" ht="14.25" customHeight="1">
      <c r="A374" s="4"/>
      <c r="B374" s="4"/>
      <c r="C374" s="4"/>
      <c r="D374" s="4"/>
      <c r="E374" s="4"/>
    </row>
    <row r="375" spans="1:5" ht="14.25" customHeight="1">
      <c r="A375" s="4"/>
      <c r="B375" s="4"/>
      <c r="C375" s="4"/>
      <c r="D375" s="4"/>
      <c r="E375" s="4"/>
    </row>
    <row r="376" spans="1:5" ht="14.25" customHeight="1">
      <c r="A376" s="4"/>
      <c r="B376" s="4"/>
      <c r="C376" s="4"/>
      <c r="D376" s="4"/>
      <c r="E376" s="4"/>
    </row>
    <row r="377" spans="1:5" ht="14.25" customHeight="1">
      <c r="A377" s="4"/>
      <c r="B377" s="4"/>
      <c r="C377" s="4"/>
      <c r="D377" s="4"/>
      <c r="E377" s="4"/>
    </row>
    <row r="378" spans="1:5" ht="14.25" customHeight="1">
      <c r="A378" s="4"/>
      <c r="B378" s="4"/>
      <c r="C378" s="4"/>
      <c r="D378" s="4"/>
      <c r="E378" s="4"/>
    </row>
    <row r="379" spans="1:5" ht="14.25" customHeight="1">
      <c r="A379" s="4"/>
      <c r="B379" s="4"/>
      <c r="C379" s="4"/>
      <c r="D379" s="4"/>
      <c r="E379" s="4"/>
    </row>
    <row r="380" spans="1:5" ht="14.25" customHeight="1">
      <c r="A380" s="4"/>
      <c r="B380" s="4"/>
      <c r="C380" s="4"/>
      <c r="D380" s="4"/>
      <c r="E380" s="4"/>
    </row>
    <row r="381" spans="1:5" ht="14.25" customHeight="1">
      <c r="A381" s="4"/>
      <c r="B381" s="4"/>
      <c r="C381" s="4"/>
      <c r="D381" s="4"/>
      <c r="E381" s="4"/>
    </row>
    <row r="382" spans="1:5" ht="14.25" customHeight="1">
      <c r="A382" s="4"/>
      <c r="B382" s="4"/>
      <c r="C382" s="4"/>
      <c r="D382" s="4"/>
      <c r="E382" s="4"/>
    </row>
    <row r="383" spans="1:5" ht="14.25" customHeight="1">
      <c r="A383" s="4"/>
      <c r="B383" s="4"/>
      <c r="C383" s="4"/>
      <c r="D383" s="4"/>
      <c r="E383" s="4"/>
    </row>
    <row r="384" spans="1:5" ht="14.25" customHeight="1">
      <c r="A384" s="4"/>
      <c r="B384" s="4"/>
      <c r="C384" s="4"/>
      <c r="D384" s="4"/>
      <c r="E384" s="4"/>
    </row>
    <row r="385" spans="1:5" ht="14.25" customHeight="1">
      <c r="A385" s="4"/>
      <c r="B385" s="4"/>
      <c r="C385" s="4"/>
      <c r="D385" s="4"/>
      <c r="E385" s="4"/>
    </row>
    <row r="386" spans="1:5" ht="14.25" customHeight="1">
      <c r="A386" s="4"/>
      <c r="B386" s="4"/>
      <c r="C386" s="4"/>
      <c r="D386" s="4"/>
      <c r="E386" s="4"/>
    </row>
    <row r="387" spans="1:5" ht="14.25" customHeight="1">
      <c r="A387" s="4"/>
      <c r="B387" s="4"/>
      <c r="C387" s="4"/>
      <c r="D387" s="4"/>
      <c r="E387" s="4"/>
    </row>
    <row r="388" spans="1:5" ht="14.25" customHeight="1">
      <c r="A388" s="4"/>
      <c r="B388" s="4"/>
      <c r="C388" s="4"/>
      <c r="D388" s="4"/>
      <c r="E388" s="4"/>
    </row>
    <row r="389" spans="1:5" ht="14.25" customHeight="1">
      <c r="A389" s="4"/>
      <c r="B389" s="4"/>
      <c r="C389" s="4"/>
      <c r="D389" s="4"/>
      <c r="E389" s="4"/>
    </row>
    <row r="390" spans="1:5" ht="14.25" customHeight="1">
      <c r="A390" s="4"/>
      <c r="B390" s="4"/>
      <c r="C390" s="4"/>
      <c r="D390" s="4"/>
      <c r="E390" s="4"/>
    </row>
    <row r="391" spans="1:5" ht="14.25" customHeight="1">
      <c r="A391" s="4"/>
      <c r="B391" s="4"/>
      <c r="C391" s="4"/>
      <c r="D391" s="4"/>
      <c r="E391" s="4"/>
    </row>
    <row r="392" spans="1:5" ht="14.25" customHeight="1">
      <c r="A392" s="4"/>
      <c r="B392" s="4"/>
      <c r="C392" s="4"/>
      <c r="D392" s="4"/>
      <c r="E392" s="4"/>
    </row>
    <row r="393" spans="1:5" ht="14.25" customHeight="1">
      <c r="A393" s="4"/>
      <c r="B393" s="4"/>
      <c r="C393" s="4"/>
      <c r="D393" s="4"/>
      <c r="E393" s="4"/>
    </row>
    <row r="394" spans="1:5" ht="14.25" customHeight="1">
      <c r="A394" s="4"/>
      <c r="B394" s="4"/>
      <c r="C394" s="4"/>
      <c r="D394" s="4"/>
      <c r="E394" s="4"/>
    </row>
    <row r="395" spans="1:5" ht="14.25" customHeight="1">
      <c r="A395" s="4"/>
      <c r="B395" s="4"/>
      <c r="C395" s="4"/>
      <c r="D395" s="4"/>
      <c r="E395" s="4"/>
    </row>
    <row r="396" spans="1:5" ht="14.25" customHeight="1">
      <c r="A396" s="4"/>
      <c r="B396" s="4"/>
      <c r="C396" s="4"/>
      <c r="D396" s="4"/>
      <c r="E396" s="4"/>
    </row>
    <row r="397" spans="1:5" ht="14.25" customHeight="1">
      <c r="A397" s="4"/>
      <c r="B397" s="4"/>
      <c r="C397" s="4"/>
      <c r="D397" s="4"/>
      <c r="E397" s="4"/>
    </row>
    <row r="398" spans="1:5" ht="14.25" customHeight="1">
      <c r="A398" s="4"/>
      <c r="B398" s="4"/>
      <c r="C398" s="4"/>
      <c r="D398" s="4"/>
      <c r="E398" s="4"/>
    </row>
    <row r="399" spans="1:5" ht="14.25" customHeight="1">
      <c r="A399" s="4"/>
      <c r="B399" s="4"/>
      <c r="C399" s="4"/>
      <c r="D399" s="4"/>
      <c r="E399" s="4"/>
    </row>
    <row r="400" spans="1:5" ht="14.25" customHeight="1">
      <c r="A400" s="4"/>
      <c r="B400" s="4"/>
      <c r="C400" s="4"/>
      <c r="D400" s="4"/>
      <c r="E400" s="4"/>
    </row>
    <row r="401" spans="1:5" ht="14.25" customHeight="1">
      <c r="A401" s="4"/>
      <c r="B401" s="4"/>
      <c r="C401" s="4"/>
      <c r="D401" s="4"/>
      <c r="E401" s="4"/>
    </row>
    <row r="402" spans="1:5" ht="14.25" customHeight="1">
      <c r="A402" s="4"/>
      <c r="B402" s="4"/>
      <c r="C402" s="4"/>
      <c r="D402" s="4"/>
      <c r="E402" s="4"/>
    </row>
    <row r="403" spans="1:5" ht="14.25" customHeight="1">
      <c r="A403" s="4"/>
      <c r="B403" s="4"/>
      <c r="C403" s="4"/>
      <c r="D403" s="4"/>
      <c r="E403" s="4"/>
    </row>
    <row r="404" spans="1:5" ht="14.25" customHeight="1">
      <c r="A404" s="4"/>
      <c r="B404" s="4"/>
      <c r="C404" s="4"/>
      <c r="D404" s="4"/>
      <c r="E404" s="4"/>
    </row>
    <row r="405" spans="1:5" ht="14.25" customHeight="1">
      <c r="A405" s="4"/>
      <c r="B405" s="4"/>
      <c r="C405" s="4"/>
      <c r="D405" s="4"/>
      <c r="E405" s="4"/>
    </row>
    <row r="406" spans="1:5" ht="14.25" customHeight="1">
      <c r="A406" s="4"/>
      <c r="B406" s="4"/>
      <c r="C406" s="4"/>
      <c r="D406" s="4"/>
      <c r="E406" s="4"/>
    </row>
    <row r="407" spans="1:5" ht="14.25" customHeight="1">
      <c r="A407" s="4"/>
      <c r="B407" s="4"/>
      <c r="C407" s="4"/>
      <c r="D407" s="4"/>
      <c r="E407" s="4"/>
    </row>
    <row r="408" spans="1:5" ht="14.25" customHeight="1">
      <c r="A408" s="4"/>
      <c r="B408" s="4"/>
      <c r="C408" s="4"/>
      <c r="D408" s="4"/>
      <c r="E408" s="4"/>
    </row>
    <row r="409" spans="1:5" ht="14.25" customHeight="1">
      <c r="A409" s="4"/>
      <c r="B409" s="4"/>
      <c r="C409" s="4"/>
      <c r="D409" s="4"/>
      <c r="E409" s="4"/>
    </row>
    <row r="410" spans="1:5" ht="14.25" customHeight="1">
      <c r="A410" s="4"/>
      <c r="B410" s="4"/>
      <c r="C410" s="4"/>
      <c r="D410" s="4"/>
      <c r="E410" s="4"/>
    </row>
    <row r="411" spans="1:5" ht="14.25" customHeight="1">
      <c r="A411" s="4"/>
      <c r="B411" s="4"/>
      <c r="C411" s="4"/>
      <c r="D411" s="4"/>
      <c r="E411" s="4"/>
    </row>
    <row r="412" spans="1:5" ht="14.25" customHeight="1">
      <c r="A412" s="4"/>
      <c r="B412" s="4"/>
      <c r="C412" s="4"/>
      <c r="D412" s="4"/>
      <c r="E412" s="4"/>
    </row>
    <row r="413" spans="1:5" ht="14.25" customHeight="1">
      <c r="A413" s="4"/>
      <c r="B413" s="4"/>
      <c r="C413" s="4"/>
      <c r="D413" s="4"/>
      <c r="E413" s="4"/>
    </row>
    <row r="414" spans="1:5" ht="14.25" customHeight="1">
      <c r="A414" s="4"/>
      <c r="B414" s="4"/>
      <c r="C414" s="4"/>
      <c r="D414" s="4"/>
      <c r="E414" s="4"/>
    </row>
    <row r="415" spans="1:5" ht="14.25" customHeight="1">
      <c r="A415" s="4"/>
      <c r="B415" s="4"/>
      <c r="C415" s="4"/>
      <c r="D415" s="4"/>
      <c r="E415" s="4"/>
    </row>
    <row r="416" spans="1:5" ht="14.25" customHeight="1">
      <c r="A416" s="4"/>
      <c r="B416" s="4"/>
      <c r="C416" s="4"/>
      <c r="D416" s="4"/>
      <c r="E416" s="4"/>
    </row>
    <row r="417" spans="1:5" ht="14.25" customHeight="1">
      <c r="A417" s="4"/>
      <c r="B417" s="4"/>
      <c r="C417" s="4"/>
      <c r="D417" s="4"/>
      <c r="E417" s="4"/>
    </row>
    <row r="418" spans="1:5" ht="14.25" customHeight="1">
      <c r="A418" s="4"/>
      <c r="B418" s="4"/>
      <c r="C418" s="4"/>
      <c r="D418" s="4"/>
      <c r="E418" s="4"/>
    </row>
    <row r="419" spans="1:5" ht="14.25" customHeight="1">
      <c r="A419" s="4"/>
      <c r="B419" s="4"/>
      <c r="C419" s="4"/>
      <c r="D419" s="4"/>
      <c r="E419" s="4"/>
    </row>
    <row r="420" spans="1:5" ht="14.25" customHeight="1">
      <c r="A420" s="4"/>
      <c r="B420" s="4"/>
      <c r="C420" s="4"/>
      <c r="D420" s="4"/>
      <c r="E420" s="4"/>
    </row>
    <row r="421" spans="1:5" ht="14.25" customHeight="1">
      <c r="A421" s="4"/>
      <c r="B421" s="4"/>
      <c r="C421" s="4"/>
      <c r="D421" s="4"/>
      <c r="E421" s="4"/>
    </row>
    <row r="422" spans="1:5" ht="14.25" customHeight="1">
      <c r="A422" s="4"/>
      <c r="B422" s="4"/>
      <c r="C422" s="4"/>
      <c r="D422" s="4"/>
      <c r="E422" s="4"/>
    </row>
    <row r="423" spans="1:5" ht="14.25" customHeight="1">
      <c r="A423" s="4"/>
      <c r="B423" s="4"/>
      <c r="C423" s="4"/>
      <c r="D423" s="4"/>
      <c r="E423" s="4"/>
    </row>
    <row r="424" spans="1:5" ht="14.25" customHeight="1">
      <c r="A424" s="4"/>
      <c r="B424" s="4"/>
      <c r="C424" s="4"/>
      <c r="D424" s="4"/>
      <c r="E424" s="4"/>
    </row>
    <row r="425" spans="1:5" ht="14.25" customHeight="1">
      <c r="A425" s="4"/>
      <c r="B425" s="4"/>
      <c r="C425" s="4"/>
      <c r="D425" s="4"/>
      <c r="E425" s="4"/>
    </row>
    <row r="426" spans="1:5" ht="14.25" customHeight="1">
      <c r="A426" s="4"/>
      <c r="B426" s="4"/>
      <c r="C426" s="4"/>
      <c r="D426" s="4"/>
      <c r="E426" s="4"/>
    </row>
    <row r="427" spans="1:5" ht="14.25" customHeight="1">
      <c r="A427" s="4"/>
      <c r="B427" s="4"/>
      <c r="C427" s="4"/>
      <c r="D427" s="4"/>
      <c r="E427" s="4"/>
    </row>
    <row r="428" spans="1:5" ht="14.25" customHeight="1">
      <c r="A428" s="4"/>
      <c r="B428" s="4"/>
      <c r="C428" s="4"/>
      <c r="D428" s="4"/>
      <c r="E428" s="4"/>
    </row>
    <row r="429" spans="1:5" ht="14.25" customHeight="1">
      <c r="A429" s="4"/>
      <c r="B429" s="4"/>
      <c r="C429" s="4"/>
      <c r="D429" s="4"/>
      <c r="E429" s="4"/>
    </row>
    <row r="430" spans="1:5" ht="14.25" customHeight="1">
      <c r="A430" s="4"/>
      <c r="B430" s="4"/>
      <c r="C430" s="4"/>
      <c r="D430" s="4"/>
      <c r="E430" s="4"/>
    </row>
    <row r="431" spans="1:5" ht="14.25" customHeight="1">
      <c r="A431" s="4"/>
      <c r="B431" s="4"/>
      <c r="C431" s="4"/>
      <c r="D431" s="4"/>
      <c r="E431" s="4"/>
    </row>
    <row r="432" spans="1:5" ht="14.25" customHeight="1">
      <c r="A432" s="4"/>
      <c r="B432" s="4"/>
      <c r="C432" s="4"/>
      <c r="D432" s="4"/>
      <c r="E432" s="4"/>
    </row>
    <row r="433" spans="1:5" ht="14.25" customHeight="1">
      <c r="A433" s="4"/>
      <c r="B433" s="4"/>
      <c r="C433" s="4"/>
      <c r="D433" s="4"/>
      <c r="E433" s="4"/>
    </row>
    <row r="434" spans="1:5" ht="14.25" customHeight="1">
      <c r="A434" s="4"/>
      <c r="B434" s="4"/>
      <c r="C434" s="4"/>
      <c r="D434" s="4"/>
      <c r="E434" s="4"/>
    </row>
    <row r="435" spans="1:5" ht="14.25" customHeight="1">
      <c r="A435" s="4"/>
      <c r="B435" s="4"/>
      <c r="C435" s="4"/>
      <c r="D435" s="4"/>
      <c r="E435" s="4"/>
    </row>
    <row r="436" spans="1:5" ht="14.25" customHeight="1">
      <c r="A436" s="4"/>
      <c r="B436" s="4"/>
      <c r="C436" s="4"/>
      <c r="D436" s="4"/>
      <c r="E436" s="4"/>
    </row>
    <row r="437" spans="1:5" ht="14.25" customHeight="1">
      <c r="A437" s="4"/>
      <c r="B437" s="4"/>
      <c r="C437" s="4"/>
      <c r="D437" s="4"/>
      <c r="E437" s="4"/>
    </row>
    <row r="438" spans="1:5" ht="14.25" customHeight="1">
      <c r="A438" s="4"/>
      <c r="B438" s="4"/>
      <c r="C438" s="4"/>
      <c r="D438" s="4"/>
      <c r="E438" s="4"/>
    </row>
    <row r="439" spans="1:5" ht="14.25" customHeight="1">
      <c r="A439" s="4"/>
      <c r="B439" s="4"/>
      <c r="C439" s="4"/>
      <c r="D439" s="4"/>
      <c r="E439" s="4"/>
    </row>
    <row r="440" spans="1:5" ht="14.25" customHeight="1">
      <c r="A440" s="4"/>
      <c r="B440" s="4"/>
      <c r="C440" s="4"/>
      <c r="D440" s="4"/>
      <c r="E440" s="4"/>
    </row>
    <row r="441" spans="1:5" ht="14.25" customHeight="1">
      <c r="A441" s="4"/>
      <c r="B441" s="4"/>
      <c r="C441" s="4"/>
      <c r="D441" s="4"/>
      <c r="E441" s="4"/>
    </row>
    <row r="442" spans="1:5" ht="14.25" customHeight="1">
      <c r="A442" s="4"/>
      <c r="B442" s="4"/>
      <c r="C442" s="4"/>
      <c r="D442" s="4"/>
      <c r="E442" s="4"/>
    </row>
    <row r="443" spans="1:5" ht="14.25" customHeight="1">
      <c r="A443" s="4"/>
      <c r="B443" s="4"/>
      <c r="C443" s="4"/>
      <c r="D443" s="4"/>
      <c r="E443" s="4"/>
    </row>
    <row r="444" spans="1:5" ht="14.25" customHeight="1">
      <c r="A444" s="4"/>
      <c r="B444" s="4"/>
      <c r="C444" s="4"/>
      <c r="D444" s="4"/>
      <c r="E444" s="4"/>
    </row>
    <row r="445" spans="1:5" ht="14.25" customHeight="1">
      <c r="A445" s="4"/>
      <c r="B445" s="4"/>
      <c r="C445" s="4"/>
      <c r="D445" s="4"/>
      <c r="E445" s="4"/>
    </row>
    <row r="446" spans="1:5" ht="14.25" customHeight="1">
      <c r="A446" s="4"/>
      <c r="B446" s="4"/>
      <c r="C446" s="4"/>
      <c r="D446" s="4"/>
      <c r="E446" s="4"/>
    </row>
    <row r="447" spans="1:5" ht="14.25" customHeight="1">
      <c r="A447" s="4"/>
      <c r="B447" s="4"/>
      <c r="C447" s="4"/>
      <c r="D447" s="4"/>
      <c r="E447" s="4"/>
    </row>
    <row r="448" spans="1:5" ht="14.25" customHeight="1">
      <c r="A448" s="4"/>
      <c r="B448" s="4"/>
      <c r="C448" s="4"/>
      <c r="D448" s="4"/>
      <c r="E448" s="4"/>
    </row>
    <row r="449" spans="1:5" ht="14.25" customHeight="1">
      <c r="A449" s="4"/>
      <c r="B449" s="4"/>
      <c r="C449" s="4"/>
      <c r="D449" s="4"/>
      <c r="E449" s="4"/>
    </row>
    <row r="450" spans="1:5" ht="14.25" customHeight="1">
      <c r="A450" s="4"/>
      <c r="B450" s="4"/>
      <c r="C450" s="4"/>
      <c r="D450" s="4"/>
      <c r="E450" s="4"/>
    </row>
    <row r="451" spans="1:5" ht="14.25" customHeight="1">
      <c r="A451" s="4"/>
      <c r="B451" s="4"/>
      <c r="C451" s="4"/>
      <c r="D451" s="4"/>
      <c r="E451" s="4"/>
    </row>
    <row r="452" spans="1:5" ht="14.25" customHeight="1">
      <c r="A452" s="4"/>
      <c r="B452" s="4"/>
      <c r="C452" s="4"/>
      <c r="D452" s="4"/>
      <c r="E452" s="4"/>
    </row>
    <row r="453" spans="1:5" ht="14.25" customHeight="1">
      <c r="A453" s="4"/>
      <c r="B453" s="4"/>
      <c r="C453" s="4"/>
      <c r="D453" s="4"/>
      <c r="E453" s="4"/>
    </row>
    <row r="454" spans="1:5" ht="14.25" customHeight="1">
      <c r="A454" s="4"/>
      <c r="B454" s="4"/>
      <c r="C454" s="4"/>
      <c r="D454" s="4"/>
      <c r="E454" s="4"/>
    </row>
    <row r="455" spans="1:5" ht="14.25" customHeight="1">
      <c r="A455" s="4"/>
      <c r="B455" s="4"/>
      <c r="C455" s="4"/>
      <c r="D455" s="4"/>
      <c r="E455" s="4"/>
    </row>
    <row r="456" spans="1:5" ht="14.25" customHeight="1">
      <c r="A456" s="4"/>
      <c r="B456" s="4"/>
      <c r="C456" s="4"/>
      <c r="D456" s="4"/>
      <c r="E456" s="4"/>
    </row>
    <row r="457" spans="1:5" ht="14.25" customHeight="1">
      <c r="A457" s="4"/>
      <c r="B457" s="4"/>
      <c r="C457" s="4"/>
      <c r="D457" s="4"/>
      <c r="E457" s="4"/>
    </row>
    <row r="458" spans="1:5" ht="14.25" customHeight="1">
      <c r="A458" s="4"/>
      <c r="B458" s="4"/>
      <c r="C458" s="4"/>
      <c r="D458" s="4"/>
      <c r="E458" s="4"/>
    </row>
    <row r="459" spans="1:5" ht="14.25" customHeight="1">
      <c r="A459" s="4"/>
      <c r="B459" s="4"/>
      <c r="C459" s="4"/>
      <c r="D459" s="4"/>
      <c r="E459" s="4"/>
    </row>
    <row r="460" spans="1:5" ht="14.25" customHeight="1">
      <c r="A460" s="4"/>
      <c r="B460" s="4"/>
      <c r="C460" s="4"/>
      <c r="D460" s="4"/>
      <c r="E460" s="4"/>
    </row>
    <row r="461" spans="1:5" ht="14.25" customHeight="1">
      <c r="A461" s="4"/>
      <c r="B461" s="4"/>
      <c r="C461" s="4"/>
      <c r="D461" s="4"/>
      <c r="E461" s="4"/>
    </row>
    <row r="462" spans="1:5" ht="14.25" customHeight="1">
      <c r="A462" s="4"/>
      <c r="B462" s="4"/>
      <c r="C462" s="4"/>
      <c r="D462" s="4"/>
      <c r="E462" s="4"/>
    </row>
    <row r="463" spans="1:5" ht="14.25" customHeight="1">
      <c r="A463" s="4"/>
      <c r="B463" s="4"/>
      <c r="C463" s="4"/>
      <c r="D463" s="4"/>
      <c r="E463" s="4"/>
    </row>
    <row r="464" spans="1:5" ht="14.25" customHeight="1">
      <c r="A464" s="4"/>
      <c r="B464" s="4"/>
      <c r="C464" s="4"/>
      <c r="D464" s="4"/>
      <c r="E464" s="4"/>
    </row>
    <row r="465" spans="1:5" ht="14.25" customHeight="1">
      <c r="A465" s="4"/>
      <c r="B465" s="4"/>
      <c r="C465" s="4"/>
      <c r="D465" s="4"/>
      <c r="E465" s="4"/>
    </row>
    <row r="466" spans="1:5" ht="14.25" customHeight="1">
      <c r="A466" s="4"/>
      <c r="B466" s="4"/>
      <c r="C466" s="4"/>
      <c r="D466" s="4"/>
      <c r="E466" s="4"/>
    </row>
    <row r="467" spans="1:5" ht="14.25" customHeight="1">
      <c r="A467" s="4"/>
      <c r="B467" s="4"/>
      <c r="C467" s="4"/>
      <c r="D467" s="4"/>
      <c r="E467" s="4"/>
    </row>
    <row r="468" spans="1:5" ht="14.25" customHeight="1">
      <c r="A468" s="4"/>
      <c r="B468" s="4"/>
      <c r="C468" s="4"/>
      <c r="D468" s="4"/>
      <c r="E468" s="4"/>
    </row>
    <row r="469" spans="1:5" ht="14.25" customHeight="1">
      <c r="A469" s="4"/>
      <c r="B469" s="4"/>
      <c r="C469" s="4"/>
      <c r="D469" s="4"/>
      <c r="E469" s="4"/>
    </row>
    <row r="470" spans="1:5" ht="14.25" customHeight="1">
      <c r="A470" s="4"/>
      <c r="B470" s="4"/>
      <c r="C470" s="4"/>
      <c r="D470" s="4"/>
      <c r="E470" s="4"/>
    </row>
    <row r="471" spans="1:5" ht="14.25" customHeight="1">
      <c r="A471" s="4"/>
      <c r="B471" s="4"/>
      <c r="C471" s="4"/>
      <c r="D471" s="4"/>
      <c r="E471" s="4"/>
    </row>
    <row r="472" spans="1:5" ht="14.25" customHeight="1">
      <c r="A472" s="4"/>
      <c r="B472" s="4"/>
      <c r="C472" s="4"/>
      <c r="D472" s="4"/>
      <c r="E472" s="4"/>
    </row>
    <row r="473" spans="1:5" ht="14.25" customHeight="1">
      <c r="A473" s="4"/>
      <c r="B473" s="4"/>
      <c r="C473" s="4"/>
      <c r="D473" s="4"/>
      <c r="E473" s="4"/>
    </row>
    <row r="474" spans="1:5" ht="14.25" customHeight="1">
      <c r="A474" s="4"/>
      <c r="B474" s="4"/>
      <c r="C474" s="4"/>
      <c r="D474" s="4"/>
      <c r="E474" s="4"/>
    </row>
    <row r="475" spans="1:5" ht="14.25" customHeight="1">
      <c r="A475" s="4"/>
      <c r="B475" s="4"/>
      <c r="C475" s="4"/>
      <c r="D475" s="4"/>
      <c r="E475" s="4"/>
    </row>
    <row r="476" spans="1:5" ht="14.25" customHeight="1">
      <c r="A476" s="4"/>
      <c r="B476" s="4"/>
      <c r="C476" s="4"/>
      <c r="D476" s="4"/>
      <c r="E476" s="4"/>
    </row>
    <row r="477" spans="1:5" ht="14.25" customHeight="1">
      <c r="A477" s="4"/>
      <c r="B477" s="4"/>
      <c r="C477" s="4"/>
      <c r="D477" s="4"/>
      <c r="E477" s="4"/>
    </row>
    <row r="478" spans="1:5" ht="14.25" customHeight="1">
      <c r="A478" s="4"/>
      <c r="B478" s="4"/>
      <c r="C478" s="4"/>
      <c r="D478" s="4"/>
      <c r="E478" s="4"/>
    </row>
    <row r="479" spans="1:5" ht="14.25" customHeight="1">
      <c r="A479" s="4"/>
      <c r="B479" s="4"/>
      <c r="C479" s="4"/>
      <c r="D479" s="4"/>
      <c r="E479" s="4"/>
    </row>
    <row r="480" spans="1:5" ht="14.25" customHeight="1">
      <c r="A480" s="4"/>
      <c r="B480" s="4"/>
      <c r="C480" s="4"/>
      <c r="D480" s="4"/>
      <c r="E480" s="4"/>
    </row>
    <row r="481" spans="1:5" ht="14.25" customHeight="1">
      <c r="A481" s="4"/>
      <c r="B481" s="4"/>
      <c r="C481" s="4"/>
      <c r="D481" s="4"/>
      <c r="E481" s="4"/>
    </row>
    <row r="482" spans="1:5" ht="14.25" customHeight="1">
      <c r="A482" s="4"/>
      <c r="B482" s="4"/>
      <c r="C482" s="4"/>
      <c r="D482" s="4"/>
      <c r="E482" s="4"/>
    </row>
    <row r="483" spans="1:5" ht="14.25" customHeight="1">
      <c r="A483" s="4"/>
      <c r="B483" s="4"/>
      <c r="C483" s="4"/>
      <c r="D483" s="4"/>
      <c r="E483" s="4"/>
    </row>
    <row r="484" spans="1:5" ht="14.25" customHeight="1">
      <c r="A484" s="4"/>
      <c r="B484" s="4"/>
      <c r="C484" s="4"/>
      <c r="D484" s="4"/>
      <c r="E484" s="4"/>
    </row>
    <row r="485" spans="1:5" ht="14.25" customHeight="1">
      <c r="A485" s="4"/>
      <c r="B485" s="4"/>
      <c r="C485" s="4"/>
      <c r="D485" s="4"/>
      <c r="E485" s="4"/>
    </row>
    <row r="486" spans="1:5" ht="14.25" customHeight="1">
      <c r="A486" s="4"/>
      <c r="B486" s="4"/>
      <c r="C486" s="4"/>
      <c r="D486" s="4"/>
      <c r="E486" s="4"/>
    </row>
    <row r="487" spans="1:5" ht="14.25" customHeight="1">
      <c r="A487" s="4"/>
      <c r="B487" s="4"/>
      <c r="C487" s="4"/>
      <c r="D487" s="4"/>
      <c r="E487" s="4"/>
    </row>
    <row r="488" spans="1:5" ht="14.25" customHeight="1">
      <c r="A488" s="4"/>
      <c r="B488" s="4"/>
      <c r="C488" s="4"/>
      <c r="D488" s="4"/>
      <c r="E488" s="4"/>
    </row>
    <row r="489" spans="1:5" ht="14.25" customHeight="1">
      <c r="A489" s="4"/>
      <c r="B489" s="4"/>
      <c r="C489" s="4"/>
      <c r="D489" s="4"/>
      <c r="E489" s="4"/>
    </row>
    <row r="490" spans="1:5" ht="14.25" customHeight="1">
      <c r="A490" s="4"/>
      <c r="B490" s="4"/>
      <c r="C490" s="4"/>
      <c r="D490" s="4"/>
      <c r="E490" s="4"/>
    </row>
    <row r="491" spans="1:5" ht="14.25" customHeight="1">
      <c r="A491" s="4"/>
      <c r="B491" s="4"/>
      <c r="C491" s="4"/>
      <c r="D491" s="4"/>
      <c r="E491" s="4"/>
    </row>
    <row r="492" spans="1:5" ht="14.25" customHeight="1">
      <c r="A492" s="4"/>
      <c r="B492" s="4"/>
      <c r="C492" s="4"/>
      <c r="D492" s="4"/>
      <c r="E492" s="4"/>
    </row>
    <row r="493" spans="1:5" ht="14.25" customHeight="1">
      <c r="A493" s="4"/>
      <c r="B493" s="4"/>
      <c r="C493" s="4"/>
      <c r="D493" s="4"/>
      <c r="E493" s="4"/>
    </row>
    <row r="494" spans="1:5" ht="14.25" customHeight="1">
      <c r="A494" s="4"/>
      <c r="B494" s="4"/>
      <c r="C494" s="4"/>
      <c r="D494" s="4"/>
      <c r="E494" s="4"/>
    </row>
    <row r="495" spans="1:5" ht="14.25" customHeight="1">
      <c r="A495" s="4"/>
      <c r="B495" s="4"/>
      <c r="C495" s="4"/>
      <c r="D495" s="4"/>
      <c r="E495" s="4"/>
    </row>
    <row r="496" spans="1:5" ht="14.25" customHeight="1">
      <c r="A496" s="4"/>
      <c r="B496" s="4"/>
      <c r="C496" s="4"/>
      <c r="D496" s="4"/>
      <c r="E496" s="4"/>
    </row>
    <row r="497" spans="1:5" ht="14.25" customHeight="1">
      <c r="A497" s="4"/>
      <c r="B497" s="4"/>
      <c r="C497" s="4"/>
      <c r="D497" s="4"/>
      <c r="E497" s="4"/>
    </row>
    <row r="498" spans="1:5" ht="14.25" customHeight="1">
      <c r="A498" s="4"/>
      <c r="B498" s="4"/>
      <c r="C498" s="4"/>
      <c r="D498" s="4"/>
      <c r="E498" s="4"/>
    </row>
    <row r="499" spans="1:5" ht="14.25" customHeight="1">
      <c r="A499" s="4"/>
      <c r="B499" s="4"/>
      <c r="C499" s="4"/>
      <c r="D499" s="4"/>
      <c r="E499" s="4"/>
    </row>
    <row r="500" spans="1:5" ht="14.25" customHeight="1">
      <c r="A500" s="4"/>
      <c r="B500" s="4"/>
      <c r="C500" s="4"/>
      <c r="D500" s="4"/>
      <c r="E500" s="4"/>
    </row>
    <row r="501" spans="1:5" ht="14.25" customHeight="1">
      <c r="A501" s="4"/>
      <c r="B501" s="4"/>
      <c r="C501" s="4"/>
      <c r="D501" s="4"/>
      <c r="E501" s="4"/>
    </row>
    <row r="502" spans="1:5" ht="14.25" customHeight="1">
      <c r="A502" s="4"/>
      <c r="B502" s="4"/>
      <c r="C502" s="4"/>
      <c r="D502" s="4"/>
      <c r="E502" s="4"/>
    </row>
    <row r="503" spans="1:5" ht="14.25" customHeight="1">
      <c r="A503" s="4"/>
      <c r="B503" s="4"/>
      <c r="C503" s="4"/>
      <c r="D503" s="4"/>
      <c r="E503" s="4"/>
    </row>
    <row r="504" spans="1:5" ht="14.25" customHeight="1">
      <c r="A504" s="4"/>
      <c r="B504" s="4"/>
      <c r="C504" s="4"/>
      <c r="D504" s="4"/>
      <c r="E504" s="4"/>
    </row>
    <row r="505" spans="1:5" ht="14.25" customHeight="1">
      <c r="A505" s="4"/>
      <c r="B505" s="4"/>
      <c r="C505" s="4"/>
      <c r="D505" s="4"/>
      <c r="E505" s="4"/>
    </row>
    <row r="506" spans="1:5" ht="14.25" customHeight="1">
      <c r="A506" s="4"/>
      <c r="B506" s="4"/>
      <c r="C506" s="4"/>
      <c r="D506" s="4"/>
      <c r="E506" s="4"/>
    </row>
    <row r="507" spans="1:5" ht="14.25" customHeight="1">
      <c r="A507" s="4"/>
      <c r="B507" s="4"/>
      <c r="C507" s="4"/>
      <c r="D507" s="4"/>
      <c r="E507" s="4"/>
    </row>
    <row r="508" spans="1:5" ht="14.25" customHeight="1">
      <c r="A508" s="4"/>
      <c r="B508" s="4"/>
      <c r="C508" s="4"/>
      <c r="D508" s="4"/>
      <c r="E508" s="4"/>
    </row>
    <row r="509" spans="1:5" ht="14.25" customHeight="1">
      <c r="A509" s="4"/>
      <c r="B509" s="4"/>
      <c r="C509" s="4"/>
      <c r="D509" s="4"/>
      <c r="E509" s="4"/>
    </row>
    <row r="510" spans="1:5" ht="14.25" customHeight="1">
      <c r="A510" s="4"/>
      <c r="B510" s="4"/>
      <c r="C510" s="4"/>
      <c r="D510" s="4"/>
      <c r="E510" s="4"/>
    </row>
    <row r="511" spans="1:5" ht="14.25" customHeight="1">
      <c r="A511" s="4"/>
      <c r="B511" s="4"/>
      <c r="C511" s="4"/>
      <c r="D511" s="4"/>
      <c r="E511" s="4"/>
    </row>
    <row r="512" spans="1:5" ht="14.25" customHeight="1">
      <c r="A512" s="4"/>
      <c r="B512" s="4"/>
      <c r="C512" s="4"/>
      <c r="D512" s="4"/>
      <c r="E512" s="4"/>
    </row>
    <row r="513" spans="1:5" ht="14.25" customHeight="1">
      <c r="A513" s="4"/>
      <c r="B513" s="4"/>
      <c r="C513" s="4"/>
      <c r="D513" s="4"/>
      <c r="E513" s="4"/>
    </row>
    <row r="514" spans="1:5" ht="14.25" customHeight="1">
      <c r="A514" s="4"/>
      <c r="B514" s="4"/>
      <c r="C514" s="4"/>
      <c r="D514" s="4"/>
      <c r="E514" s="4"/>
    </row>
    <row r="515" spans="1:5" ht="14.25" customHeight="1">
      <c r="A515" s="4"/>
      <c r="B515" s="4"/>
      <c r="C515" s="4"/>
      <c r="D515" s="4"/>
      <c r="E515" s="4"/>
    </row>
    <row r="516" spans="1:5" ht="14.25" customHeight="1">
      <c r="A516" s="4"/>
      <c r="B516" s="4"/>
      <c r="C516" s="4"/>
      <c r="D516" s="4"/>
      <c r="E516" s="4"/>
    </row>
    <row r="517" spans="1:5" ht="14.25" customHeight="1">
      <c r="A517" s="4"/>
      <c r="B517" s="4"/>
      <c r="C517" s="4"/>
      <c r="D517" s="4"/>
      <c r="E517" s="4"/>
    </row>
    <row r="518" spans="1:5" ht="14.25" customHeight="1">
      <c r="A518" s="4"/>
      <c r="B518" s="4"/>
      <c r="C518" s="4"/>
      <c r="D518" s="4"/>
      <c r="E518" s="4"/>
    </row>
    <row r="519" spans="1:5" ht="14.25" customHeight="1">
      <c r="A519" s="4"/>
      <c r="B519" s="4"/>
      <c r="C519" s="4"/>
      <c r="D519" s="4"/>
      <c r="E519" s="4"/>
    </row>
    <row r="520" spans="1:5" ht="14.25" customHeight="1">
      <c r="A520" s="4"/>
      <c r="B520" s="4"/>
      <c r="C520" s="4"/>
      <c r="D520" s="4"/>
      <c r="E520" s="4"/>
    </row>
    <row r="521" spans="1:5" ht="14.25" customHeight="1">
      <c r="A521" s="4"/>
      <c r="B521" s="4"/>
      <c r="C521" s="4"/>
      <c r="D521" s="4"/>
      <c r="E521" s="4"/>
    </row>
    <row r="522" spans="1:5" ht="14.25" customHeight="1">
      <c r="A522" s="4"/>
      <c r="B522" s="4"/>
      <c r="C522" s="4"/>
      <c r="D522" s="4"/>
      <c r="E522" s="4"/>
    </row>
    <row r="523" spans="1:5" ht="14.25" customHeight="1">
      <c r="A523" s="4"/>
      <c r="B523" s="4"/>
      <c r="C523" s="4"/>
      <c r="D523" s="4"/>
      <c r="E523" s="4"/>
    </row>
    <row r="524" spans="1:5" ht="14.25" customHeight="1">
      <c r="A524" s="4"/>
      <c r="B524" s="4"/>
      <c r="C524" s="4"/>
      <c r="D524" s="4"/>
      <c r="E524" s="4"/>
    </row>
    <row r="525" spans="1:5" ht="14.25" customHeight="1">
      <c r="A525" s="4"/>
      <c r="B525" s="4"/>
      <c r="C525" s="4"/>
      <c r="D525" s="4"/>
      <c r="E525" s="4"/>
    </row>
    <row r="526" spans="1:5" ht="14.25" customHeight="1">
      <c r="A526" s="4"/>
      <c r="B526" s="4"/>
      <c r="C526" s="4"/>
      <c r="D526" s="4"/>
      <c r="E526" s="4"/>
    </row>
    <row r="527" spans="1:5" ht="14.25" customHeight="1">
      <c r="A527" s="4"/>
      <c r="B527" s="4"/>
      <c r="C527" s="4"/>
      <c r="D527" s="4"/>
      <c r="E527" s="4"/>
    </row>
    <row r="528" spans="1:5" ht="14.25" customHeight="1">
      <c r="A528" s="4"/>
      <c r="B528" s="4"/>
      <c r="C528" s="4"/>
      <c r="D528" s="4"/>
      <c r="E528" s="4"/>
    </row>
    <row r="529" spans="1:5" ht="14.25" customHeight="1">
      <c r="A529" s="4"/>
      <c r="B529" s="4"/>
      <c r="C529" s="4"/>
      <c r="D529" s="4"/>
      <c r="E529" s="4"/>
    </row>
    <row r="530" spans="1:5" ht="14.25" customHeight="1">
      <c r="A530" s="4"/>
      <c r="B530" s="4"/>
      <c r="C530" s="4"/>
      <c r="D530" s="4"/>
      <c r="E530" s="4"/>
    </row>
    <row r="531" spans="1:5" ht="14.25" customHeight="1">
      <c r="A531" s="4"/>
      <c r="B531" s="4"/>
      <c r="C531" s="4"/>
      <c r="D531" s="4"/>
      <c r="E531" s="4"/>
    </row>
    <row r="532" spans="1:5" ht="14.25" customHeight="1">
      <c r="A532" s="4"/>
      <c r="B532" s="4"/>
      <c r="C532" s="4"/>
      <c r="D532" s="4"/>
      <c r="E532" s="4"/>
    </row>
    <row r="533" spans="1:5" ht="14.25" customHeight="1">
      <c r="A533" s="4"/>
      <c r="B533" s="4"/>
      <c r="C533" s="4"/>
      <c r="D533" s="4"/>
      <c r="E533" s="4"/>
    </row>
    <row r="534" spans="1:5" ht="14.25" customHeight="1">
      <c r="A534" s="4"/>
      <c r="B534" s="4"/>
      <c r="C534" s="4"/>
      <c r="D534" s="4"/>
      <c r="E534" s="4"/>
    </row>
    <row r="535" spans="1:5" ht="14.25" customHeight="1">
      <c r="A535" s="4"/>
      <c r="B535" s="4"/>
      <c r="C535" s="4"/>
      <c r="D535" s="4"/>
      <c r="E535" s="4"/>
    </row>
    <row r="536" spans="1:5" ht="14.25" customHeight="1">
      <c r="A536" s="4"/>
      <c r="B536" s="4"/>
      <c r="C536" s="4"/>
      <c r="D536" s="4"/>
      <c r="E536" s="4"/>
    </row>
    <row r="537" spans="1:5" ht="14.25" customHeight="1">
      <c r="A537" s="4"/>
      <c r="B537" s="4"/>
      <c r="C537" s="4"/>
      <c r="D537" s="4"/>
      <c r="E537" s="4"/>
    </row>
    <row r="538" spans="1:5" ht="14.25" customHeight="1">
      <c r="A538" s="4"/>
      <c r="B538" s="4"/>
      <c r="C538" s="4"/>
      <c r="D538" s="4"/>
      <c r="E538" s="4"/>
    </row>
    <row r="539" spans="1:5" ht="14.25" customHeight="1">
      <c r="A539" s="4"/>
      <c r="B539" s="4"/>
      <c r="C539" s="4"/>
      <c r="D539" s="4"/>
      <c r="E539" s="4"/>
    </row>
    <row r="540" spans="1:5" ht="14.25" customHeight="1">
      <c r="A540" s="4"/>
      <c r="B540" s="4"/>
      <c r="C540" s="4"/>
      <c r="D540" s="4"/>
      <c r="E540" s="4"/>
    </row>
    <row r="541" spans="1:5" ht="14.25" customHeight="1">
      <c r="A541" s="4"/>
      <c r="B541" s="4"/>
      <c r="C541" s="4"/>
      <c r="D541" s="4"/>
      <c r="E541" s="4"/>
    </row>
    <row r="542" spans="1:5" ht="14.25" customHeight="1">
      <c r="A542" s="4"/>
      <c r="B542" s="4"/>
      <c r="C542" s="4"/>
      <c r="D542" s="4"/>
      <c r="E542" s="4"/>
    </row>
    <row r="543" spans="1:5" ht="14.25" customHeight="1">
      <c r="A543" s="4"/>
      <c r="B543" s="4"/>
      <c r="C543" s="4"/>
      <c r="D543" s="4"/>
      <c r="E543" s="4"/>
    </row>
    <row r="544" spans="1:5" ht="14.25" customHeight="1">
      <c r="A544" s="4"/>
      <c r="B544" s="4"/>
      <c r="C544" s="4"/>
      <c r="D544" s="4"/>
      <c r="E544" s="4"/>
    </row>
    <row r="545" spans="1:5" ht="14.25" customHeight="1">
      <c r="A545" s="4"/>
      <c r="B545" s="4"/>
      <c r="C545" s="4"/>
      <c r="D545" s="4"/>
      <c r="E545" s="4"/>
    </row>
    <row r="546" spans="1:5" ht="14.25" customHeight="1">
      <c r="A546" s="4"/>
      <c r="B546" s="4"/>
      <c r="C546" s="4"/>
      <c r="D546" s="4"/>
      <c r="E546" s="4"/>
    </row>
    <row r="547" spans="1:5" ht="14.25" customHeight="1">
      <c r="A547" s="4"/>
      <c r="B547" s="4"/>
      <c r="C547" s="4"/>
      <c r="D547" s="4"/>
      <c r="E547" s="4"/>
    </row>
    <row r="548" spans="1:5" ht="14.25" customHeight="1">
      <c r="A548" s="4"/>
      <c r="B548" s="4"/>
      <c r="C548" s="4"/>
      <c r="D548" s="4"/>
      <c r="E548" s="4"/>
    </row>
    <row r="549" spans="1:5" ht="14.25" customHeight="1">
      <c r="A549" s="4"/>
      <c r="B549" s="4"/>
      <c r="C549" s="4"/>
      <c r="D549" s="4"/>
      <c r="E549" s="4"/>
    </row>
    <row r="550" spans="1:5" ht="14.25" customHeight="1">
      <c r="A550" s="4"/>
      <c r="B550" s="4"/>
      <c r="C550" s="4"/>
      <c r="D550" s="4"/>
      <c r="E550" s="4"/>
    </row>
    <row r="551" spans="1:5" ht="14.25" customHeight="1">
      <c r="A551" s="4"/>
      <c r="B551" s="4"/>
      <c r="C551" s="4"/>
      <c r="D551" s="4"/>
      <c r="E551" s="4"/>
    </row>
    <row r="552" spans="1:5" ht="14.25" customHeight="1">
      <c r="A552" s="4"/>
      <c r="B552" s="4"/>
      <c r="C552" s="4"/>
      <c r="D552" s="4"/>
      <c r="E552" s="4"/>
    </row>
    <row r="553" spans="1:5" ht="14.25" customHeight="1">
      <c r="A553" s="4"/>
      <c r="B553" s="4"/>
      <c r="C553" s="4"/>
      <c r="D553" s="4"/>
      <c r="E553" s="4"/>
    </row>
    <row r="554" spans="1:5" ht="14.25" customHeight="1">
      <c r="A554" s="4"/>
      <c r="B554" s="4"/>
      <c r="C554" s="4"/>
      <c r="D554" s="4"/>
      <c r="E554" s="4"/>
    </row>
    <row r="555" spans="1:5" ht="14.25" customHeight="1">
      <c r="A555" s="4"/>
      <c r="B555" s="4"/>
      <c r="C555" s="4"/>
      <c r="D555" s="4"/>
      <c r="E555" s="4"/>
    </row>
    <row r="556" spans="1:5" ht="14.25" customHeight="1">
      <c r="A556" s="4"/>
      <c r="B556" s="4"/>
      <c r="C556" s="4"/>
      <c r="D556" s="4"/>
      <c r="E556" s="4"/>
    </row>
    <row r="557" spans="1:5" ht="14.25" customHeight="1">
      <c r="A557" s="4"/>
      <c r="B557" s="4"/>
      <c r="C557" s="4"/>
      <c r="D557" s="4"/>
      <c r="E557" s="4"/>
    </row>
    <row r="558" spans="1:5" ht="14.25" customHeight="1">
      <c r="A558" s="4"/>
      <c r="B558" s="4"/>
      <c r="C558" s="4"/>
      <c r="D558" s="4"/>
      <c r="E558" s="4"/>
    </row>
    <row r="559" spans="1:5" ht="14.25" customHeight="1">
      <c r="A559" s="4"/>
      <c r="B559" s="4"/>
      <c r="C559" s="4"/>
      <c r="D559" s="4"/>
      <c r="E559" s="4"/>
    </row>
    <row r="560" spans="1:5" ht="14.25" customHeight="1">
      <c r="A560" s="4"/>
      <c r="B560" s="4"/>
      <c r="C560" s="4"/>
      <c r="D560" s="4"/>
      <c r="E560" s="4"/>
    </row>
    <row r="561" spans="1:5" ht="14.25" customHeight="1">
      <c r="A561" s="4"/>
      <c r="B561" s="4"/>
      <c r="C561" s="4"/>
      <c r="D561" s="4"/>
      <c r="E561" s="4"/>
    </row>
    <row r="562" spans="1:5" ht="14.25" customHeight="1">
      <c r="A562" s="4"/>
      <c r="B562" s="4"/>
      <c r="C562" s="4"/>
      <c r="D562" s="4"/>
      <c r="E562" s="4"/>
    </row>
    <row r="563" spans="1:5" ht="14.25" customHeight="1">
      <c r="A563" s="4"/>
      <c r="B563" s="4"/>
      <c r="C563" s="4"/>
      <c r="D563" s="4"/>
      <c r="E563" s="4"/>
    </row>
    <row r="564" spans="1:5" ht="14.25" customHeight="1">
      <c r="A564" s="4"/>
      <c r="B564" s="4"/>
      <c r="C564" s="4"/>
      <c r="D564" s="4"/>
      <c r="E564" s="4"/>
    </row>
    <row r="565" spans="1:5" ht="14.25" customHeight="1">
      <c r="A565" s="4"/>
      <c r="B565" s="4"/>
      <c r="C565" s="4"/>
      <c r="D565" s="4"/>
      <c r="E565" s="4"/>
    </row>
    <row r="566" spans="1:5" ht="14.25" customHeight="1">
      <c r="A566" s="4"/>
      <c r="B566" s="4"/>
      <c r="C566" s="4"/>
      <c r="D566" s="4"/>
      <c r="E566" s="4"/>
    </row>
    <row r="567" spans="1:5" ht="14.25" customHeight="1">
      <c r="A567" s="4"/>
      <c r="B567" s="4"/>
      <c r="C567" s="4"/>
      <c r="D567" s="4"/>
      <c r="E567" s="4"/>
    </row>
    <row r="568" spans="1:5" ht="14.25" customHeight="1">
      <c r="A568" s="4"/>
      <c r="B568" s="4"/>
      <c r="C568" s="4"/>
      <c r="D568" s="4"/>
      <c r="E568" s="4"/>
    </row>
    <row r="569" spans="1:5" ht="14.25" customHeight="1">
      <c r="A569" s="4"/>
      <c r="B569" s="4"/>
      <c r="C569" s="4"/>
      <c r="D569" s="4"/>
      <c r="E569" s="4"/>
    </row>
    <row r="570" spans="1:5" ht="14.25" customHeight="1">
      <c r="A570" s="4"/>
      <c r="B570" s="4"/>
      <c r="C570" s="4"/>
      <c r="D570" s="4"/>
      <c r="E570" s="4"/>
    </row>
    <row r="571" spans="1:5" ht="14.25" customHeight="1">
      <c r="A571" s="4"/>
      <c r="B571" s="4"/>
      <c r="C571" s="4"/>
      <c r="D571" s="4"/>
      <c r="E571" s="4"/>
    </row>
    <row r="572" spans="1:5" ht="14.25" customHeight="1">
      <c r="A572" s="4"/>
      <c r="B572" s="4"/>
      <c r="C572" s="4"/>
      <c r="D572" s="4"/>
      <c r="E572" s="4"/>
    </row>
    <row r="573" spans="1:5" ht="14.25" customHeight="1">
      <c r="A573" s="4"/>
      <c r="B573" s="4"/>
      <c r="C573" s="4"/>
      <c r="D573" s="4"/>
      <c r="E573" s="4"/>
    </row>
    <row r="574" spans="1:5" ht="14.25" customHeight="1">
      <c r="A574" s="4"/>
      <c r="B574" s="4"/>
      <c r="C574" s="4"/>
      <c r="D574" s="4"/>
      <c r="E574" s="4"/>
    </row>
    <row r="575" spans="1:5" ht="14.25" customHeight="1">
      <c r="A575" s="4"/>
      <c r="B575" s="4"/>
      <c r="C575" s="4"/>
      <c r="D575" s="4"/>
      <c r="E575" s="4"/>
    </row>
    <row r="576" spans="1:5" ht="14.25" customHeight="1">
      <c r="A576" s="4"/>
      <c r="B576" s="4"/>
      <c r="C576" s="4"/>
      <c r="D576" s="4"/>
      <c r="E576" s="4"/>
    </row>
    <row r="577" spans="1:5" ht="14.25" customHeight="1">
      <c r="A577" s="4"/>
      <c r="B577" s="4"/>
      <c r="C577" s="4"/>
      <c r="D577" s="4"/>
      <c r="E577" s="4"/>
    </row>
    <row r="578" spans="1:5" ht="14.25" customHeight="1">
      <c r="A578" s="4"/>
      <c r="B578" s="4"/>
      <c r="C578" s="4"/>
      <c r="D578" s="4"/>
      <c r="E578" s="4"/>
    </row>
    <row r="579" spans="1:5" ht="14.25" customHeight="1">
      <c r="A579" s="4"/>
      <c r="B579" s="4"/>
      <c r="C579" s="4"/>
      <c r="D579" s="4"/>
      <c r="E579" s="4"/>
    </row>
    <row r="580" spans="1:5" ht="14.25" customHeight="1">
      <c r="A580" s="4"/>
      <c r="B580" s="4"/>
      <c r="C580" s="4"/>
      <c r="D580" s="4"/>
      <c r="E580" s="4"/>
    </row>
    <row r="581" spans="1:5" ht="14.25" customHeight="1">
      <c r="A581" s="4"/>
      <c r="B581" s="4"/>
      <c r="C581" s="4"/>
      <c r="D581" s="4"/>
      <c r="E581" s="4"/>
    </row>
    <row r="582" spans="1:5" ht="14.25" customHeight="1">
      <c r="A582" s="4"/>
      <c r="B582" s="4"/>
      <c r="C582" s="4"/>
      <c r="D582" s="4"/>
      <c r="E582" s="4"/>
    </row>
    <row r="583" spans="1:5" ht="14.25" customHeight="1">
      <c r="A583" s="4"/>
      <c r="B583" s="4"/>
      <c r="C583" s="4"/>
      <c r="D583" s="4"/>
      <c r="E583" s="4"/>
    </row>
    <row r="584" spans="1:5" ht="14.25" customHeight="1">
      <c r="A584" s="4"/>
      <c r="B584" s="4"/>
      <c r="C584" s="4"/>
      <c r="D584" s="4"/>
      <c r="E584" s="4"/>
    </row>
    <row r="585" spans="1:5" ht="14.25" customHeight="1">
      <c r="A585" s="4"/>
      <c r="B585" s="4"/>
      <c r="C585" s="4"/>
      <c r="D585" s="4"/>
      <c r="E585" s="4"/>
    </row>
    <row r="586" spans="1:5" ht="14.25" customHeight="1">
      <c r="A586" s="4"/>
      <c r="B586" s="4"/>
      <c r="C586" s="4"/>
      <c r="D586" s="4"/>
      <c r="E586" s="4"/>
    </row>
    <row r="587" spans="1:5" ht="14.25" customHeight="1">
      <c r="A587" s="4"/>
      <c r="B587" s="4"/>
      <c r="C587" s="4"/>
      <c r="D587" s="4"/>
      <c r="E587" s="4"/>
    </row>
    <row r="588" spans="1:5" ht="14.25" customHeight="1">
      <c r="A588" s="4"/>
      <c r="B588" s="4"/>
      <c r="C588" s="4"/>
      <c r="D588" s="4"/>
      <c r="E588" s="4"/>
    </row>
    <row r="589" spans="1:5" ht="14.25" customHeight="1">
      <c r="A589" s="4"/>
      <c r="B589" s="4"/>
      <c r="C589" s="4"/>
      <c r="D589" s="4"/>
      <c r="E589" s="4"/>
    </row>
    <row r="590" spans="1:5" ht="14.25" customHeight="1">
      <c r="A590" s="4"/>
      <c r="B590" s="4"/>
      <c r="C590" s="4"/>
      <c r="D590" s="4"/>
      <c r="E590" s="4"/>
    </row>
    <row r="591" spans="1:5" ht="14.25" customHeight="1">
      <c r="A591" s="4"/>
      <c r="B591" s="4"/>
      <c r="C591" s="4"/>
      <c r="D591" s="4"/>
      <c r="E591" s="4"/>
    </row>
    <row r="592" spans="1:5" ht="14.25" customHeight="1">
      <c r="A592" s="4"/>
      <c r="B592" s="4"/>
      <c r="C592" s="4"/>
      <c r="D592" s="4"/>
      <c r="E592" s="4"/>
    </row>
    <row r="593" spans="1:5" ht="14.25" customHeight="1">
      <c r="A593" s="4"/>
      <c r="B593" s="4"/>
      <c r="C593" s="4"/>
      <c r="D593" s="4"/>
      <c r="E593" s="4"/>
    </row>
    <row r="594" spans="1:5" ht="14.25" customHeight="1">
      <c r="A594" s="4"/>
      <c r="B594" s="4"/>
      <c r="C594" s="4"/>
      <c r="D594" s="4"/>
      <c r="E594" s="4"/>
    </row>
    <row r="595" spans="1:5" ht="14.25" customHeight="1">
      <c r="A595" s="4"/>
      <c r="B595" s="4"/>
      <c r="C595" s="4"/>
      <c r="D595" s="4"/>
      <c r="E595" s="4"/>
    </row>
    <row r="596" spans="1:5" ht="14.25" customHeight="1">
      <c r="A596" s="4"/>
      <c r="B596" s="4"/>
      <c r="C596" s="4"/>
      <c r="D596" s="4"/>
      <c r="E596" s="4"/>
    </row>
    <row r="597" spans="1:5" ht="14.25" customHeight="1">
      <c r="A597" s="4"/>
      <c r="B597" s="4"/>
      <c r="C597" s="4"/>
      <c r="D597" s="4"/>
      <c r="E597" s="4"/>
    </row>
    <row r="598" spans="1:5" ht="14.25" customHeight="1">
      <c r="A598" s="4"/>
      <c r="B598" s="4"/>
      <c r="C598" s="4"/>
      <c r="D598" s="4"/>
      <c r="E598" s="4"/>
    </row>
    <row r="599" spans="1:5" ht="14.25" customHeight="1">
      <c r="A599" s="4"/>
      <c r="B599" s="4"/>
      <c r="C599" s="4"/>
      <c r="D599" s="4"/>
      <c r="E599" s="4"/>
    </row>
    <row r="600" spans="1:5" ht="14.25" customHeight="1">
      <c r="A600" s="4"/>
      <c r="B600" s="4"/>
      <c r="C600" s="4"/>
      <c r="D600" s="4"/>
      <c r="E600" s="4"/>
    </row>
    <row r="601" spans="1:5" ht="14.25" customHeight="1">
      <c r="A601" s="4"/>
      <c r="B601" s="4"/>
      <c r="C601" s="4"/>
      <c r="D601" s="4"/>
      <c r="E601" s="4"/>
    </row>
    <row r="602" spans="1:5" ht="14.25" customHeight="1">
      <c r="A602" s="4"/>
      <c r="B602" s="4"/>
      <c r="C602" s="4"/>
      <c r="D602" s="4"/>
      <c r="E602" s="4"/>
    </row>
    <row r="603" spans="1:5" ht="14.25" customHeight="1">
      <c r="A603" s="4"/>
      <c r="B603" s="4"/>
      <c r="C603" s="4"/>
      <c r="D603" s="4"/>
      <c r="E603" s="4"/>
    </row>
    <row r="604" spans="1:5" ht="14.25" customHeight="1">
      <c r="A604" s="4"/>
      <c r="B604" s="4"/>
      <c r="C604" s="4"/>
      <c r="D604" s="4"/>
      <c r="E604" s="4"/>
    </row>
    <row r="605" spans="1:5" ht="14.25" customHeight="1">
      <c r="A605" s="4"/>
      <c r="B605" s="4"/>
      <c r="C605" s="4"/>
      <c r="D605" s="4"/>
      <c r="E605" s="4"/>
    </row>
    <row r="606" spans="1:5" ht="14.25" customHeight="1">
      <c r="A606" s="4"/>
      <c r="B606" s="4"/>
      <c r="C606" s="4"/>
      <c r="D606" s="4"/>
      <c r="E606" s="4"/>
    </row>
    <row r="607" spans="1:5" ht="14.25" customHeight="1">
      <c r="A607" s="4"/>
      <c r="B607" s="4"/>
      <c r="C607" s="4"/>
      <c r="D607" s="4"/>
      <c r="E607" s="4"/>
    </row>
    <row r="608" spans="1:5" ht="14.25" customHeight="1">
      <c r="A608" s="4"/>
      <c r="B608" s="4"/>
      <c r="C608" s="4"/>
      <c r="D608" s="4"/>
      <c r="E608" s="4"/>
    </row>
    <row r="609" spans="1:5" ht="14.25" customHeight="1">
      <c r="A609" s="4"/>
      <c r="B609" s="4"/>
      <c r="C609" s="4"/>
      <c r="D609" s="4"/>
      <c r="E609" s="4"/>
    </row>
    <row r="610" spans="1:5" ht="14.25" customHeight="1">
      <c r="A610" s="4"/>
      <c r="B610" s="4"/>
      <c r="C610" s="4"/>
      <c r="D610" s="4"/>
      <c r="E610" s="4"/>
    </row>
    <row r="611" spans="1:5" ht="14.25" customHeight="1">
      <c r="A611" s="4"/>
      <c r="B611" s="4"/>
      <c r="C611" s="4"/>
      <c r="D611" s="4"/>
      <c r="E611" s="4"/>
    </row>
    <row r="612" spans="1:5" ht="14.25" customHeight="1">
      <c r="A612" s="4"/>
      <c r="B612" s="4"/>
      <c r="C612" s="4"/>
      <c r="D612" s="4"/>
      <c r="E612" s="4"/>
    </row>
    <row r="613" spans="1:5" ht="14.25" customHeight="1">
      <c r="A613" s="4"/>
      <c r="B613" s="4"/>
      <c r="C613" s="4"/>
      <c r="D613" s="4"/>
      <c r="E613" s="4"/>
    </row>
    <row r="614" spans="1:5" ht="14.25" customHeight="1">
      <c r="A614" s="4"/>
      <c r="B614" s="4"/>
      <c r="C614" s="4"/>
      <c r="D614" s="4"/>
      <c r="E614" s="4"/>
    </row>
    <row r="615" spans="1:5" ht="14.25" customHeight="1">
      <c r="A615" s="4"/>
      <c r="B615" s="4"/>
      <c r="C615" s="4"/>
      <c r="D615" s="4"/>
      <c r="E615" s="4"/>
    </row>
    <row r="616" spans="1:5" ht="14.25" customHeight="1">
      <c r="A616" s="4"/>
      <c r="B616" s="4"/>
      <c r="C616" s="4"/>
      <c r="D616" s="4"/>
      <c r="E616" s="4"/>
    </row>
    <row r="617" spans="1:5" ht="14.25" customHeight="1">
      <c r="A617" s="4"/>
      <c r="B617" s="4"/>
      <c r="C617" s="4"/>
      <c r="D617" s="4"/>
      <c r="E617" s="4"/>
    </row>
    <row r="618" spans="1:5" ht="14.25" customHeight="1">
      <c r="A618" s="4"/>
      <c r="B618" s="4"/>
      <c r="C618" s="4"/>
      <c r="D618" s="4"/>
      <c r="E618" s="4"/>
    </row>
    <row r="619" spans="1:5" ht="14.25" customHeight="1">
      <c r="A619" s="4"/>
      <c r="B619" s="4"/>
      <c r="C619" s="4"/>
      <c r="D619" s="4"/>
      <c r="E619" s="4"/>
    </row>
    <row r="620" spans="1:5" ht="14.25" customHeight="1">
      <c r="A620" s="4"/>
      <c r="B620" s="4"/>
      <c r="C620" s="4"/>
      <c r="D620" s="4"/>
      <c r="E620" s="4"/>
    </row>
    <row r="621" spans="1:5" ht="14.25" customHeight="1">
      <c r="A621" s="4"/>
      <c r="B621" s="4"/>
      <c r="C621" s="4"/>
      <c r="D621" s="4"/>
      <c r="E621" s="4"/>
    </row>
    <row r="622" spans="1:5" ht="14.25" customHeight="1">
      <c r="A622" s="4"/>
      <c r="B622" s="4"/>
      <c r="C622" s="4"/>
      <c r="D622" s="4"/>
      <c r="E622" s="4"/>
    </row>
    <row r="623" spans="1:5" ht="14.25" customHeight="1">
      <c r="A623" s="4"/>
      <c r="B623" s="4"/>
      <c r="C623" s="4"/>
      <c r="D623" s="4"/>
      <c r="E623" s="4"/>
    </row>
    <row r="624" spans="1:5" ht="14.25" customHeight="1">
      <c r="A624" s="4"/>
      <c r="B624" s="4"/>
      <c r="C624" s="4"/>
      <c r="D624" s="4"/>
      <c r="E624" s="4"/>
    </row>
    <row r="625" spans="1:5" ht="14.25" customHeight="1">
      <c r="A625" s="4"/>
      <c r="B625" s="4"/>
      <c r="C625" s="4"/>
      <c r="D625" s="4"/>
      <c r="E625" s="4"/>
    </row>
    <row r="626" spans="1:5" ht="14.25" customHeight="1">
      <c r="A626" s="4"/>
      <c r="B626" s="4"/>
      <c r="C626" s="4"/>
      <c r="D626" s="4"/>
      <c r="E626" s="4"/>
    </row>
    <row r="627" spans="1:5" ht="14.25" customHeight="1">
      <c r="A627" s="4"/>
      <c r="B627" s="4"/>
      <c r="C627" s="4"/>
      <c r="D627" s="4"/>
      <c r="E627" s="4"/>
    </row>
    <row r="628" spans="1:5" ht="14.25" customHeight="1">
      <c r="A628" s="4"/>
      <c r="B628" s="4"/>
      <c r="C628" s="4"/>
      <c r="D628" s="4"/>
      <c r="E628" s="4"/>
    </row>
    <row r="629" spans="1:5" ht="14.25" customHeight="1">
      <c r="A629" s="4"/>
      <c r="B629" s="4"/>
      <c r="C629" s="4"/>
      <c r="D629" s="4"/>
      <c r="E629" s="4"/>
    </row>
    <row r="630" spans="1:5" ht="14.25" customHeight="1">
      <c r="A630" s="4"/>
      <c r="B630" s="4"/>
      <c r="C630" s="4"/>
      <c r="D630" s="4"/>
      <c r="E630" s="4"/>
    </row>
    <row r="631" spans="1:5" ht="14.25" customHeight="1">
      <c r="A631" s="4"/>
      <c r="B631" s="4"/>
      <c r="C631" s="4"/>
      <c r="D631" s="4"/>
      <c r="E631" s="4"/>
    </row>
    <row r="632" spans="1:5" ht="14.25" customHeight="1">
      <c r="A632" s="4"/>
      <c r="B632" s="4"/>
      <c r="C632" s="4"/>
      <c r="D632" s="4"/>
      <c r="E632" s="4"/>
    </row>
    <row r="633" spans="1:5" ht="14.25" customHeight="1">
      <c r="A633" s="4"/>
      <c r="B633" s="4"/>
      <c r="C633" s="4"/>
      <c r="D633" s="4"/>
      <c r="E633" s="4"/>
    </row>
    <row r="634" spans="1:5" ht="14.25" customHeight="1">
      <c r="A634" s="4"/>
      <c r="B634" s="4"/>
      <c r="C634" s="4"/>
      <c r="D634" s="4"/>
      <c r="E634" s="4"/>
    </row>
    <row r="635" spans="1:5" ht="14.25" customHeight="1">
      <c r="A635" s="4"/>
      <c r="B635" s="4"/>
      <c r="C635" s="4"/>
      <c r="D635" s="4"/>
      <c r="E635" s="4"/>
    </row>
    <row r="636" spans="1:5" ht="14.25" customHeight="1">
      <c r="A636" s="4"/>
      <c r="B636" s="4"/>
      <c r="C636" s="4"/>
      <c r="D636" s="4"/>
      <c r="E636" s="4"/>
    </row>
    <row r="637" spans="1:5" ht="14.25" customHeight="1">
      <c r="A637" s="4"/>
      <c r="B637" s="4"/>
      <c r="C637" s="4"/>
      <c r="D637" s="4"/>
      <c r="E637" s="4"/>
    </row>
    <row r="638" spans="1:5" ht="14.25" customHeight="1">
      <c r="A638" s="4"/>
      <c r="B638" s="4"/>
      <c r="C638" s="4"/>
      <c r="D638" s="4"/>
      <c r="E638" s="4"/>
    </row>
    <row r="639" spans="1:5" ht="14.25" customHeight="1">
      <c r="A639" s="4"/>
      <c r="B639" s="4"/>
      <c r="C639" s="4"/>
      <c r="D639" s="4"/>
      <c r="E639" s="4"/>
    </row>
    <row r="640" spans="1:5" ht="14.25" customHeight="1">
      <c r="A640" s="4"/>
      <c r="B640" s="4"/>
      <c r="C640" s="4"/>
      <c r="D640" s="4"/>
      <c r="E640" s="4"/>
    </row>
    <row r="641" spans="1:5" ht="14.25" customHeight="1">
      <c r="A641" s="4"/>
      <c r="B641" s="4"/>
      <c r="C641" s="4"/>
      <c r="D641" s="4"/>
      <c r="E641" s="4"/>
    </row>
    <row r="642" spans="1:5" ht="14.25" customHeight="1">
      <c r="A642" s="4"/>
      <c r="B642" s="4"/>
      <c r="C642" s="4"/>
      <c r="D642" s="4"/>
      <c r="E642" s="4"/>
    </row>
    <row r="643" spans="1:5" ht="14.25" customHeight="1">
      <c r="A643" s="4"/>
      <c r="B643" s="4"/>
      <c r="C643" s="4"/>
      <c r="D643" s="4"/>
      <c r="E643" s="4"/>
    </row>
    <row r="644" spans="1:5" ht="14.25" customHeight="1">
      <c r="A644" s="4"/>
      <c r="B644" s="4"/>
      <c r="C644" s="4"/>
      <c r="D644" s="4"/>
      <c r="E644" s="4"/>
    </row>
    <row r="645" spans="1:5" ht="14.25" customHeight="1">
      <c r="A645" s="4"/>
      <c r="B645" s="4"/>
      <c r="C645" s="4"/>
      <c r="D645" s="4"/>
      <c r="E645" s="4"/>
    </row>
    <row r="646" spans="1:5" ht="14.25" customHeight="1">
      <c r="A646" s="4"/>
      <c r="B646" s="4"/>
      <c r="C646" s="4"/>
      <c r="D646" s="4"/>
      <c r="E646" s="4"/>
    </row>
    <row r="647" spans="1:5" ht="14.25" customHeight="1">
      <c r="A647" s="4"/>
      <c r="B647" s="4"/>
      <c r="C647" s="4"/>
      <c r="D647" s="4"/>
      <c r="E647" s="4"/>
    </row>
    <row r="648" spans="1:5" ht="14.25" customHeight="1">
      <c r="A648" s="4"/>
      <c r="B648" s="4"/>
      <c r="C648" s="4"/>
      <c r="D648" s="4"/>
      <c r="E648" s="4"/>
    </row>
    <row r="649" spans="1:5" ht="14.25" customHeight="1">
      <c r="A649" s="4"/>
      <c r="B649" s="4"/>
      <c r="C649" s="4"/>
      <c r="D649" s="4"/>
      <c r="E649" s="4"/>
    </row>
    <row r="650" spans="1:5" ht="14.25" customHeight="1">
      <c r="A650" s="4"/>
      <c r="B650" s="4"/>
      <c r="C650" s="4"/>
      <c r="D650" s="4"/>
      <c r="E650" s="4"/>
    </row>
    <row r="651" spans="1:5" ht="14.25" customHeight="1">
      <c r="A651" s="4"/>
      <c r="B651" s="4"/>
      <c r="C651" s="4"/>
      <c r="D651" s="4"/>
      <c r="E651" s="4"/>
    </row>
    <row r="652" spans="1:5" ht="14.25" customHeight="1">
      <c r="A652" s="4"/>
      <c r="B652" s="4"/>
      <c r="C652" s="4"/>
      <c r="D652" s="4"/>
      <c r="E652" s="4"/>
    </row>
    <row r="653" spans="1:5" ht="14.25" customHeight="1">
      <c r="A653" s="4"/>
      <c r="B653" s="4"/>
      <c r="C653" s="4"/>
      <c r="D653" s="4"/>
      <c r="E653" s="4"/>
    </row>
    <row r="654" spans="1:5" ht="14.25" customHeight="1">
      <c r="A654" s="4"/>
      <c r="B654" s="4"/>
      <c r="C654" s="4"/>
      <c r="D654" s="4"/>
      <c r="E654" s="4"/>
    </row>
    <row r="655" spans="1:5" ht="14.25" customHeight="1">
      <c r="A655" s="4"/>
      <c r="B655" s="4"/>
      <c r="C655" s="4"/>
      <c r="D655" s="4"/>
      <c r="E655" s="4"/>
    </row>
    <row r="656" spans="1:5" ht="14.25" customHeight="1">
      <c r="A656" s="4"/>
      <c r="B656" s="4"/>
      <c r="C656" s="4"/>
      <c r="D656" s="4"/>
      <c r="E656" s="4"/>
    </row>
    <row r="657" spans="1:5" ht="14.25" customHeight="1">
      <c r="A657" s="4"/>
      <c r="B657" s="4"/>
      <c r="C657" s="4"/>
      <c r="D657" s="4"/>
      <c r="E657" s="4"/>
    </row>
    <row r="658" spans="1:5" ht="14.25" customHeight="1">
      <c r="A658" s="4"/>
      <c r="B658" s="4"/>
      <c r="C658" s="4"/>
      <c r="D658" s="4"/>
      <c r="E658" s="4"/>
    </row>
    <row r="659" spans="1:5" ht="14.25" customHeight="1">
      <c r="A659" s="4"/>
      <c r="B659" s="4"/>
      <c r="C659" s="4"/>
      <c r="D659" s="4"/>
      <c r="E659" s="4"/>
    </row>
    <row r="660" spans="1:5" ht="14.25" customHeight="1">
      <c r="A660" s="4"/>
      <c r="B660" s="4"/>
      <c r="C660" s="4"/>
      <c r="D660" s="4"/>
      <c r="E660" s="4"/>
    </row>
    <row r="661" spans="1:5" ht="14.25" customHeight="1">
      <c r="A661" s="4"/>
      <c r="B661" s="4"/>
      <c r="C661" s="4"/>
      <c r="D661" s="4"/>
      <c r="E661" s="4"/>
    </row>
    <row r="662" spans="1:5" ht="14.25" customHeight="1">
      <c r="A662" s="4"/>
      <c r="B662" s="4"/>
      <c r="C662" s="4"/>
      <c r="D662" s="4"/>
      <c r="E662" s="4"/>
    </row>
    <row r="663" spans="1:5" ht="14.25" customHeight="1">
      <c r="A663" s="4"/>
      <c r="B663" s="4"/>
      <c r="C663" s="4"/>
      <c r="D663" s="4"/>
      <c r="E663" s="4"/>
    </row>
    <row r="664" spans="1:5" ht="14.25" customHeight="1">
      <c r="A664" s="4"/>
      <c r="B664" s="4"/>
      <c r="C664" s="4"/>
      <c r="D664" s="4"/>
      <c r="E664" s="4"/>
    </row>
    <row r="665" spans="1:5" ht="14.25" customHeight="1">
      <c r="A665" s="4"/>
      <c r="B665" s="4"/>
      <c r="C665" s="4"/>
      <c r="D665" s="4"/>
      <c r="E665" s="4"/>
    </row>
    <row r="666" spans="1:5" ht="14.25" customHeight="1">
      <c r="A666" s="4"/>
      <c r="B666" s="4"/>
      <c r="C666" s="4"/>
      <c r="D666" s="4"/>
      <c r="E666" s="4"/>
    </row>
    <row r="667" spans="1:5" ht="14.25" customHeight="1">
      <c r="A667" s="4"/>
      <c r="B667" s="4"/>
      <c r="C667" s="4"/>
      <c r="D667" s="4"/>
      <c r="E667" s="4"/>
    </row>
    <row r="668" spans="1:5" ht="14.25" customHeight="1">
      <c r="A668" s="4"/>
      <c r="B668" s="4"/>
      <c r="C668" s="4"/>
      <c r="D668" s="4"/>
      <c r="E668" s="4"/>
    </row>
    <row r="669" spans="1:5" ht="14.25" customHeight="1">
      <c r="A669" s="4"/>
      <c r="B669" s="4"/>
      <c r="C669" s="4"/>
      <c r="D669" s="4"/>
      <c r="E669" s="4"/>
    </row>
    <row r="670" spans="1:5" ht="14.25" customHeight="1">
      <c r="A670" s="4"/>
      <c r="B670" s="4"/>
      <c r="C670" s="4"/>
      <c r="D670" s="4"/>
      <c r="E670" s="4"/>
    </row>
    <row r="671" spans="1:5" ht="14.25" customHeight="1">
      <c r="A671" s="4"/>
      <c r="B671" s="4"/>
      <c r="C671" s="4"/>
      <c r="D671" s="4"/>
      <c r="E671" s="4"/>
    </row>
    <row r="672" spans="1:5" ht="14.25" customHeight="1">
      <c r="A672" s="4"/>
      <c r="B672" s="4"/>
      <c r="C672" s="4"/>
      <c r="D672" s="4"/>
      <c r="E672" s="4"/>
    </row>
    <row r="673" spans="1:5" ht="14.25" customHeight="1">
      <c r="A673" s="4"/>
      <c r="B673" s="4"/>
      <c r="C673" s="4"/>
      <c r="D673" s="4"/>
      <c r="E673" s="4"/>
    </row>
    <row r="674" spans="1:5" ht="14.25" customHeight="1">
      <c r="A674" s="4"/>
      <c r="B674" s="4"/>
      <c r="C674" s="4"/>
      <c r="D674" s="4"/>
      <c r="E674" s="4"/>
    </row>
    <row r="675" spans="1:5" ht="14.25" customHeight="1">
      <c r="A675" s="4"/>
      <c r="B675" s="4"/>
      <c r="C675" s="4"/>
      <c r="D675" s="4"/>
      <c r="E675" s="4"/>
    </row>
    <row r="676" spans="1:5" ht="14.25" customHeight="1">
      <c r="A676" s="4"/>
      <c r="B676" s="4"/>
      <c r="C676" s="4"/>
      <c r="D676" s="4"/>
      <c r="E676" s="4"/>
    </row>
    <row r="677" spans="1:5" ht="14.25" customHeight="1">
      <c r="A677" s="4"/>
      <c r="B677" s="4"/>
      <c r="C677" s="4"/>
      <c r="D677" s="4"/>
      <c r="E677" s="4"/>
    </row>
    <row r="678" spans="1:5" ht="14.25" customHeight="1">
      <c r="A678" s="4"/>
      <c r="B678" s="4"/>
      <c r="C678" s="4"/>
      <c r="D678" s="4"/>
      <c r="E678" s="4"/>
    </row>
    <row r="679" spans="1:5" ht="14.25" customHeight="1">
      <c r="A679" s="4"/>
      <c r="B679" s="4"/>
      <c r="C679" s="4"/>
      <c r="D679" s="4"/>
      <c r="E679" s="4"/>
    </row>
    <row r="680" spans="1:5" ht="14.25" customHeight="1">
      <c r="A680" s="4"/>
      <c r="B680" s="4"/>
      <c r="C680" s="4"/>
      <c r="D680" s="4"/>
      <c r="E680" s="4"/>
    </row>
    <row r="681" spans="1:5" ht="14.25" customHeight="1">
      <c r="A681" s="4"/>
      <c r="B681" s="4"/>
      <c r="C681" s="4"/>
      <c r="D681" s="4"/>
      <c r="E681" s="4"/>
    </row>
    <row r="682" spans="1:5" ht="14.25" customHeight="1">
      <c r="A682" s="4"/>
      <c r="B682" s="4"/>
      <c r="C682" s="4"/>
      <c r="D682" s="4"/>
      <c r="E682" s="4"/>
    </row>
    <row r="683" spans="1:5" ht="14.25" customHeight="1">
      <c r="A683" s="4"/>
      <c r="B683" s="4"/>
      <c r="C683" s="4"/>
      <c r="D683" s="4"/>
      <c r="E683" s="4"/>
    </row>
    <row r="684" spans="1:5" ht="14.25" customHeight="1">
      <c r="A684" s="4"/>
      <c r="B684" s="4"/>
      <c r="C684" s="4"/>
      <c r="D684" s="4"/>
      <c r="E684" s="4"/>
    </row>
    <row r="685" spans="1:5" ht="14.25" customHeight="1">
      <c r="A685" s="4"/>
      <c r="B685" s="4"/>
      <c r="C685" s="4"/>
      <c r="D685" s="4"/>
      <c r="E685" s="4"/>
    </row>
    <row r="686" spans="1:5" ht="14.25" customHeight="1">
      <c r="A686" s="4"/>
      <c r="B686" s="4"/>
      <c r="C686" s="4"/>
      <c r="D686" s="4"/>
      <c r="E686" s="4"/>
    </row>
    <row r="687" spans="1:5" ht="14.25" customHeight="1">
      <c r="A687" s="4"/>
      <c r="B687" s="4"/>
      <c r="C687" s="4"/>
      <c r="D687" s="4"/>
      <c r="E687" s="4"/>
    </row>
    <row r="688" spans="1:5" ht="14.25" customHeight="1">
      <c r="A688" s="4"/>
      <c r="B688" s="4"/>
      <c r="C688" s="4"/>
      <c r="D688" s="4"/>
      <c r="E688" s="4"/>
    </row>
    <row r="689" spans="1:5" ht="14.25" customHeight="1">
      <c r="A689" s="4"/>
      <c r="B689" s="4"/>
      <c r="C689" s="4"/>
      <c r="D689" s="4"/>
      <c r="E689" s="4"/>
    </row>
    <row r="690" spans="1:5" ht="14.25" customHeight="1">
      <c r="A690" s="4"/>
      <c r="B690" s="4"/>
      <c r="C690" s="4"/>
      <c r="D690" s="4"/>
      <c r="E690" s="4"/>
    </row>
    <row r="691" spans="1:5" ht="14.25" customHeight="1">
      <c r="A691" s="4"/>
      <c r="B691" s="4"/>
      <c r="C691" s="4"/>
      <c r="D691" s="4"/>
      <c r="E691" s="4"/>
    </row>
    <row r="692" spans="1:5" ht="14.25" customHeight="1">
      <c r="A692" s="4"/>
      <c r="B692" s="4"/>
      <c r="C692" s="4"/>
      <c r="D692" s="4"/>
      <c r="E692" s="4"/>
    </row>
    <row r="693" spans="1:5" ht="14.25" customHeight="1">
      <c r="A693" s="4"/>
      <c r="B693" s="4"/>
      <c r="C693" s="4"/>
      <c r="D693" s="4"/>
      <c r="E693" s="4"/>
    </row>
    <row r="694" spans="1:5" ht="14.25" customHeight="1">
      <c r="A694" s="4"/>
      <c r="B694" s="4"/>
      <c r="C694" s="4"/>
      <c r="D694" s="4"/>
      <c r="E694" s="4"/>
    </row>
    <row r="695" spans="1:5" ht="14.25" customHeight="1">
      <c r="A695" s="4"/>
      <c r="B695" s="4"/>
      <c r="C695" s="4"/>
      <c r="D695" s="4"/>
      <c r="E695" s="4"/>
    </row>
    <row r="696" spans="1:5" ht="14.25" customHeight="1">
      <c r="A696" s="4"/>
      <c r="B696" s="4"/>
      <c r="C696" s="4"/>
      <c r="D696" s="4"/>
      <c r="E696" s="4"/>
    </row>
    <row r="697" spans="1:5" ht="14.25" customHeight="1">
      <c r="A697" s="4"/>
      <c r="B697" s="4"/>
      <c r="C697" s="4"/>
      <c r="D697" s="4"/>
      <c r="E697" s="4"/>
    </row>
    <row r="698" spans="1:5" ht="14.25" customHeight="1">
      <c r="A698" s="4"/>
      <c r="B698" s="4"/>
      <c r="C698" s="4"/>
      <c r="D698" s="4"/>
      <c r="E698" s="4"/>
    </row>
    <row r="699" spans="1:5" ht="14.25" customHeight="1">
      <c r="A699" s="4"/>
      <c r="B699" s="4"/>
      <c r="C699" s="4"/>
      <c r="D699" s="4"/>
      <c r="E699" s="4"/>
    </row>
    <row r="700" spans="1:5" ht="14.25" customHeight="1">
      <c r="A700" s="4"/>
      <c r="B700" s="4"/>
      <c r="C700" s="4"/>
      <c r="D700" s="4"/>
      <c r="E700" s="4"/>
    </row>
    <row r="701" spans="1:5" ht="14.25" customHeight="1">
      <c r="A701" s="4"/>
      <c r="B701" s="4"/>
      <c r="C701" s="4"/>
      <c r="D701" s="4"/>
      <c r="E701" s="4"/>
    </row>
    <row r="702" spans="1:5" ht="14.25" customHeight="1">
      <c r="A702" s="4"/>
      <c r="B702" s="4"/>
      <c r="C702" s="4"/>
      <c r="D702" s="4"/>
      <c r="E702" s="4"/>
    </row>
    <row r="703" spans="1:5" ht="14.25" customHeight="1">
      <c r="A703" s="4"/>
      <c r="B703" s="4"/>
      <c r="C703" s="4"/>
      <c r="D703" s="4"/>
      <c r="E703" s="4"/>
    </row>
    <row r="704" spans="1:5" ht="14.25" customHeight="1">
      <c r="A704" s="4"/>
      <c r="B704" s="4"/>
      <c r="C704" s="4"/>
      <c r="D704" s="4"/>
      <c r="E704" s="4"/>
    </row>
    <row r="705" spans="1:5" ht="14.25" customHeight="1">
      <c r="A705" s="4"/>
      <c r="B705" s="4"/>
      <c r="C705" s="4"/>
      <c r="D705" s="4"/>
      <c r="E705" s="4"/>
    </row>
    <row r="706" spans="1:5" ht="14.25" customHeight="1">
      <c r="A706" s="4"/>
      <c r="B706" s="4"/>
      <c r="C706" s="4"/>
      <c r="D706" s="4"/>
      <c r="E706" s="4"/>
    </row>
    <row r="707" spans="1:5" ht="14.25" customHeight="1">
      <c r="A707" s="4"/>
      <c r="B707" s="4"/>
      <c r="C707" s="4"/>
      <c r="D707" s="4"/>
      <c r="E707" s="4"/>
    </row>
    <row r="708" spans="1:5" ht="14.25" customHeight="1">
      <c r="A708" s="4"/>
      <c r="B708" s="4"/>
      <c r="C708" s="4"/>
      <c r="D708" s="4"/>
      <c r="E708" s="4"/>
    </row>
    <row r="709" spans="1:5" ht="14.25" customHeight="1">
      <c r="A709" s="4"/>
      <c r="B709" s="4"/>
      <c r="C709" s="4"/>
      <c r="D709" s="4"/>
      <c r="E709" s="4"/>
    </row>
    <row r="710" spans="1:5" ht="14.25" customHeight="1">
      <c r="A710" s="4"/>
      <c r="B710" s="4"/>
      <c r="C710" s="4"/>
      <c r="D710" s="4"/>
      <c r="E710" s="4"/>
    </row>
    <row r="711" spans="1:5" ht="14.25" customHeight="1">
      <c r="A711" s="4"/>
      <c r="B711" s="4"/>
      <c r="C711" s="4"/>
      <c r="D711" s="4"/>
      <c r="E711" s="4"/>
    </row>
    <row r="712" spans="1:5" ht="14.25" customHeight="1">
      <c r="A712" s="4"/>
      <c r="B712" s="4"/>
      <c r="C712" s="4"/>
      <c r="D712" s="4"/>
      <c r="E712" s="4"/>
    </row>
    <row r="713" spans="1:5" ht="14.25" customHeight="1">
      <c r="A713" s="4"/>
      <c r="B713" s="4"/>
      <c r="C713" s="4"/>
      <c r="D713" s="4"/>
      <c r="E713" s="4"/>
    </row>
    <row r="714" spans="1:5" ht="14.25" customHeight="1">
      <c r="A714" s="4"/>
      <c r="B714" s="4"/>
      <c r="C714" s="4"/>
      <c r="D714" s="4"/>
      <c r="E714" s="4"/>
    </row>
    <row r="715" spans="1:5" ht="14.25" customHeight="1">
      <c r="A715" s="4"/>
      <c r="B715" s="4"/>
      <c r="C715" s="4"/>
      <c r="D715" s="4"/>
      <c r="E715" s="4"/>
    </row>
    <row r="716" spans="1:5" ht="14.25" customHeight="1">
      <c r="A716" s="4"/>
      <c r="B716" s="4"/>
      <c r="C716" s="4"/>
      <c r="D716" s="4"/>
      <c r="E716" s="4"/>
    </row>
    <row r="717" spans="1:5" ht="14.25" customHeight="1">
      <c r="A717" s="4"/>
      <c r="B717" s="4"/>
      <c r="C717" s="4"/>
      <c r="D717" s="4"/>
      <c r="E717" s="4"/>
    </row>
    <row r="718" spans="1:5" ht="14.25" customHeight="1">
      <c r="A718" s="4"/>
      <c r="B718" s="4"/>
      <c r="C718" s="4"/>
      <c r="D718" s="4"/>
      <c r="E718" s="4"/>
    </row>
    <row r="719" spans="1:5" ht="14.25" customHeight="1">
      <c r="A719" s="4"/>
      <c r="B719" s="4"/>
      <c r="C719" s="4"/>
      <c r="D719" s="4"/>
      <c r="E719" s="4"/>
    </row>
    <row r="720" spans="1:5" ht="14.25" customHeight="1">
      <c r="A720" s="4"/>
      <c r="B720" s="4"/>
      <c r="C720" s="4"/>
      <c r="D720" s="4"/>
      <c r="E720" s="4"/>
    </row>
    <row r="721" spans="1:5" ht="14.25" customHeight="1">
      <c r="A721" s="4"/>
      <c r="B721" s="4"/>
      <c r="C721" s="4"/>
      <c r="D721" s="4"/>
      <c r="E721" s="4"/>
    </row>
    <row r="722" spans="1:5" ht="14.25" customHeight="1">
      <c r="A722" s="4"/>
      <c r="B722" s="4"/>
      <c r="C722" s="4"/>
      <c r="D722" s="4"/>
      <c r="E722" s="4"/>
    </row>
    <row r="723" spans="1:5" ht="14.25" customHeight="1">
      <c r="A723" s="4"/>
      <c r="B723" s="4"/>
      <c r="C723" s="4"/>
      <c r="D723" s="4"/>
      <c r="E723" s="4"/>
    </row>
    <row r="724" spans="1:5" ht="14.25" customHeight="1">
      <c r="A724" s="4"/>
      <c r="B724" s="4"/>
      <c r="C724" s="4"/>
      <c r="D724" s="4"/>
      <c r="E724" s="4"/>
    </row>
    <row r="725" spans="1:5" ht="14.25" customHeight="1">
      <c r="A725" s="4"/>
      <c r="B725" s="4"/>
      <c r="C725" s="4"/>
      <c r="D725" s="4"/>
      <c r="E725" s="4"/>
    </row>
    <row r="726" spans="1:5" ht="14.25" customHeight="1">
      <c r="A726" s="4"/>
      <c r="B726" s="4"/>
      <c r="C726" s="4"/>
      <c r="D726" s="4"/>
      <c r="E726" s="4"/>
    </row>
    <row r="727" spans="1:5" ht="14.25" customHeight="1">
      <c r="A727" s="4"/>
      <c r="B727" s="4"/>
      <c r="C727" s="4"/>
      <c r="D727" s="4"/>
      <c r="E727" s="4"/>
    </row>
    <row r="728" spans="1:5" ht="14.25" customHeight="1">
      <c r="A728" s="4"/>
      <c r="B728" s="4"/>
      <c r="C728" s="4"/>
      <c r="D728" s="4"/>
      <c r="E728" s="4"/>
    </row>
    <row r="729" spans="1:5" ht="14.25" customHeight="1">
      <c r="A729" s="4"/>
      <c r="B729" s="4"/>
      <c r="C729" s="4"/>
      <c r="D729" s="4"/>
      <c r="E729" s="4"/>
    </row>
    <row r="730" spans="1:5" ht="14.25" customHeight="1">
      <c r="A730" s="4"/>
      <c r="B730" s="4"/>
      <c r="C730" s="4"/>
      <c r="D730" s="4"/>
      <c r="E730" s="4"/>
    </row>
    <row r="731" spans="1:5" ht="14.25" customHeight="1">
      <c r="A731" s="4"/>
      <c r="B731" s="4"/>
      <c r="C731" s="4"/>
      <c r="D731" s="4"/>
      <c r="E731" s="4"/>
    </row>
    <row r="732" spans="1:5" ht="14.25" customHeight="1">
      <c r="A732" s="4"/>
      <c r="B732" s="4"/>
      <c r="C732" s="4"/>
      <c r="D732" s="4"/>
      <c r="E732" s="4"/>
    </row>
    <row r="733" spans="1:5" ht="14.25" customHeight="1">
      <c r="A733" s="4"/>
      <c r="B733" s="4"/>
      <c r="C733" s="4"/>
      <c r="D733" s="4"/>
      <c r="E733" s="4"/>
    </row>
    <row r="734" spans="1:5" ht="14.25" customHeight="1">
      <c r="A734" s="4"/>
      <c r="B734" s="4"/>
      <c r="C734" s="4"/>
      <c r="D734" s="4"/>
      <c r="E734" s="4"/>
    </row>
    <row r="735" spans="1:5" ht="14.25" customHeight="1">
      <c r="A735" s="4"/>
      <c r="B735" s="4"/>
      <c r="C735" s="4"/>
      <c r="D735" s="4"/>
      <c r="E735" s="4"/>
    </row>
    <row r="736" spans="1:5" ht="14.25" customHeight="1">
      <c r="A736" s="4"/>
      <c r="B736" s="4"/>
      <c r="C736" s="4"/>
      <c r="D736" s="4"/>
      <c r="E736" s="4"/>
    </row>
    <row r="737" spans="1:5" ht="14.25" customHeight="1">
      <c r="A737" s="4"/>
      <c r="B737" s="4"/>
      <c r="C737" s="4"/>
      <c r="D737" s="4"/>
      <c r="E737" s="4"/>
    </row>
    <row r="738" spans="1:5" ht="14.25" customHeight="1">
      <c r="A738" s="4"/>
      <c r="B738" s="4"/>
      <c r="C738" s="4"/>
      <c r="D738" s="4"/>
      <c r="E738" s="4"/>
    </row>
    <row r="739" spans="1:5" ht="14.25" customHeight="1">
      <c r="A739" s="4"/>
      <c r="B739" s="4"/>
      <c r="C739" s="4"/>
      <c r="D739" s="4"/>
      <c r="E739" s="4"/>
    </row>
    <row r="740" spans="1:5" ht="14.25" customHeight="1">
      <c r="A740" s="4"/>
      <c r="B740" s="4"/>
      <c r="C740" s="4"/>
      <c r="D740" s="4"/>
      <c r="E740" s="4"/>
    </row>
    <row r="741" spans="1:5" ht="14.25" customHeight="1">
      <c r="A741" s="4"/>
      <c r="B741" s="4"/>
      <c r="C741" s="4"/>
      <c r="D741" s="4"/>
      <c r="E741" s="4"/>
    </row>
    <row r="742" spans="1:5" ht="14.25" customHeight="1">
      <c r="A742" s="4"/>
      <c r="B742" s="4"/>
      <c r="C742" s="4"/>
      <c r="D742" s="4"/>
      <c r="E742" s="4"/>
    </row>
    <row r="743" spans="1:5" ht="14.25" customHeight="1">
      <c r="A743" s="4"/>
      <c r="B743" s="4"/>
      <c r="C743" s="4"/>
      <c r="D743" s="4"/>
      <c r="E743" s="4"/>
    </row>
    <row r="744" spans="1:5" ht="14.25" customHeight="1">
      <c r="A744" s="4"/>
      <c r="B744" s="4"/>
      <c r="C744" s="4"/>
      <c r="D744" s="4"/>
      <c r="E744" s="4"/>
    </row>
    <row r="745" spans="1:5" ht="14.25" customHeight="1">
      <c r="A745" s="4"/>
      <c r="B745" s="4"/>
      <c r="C745" s="4"/>
      <c r="D745" s="4"/>
      <c r="E745" s="4"/>
    </row>
    <row r="746" spans="1:5" ht="14.25" customHeight="1">
      <c r="A746" s="4"/>
      <c r="B746" s="4"/>
      <c r="C746" s="4"/>
      <c r="D746" s="4"/>
      <c r="E746" s="4"/>
    </row>
    <row r="747" spans="1:5" ht="14.25" customHeight="1">
      <c r="A747" s="4"/>
      <c r="B747" s="4"/>
      <c r="C747" s="4"/>
      <c r="D747" s="4"/>
      <c r="E747" s="4"/>
    </row>
    <row r="748" spans="1:5" ht="14.25" customHeight="1">
      <c r="A748" s="4"/>
      <c r="B748" s="4"/>
      <c r="C748" s="4"/>
      <c r="D748" s="4"/>
      <c r="E748" s="4"/>
    </row>
    <row r="749" spans="1:5" ht="14.25" customHeight="1">
      <c r="A749" s="4"/>
      <c r="B749" s="4"/>
      <c r="C749" s="4"/>
      <c r="D749" s="4"/>
      <c r="E749" s="4"/>
    </row>
    <row r="750" spans="1:5" ht="14.25" customHeight="1">
      <c r="A750" s="4"/>
      <c r="B750" s="4"/>
      <c r="C750" s="4"/>
      <c r="D750" s="4"/>
      <c r="E750" s="4"/>
    </row>
    <row r="751" spans="1:5" ht="14.25" customHeight="1">
      <c r="A751" s="4"/>
      <c r="B751" s="4"/>
      <c r="C751" s="4"/>
      <c r="D751" s="4"/>
      <c r="E751" s="4"/>
    </row>
    <row r="752" spans="1:5" ht="14.25" customHeight="1">
      <c r="A752" s="4"/>
      <c r="B752" s="4"/>
      <c r="C752" s="4"/>
      <c r="D752" s="4"/>
      <c r="E752" s="4"/>
    </row>
    <row r="753" spans="1:5" ht="14.25" customHeight="1">
      <c r="A753" s="4"/>
      <c r="B753" s="4"/>
      <c r="C753" s="4"/>
      <c r="D753" s="4"/>
      <c r="E753" s="4"/>
    </row>
    <row r="754" spans="1:5" ht="14.25" customHeight="1">
      <c r="A754" s="4"/>
      <c r="B754" s="4"/>
      <c r="C754" s="4"/>
      <c r="D754" s="4"/>
      <c r="E754" s="4"/>
    </row>
    <row r="755" spans="1:5" ht="14.25" customHeight="1">
      <c r="A755" s="4"/>
      <c r="B755" s="4"/>
      <c r="C755" s="4"/>
      <c r="D755" s="4"/>
      <c r="E755" s="4"/>
    </row>
    <row r="756" spans="1:5" ht="14.25" customHeight="1">
      <c r="A756" s="4"/>
      <c r="B756" s="4"/>
      <c r="C756" s="4"/>
      <c r="D756" s="4"/>
      <c r="E756" s="4"/>
    </row>
    <row r="757" spans="1:5" ht="14.25" customHeight="1">
      <c r="A757" s="4"/>
      <c r="B757" s="4"/>
      <c r="C757" s="4"/>
      <c r="D757" s="4"/>
      <c r="E757" s="4"/>
    </row>
    <row r="758" spans="1:5" ht="14.25" customHeight="1">
      <c r="A758" s="4"/>
      <c r="B758" s="4"/>
      <c r="C758" s="4"/>
      <c r="D758" s="4"/>
      <c r="E758" s="4"/>
    </row>
    <row r="759" spans="1:5" ht="14.25" customHeight="1">
      <c r="A759" s="4"/>
      <c r="B759" s="4"/>
      <c r="C759" s="4"/>
      <c r="D759" s="4"/>
      <c r="E759" s="4"/>
    </row>
    <row r="760" spans="1:5" ht="14.25" customHeight="1">
      <c r="A760" s="4"/>
      <c r="B760" s="4"/>
      <c r="C760" s="4"/>
      <c r="D760" s="4"/>
      <c r="E760" s="4"/>
    </row>
    <row r="761" spans="1:5" ht="14.25" customHeight="1">
      <c r="A761" s="4"/>
      <c r="B761" s="4"/>
      <c r="C761" s="4"/>
      <c r="D761" s="4"/>
      <c r="E761" s="4"/>
    </row>
    <row r="762" spans="1:5" ht="14.25" customHeight="1">
      <c r="A762" s="4"/>
      <c r="B762" s="4"/>
      <c r="C762" s="4"/>
      <c r="D762" s="4"/>
      <c r="E762" s="4"/>
    </row>
    <row r="763" spans="1:5" ht="14.25" customHeight="1">
      <c r="A763" s="4"/>
      <c r="B763" s="4"/>
      <c r="C763" s="4"/>
      <c r="D763" s="4"/>
      <c r="E763" s="4"/>
    </row>
    <row r="764" spans="1:5" ht="14.25" customHeight="1">
      <c r="A764" s="4"/>
      <c r="B764" s="4"/>
      <c r="C764" s="4"/>
      <c r="D764" s="4"/>
      <c r="E764" s="4"/>
    </row>
    <row r="765" spans="1:5" ht="14.25" customHeight="1">
      <c r="A765" s="4"/>
      <c r="B765" s="4"/>
      <c r="C765" s="4"/>
      <c r="D765" s="4"/>
      <c r="E765" s="4"/>
    </row>
    <row r="766" spans="1:5" ht="14.25" customHeight="1">
      <c r="A766" s="4"/>
      <c r="B766" s="4"/>
      <c r="C766" s="4"/>
      <c r="D766" s="4"/>
      <c r="E766" s="4"/>
    </row>
    <row r="767" spans="1:5" ht="14.25" customHeight="1">
      <c r="A767" s="4"/>
      <c r="B767" s="4"/>
      <c r="C767" s="4"/>
      <c r="D767" s="4"/>
      <c r="E767" s="4"/>
    </row>
    <row r="768" spans="1:5" ht="14.25" customHeight="1">
      <c r="A768" s="4"/>
      <c r="B768" s="4"/>
      <c r="C768" s="4"/>
      <c r="D768" s="4"/>
      <c r="E768" s="4"/>
    </row>
    <row r="769" spans="1:5" ht="14.25" customHeight="1">
      <c r="A769" s="4"/>
      <c r="B769" s="4"/>
      <c r="C769" s="4"/>
      <c r="D769" s="4"/>
      <c r="E769" s="4"/>
    </row>
    <row r="770" spans="1:5" ht="14.25" customHeight="1">
      <c r="A770" s="4"/>
      <c r="B770" s="4"/>
      <c r="C770" s="4"/>
      <c r="D770" s="4"/>
      <c r="E770" s="4"/>
    </row>
    <row r="771" spans="1:5" ht="14.25" customHeight="1">
      <c r="A771" s="4"/>
      <c r="B771" s="4"/>
      <c r="C771" s="4"/>
      <c r="D771" s="4"/>
      <c r="E771" s="4"/>
    </row>
    <row r="772" spans="1:5" ht="14.25" customHeight="1">
      <c r="A772" s="4"/>
      <c r="B772" s="4"/>
      <c r="C772" s="4"/>
      <c r="D772" s="4"/>
      <c r="E772" s="4"/>
    </row>
    <row r="773" spans="1:5" ht="14.25" customHeight="1">
      <c r="A773" s="4"/>
      <c r="B773" s="4"/>
      <c r="C773" s="4"/>
      <c r="D773" s="4"/>
      <c r="E773" s="4"/>
    </row>
    <row r="774" spans="1:5" ht="14.25" customHeight="1">
      <c r="A774" s="4"/>
      <c r="B774" s="4"/>
      <c r="C774" s="4"/>
      <c r="D774" s="4"/>
      <c r="E774" s="4"/>
    </row>
    <row r="775" spans="1:5" ht="14.25" customHeight="1">
      <c r="A775" s="4"/>
      <c r="B775" s="4"/>
      <c r="C775" s="4"/>
      <c r="D775" s="4"/>
      <c r="E775" s="4"/>
    </row>
    <row r="776" spans="1:5" ht="14.25" customHeight="1">
      <c r="A776" s="4"/>
      <c r="B776" s="4"/>
      <c r="C776" s="4"/>
      <c r="D776" s="4"/>
      <c r="E776" s="4"/>
    </row>
    <row r="777" spans="1:5" ht="14.25" customHeight="1">
      <c r="A777" s="4"/>
      <c r="B777" s="4"/>
      <c r="C777" s="4"/>
      <c r="D777" s="4"/>
      <c r="E777" s="4"/>
    </row>
    <row r="778" spans="1:5" ht="14.25" customHeight="1">
      <c r="A778" s="4"/>
      <c r="B778" s="4"/>
      <c r="C778" s="4"/>
      <c r="D778" s="4"/>
      <c r="E778" s="4"/>
    </row>
    <row r="779" spans="1:5" ht="14.25" customHeight="1">
      <c r="A779" s="4"/>
      <c r="B779" s="4"/>
      <c r="C779" s="4"/>
      <c r="D779" s="4"/>
      <c r="E779" s="4"/>
    </row>
    <row r="780" spans="1:5" ht="14.25" customHeight="1">
      <c r="A780" s="4"/>
      <c r="B780" s="4"/>
      <c r="C780" s="4"/>
      <c r="D780" s="4"/>
      <c r="E780" s="4"/>
    </row>
    <row r="781" spans="1:5" ht="14.25" customHeight="1">
      <c r="A781" s="4"/>
      <c r="B781" s="4"/>
      <c r="C781" s="4"/>
      <c r="D781" s="4"/>
      <c r="E781" s="4"/>
    </row>
    <row r="782" spans="1:5" ht="14.25" customHeight="1">
      <c r="A782" s="4"/>
      <c r="B782" s="4"/>
      <c r="C782" s="4"/>
      <c r="D782" s="4"/>
      <c r="E782" s="4"/>
    </row>
    <row r="783" spans="1:5" ht="14.25" customHeight="1">
      <c r="A783" s="4"/>
      <c r="B783" s="4"/>
      <c r="C783" s="4"/>
      <c r="D783" s="4"/>
      <c r="E783" s="4"/>
    </row>
    <row r="784" spans="1:5" ht="14.25" customHeight="1">
      <c r="A784" s="4"/>
      <c r="B784" s="4"/>
      <c r="C784" s="4"/>
      <c r="D784" s="4"/>
      <c r="E784" s="4"/>
    </row>
    <row r="785" spans="1:5" ht="14.25" customHeight="1">
      <c r="A785" s="4"/>
      <c r="B785" s="4"/>
      <c r="C785" s="4"/>
      <c r="D785" s="4"/>
      <c r="E785" s="4"/>
    </row>
    <row r="786" spans="1:5" ht="14.25" customHeight="1">
      <c r="A786" s="4"/>
      <c r="B786" s="4"/>
      <c r="C786" s="4"/>
      <c r="D786" s="4"/>
      <c r="E786" s="4"/>
    </row>
    <row r="787" spans="1:5" ht="14.25" customHeight="1">
      <c r="A787" s="4"/>
      <c r="B787" s="4"/>
      <c r="C787" s="4"/>
      <c r="D787" s="4"/>
      <c r="E787" s="4"/>
    </row>
    <row r="788" spans="1:5" ht="14.25" customHeight="1">
      <c r="A788" s="4"/>
      <c r="B788" s="4"/>
      <c r="C788" s="4"/>
      <c r="D788" s="4"/>
      <c r="E788" s="4"/>
    </row>
    <row r="789" spans="1:5" ht="14.25" customHeight="1">
      <c r="A789" s="4"/>
      <c r="B789" s="4"/>
      <c r="C789" s="4"/>
      <c r="D789" s="4"/>
      <c r="E789" s="4"/>
    </row>
    <row r="790" spans="1:5" ht="14.25" customHeight="1">
      <c r="A790" s="4"/>
      <c r="B790" s="4"/>
      <c r="C790" s="4"/>
      <c r="D790" s="4"/>
      <c r="E790" s="4"/>
    </row>
    <row r="791" spans="1:5" ht="14.25" customHeight="1">
      <c r="A791" s="4"/>
      <c r="B791" s="4"/>
      <c r="C791" s="4"/>
      <c r="D791" s="4"/>
      <c r="E791" s="4"/>
    </row>
    <row r="792" spans="1:5" ht="14.25" customHeight="1">
      <c r="A792" s="4"/>
      <c r="B792" s="4"/>
      <c r="C792" s="4"/>
      <c r="D792" s="4"/>
      <c r="E792" s="4"/>
    </row>
    <row r="793" spans="1:5" ht="14.25" customHeight="1">
      <c r="A793" s="4"/>
      <c r="B793" s="4"/>
      <c r="C793" s="4"/>
      <c r="D793" s="4"/>
      <c r="E793" s="4"/>
    </row>
    <row r="794" spans="1:5" ht="14.25" customHeight="1">
      <c r="A794" s="4"/>
      <c r="B794" s="4"/>
      <c r="C794" s="4"/>
      <c r="D794" s="4"/>
      <c r="E794" s="4"/>
    </row>
    <row r="795" spans="1:5" ht="14.25" customHeight="1">
      <c r="A795" s="4"/>
      <c r="B795" s="4"/>
      <c r="C795" s="4"/>
      <c r="D795" s="4"/>
      <c r="E795" s="4"/>
    </row>
    <row r="796" spans="1:5" ht="14.25" customHeight="1">
      <c r="A796" s="4"/>
      <c r="B796" s="4"/>
      <c r="C796" s="4"/>
      <c r="D796" s="4"/>
      <c r="E796" s="4"/>
    </row>
    <row r="797" spans="1:5" ht="14.25" customHeight="1">
      <c r="A797" s="4"/>
      <c r="B797" s="4"/>
      <c r="C797" s="4"/>
      <c r="D797" s="4"/>
      <c r="E797" s="4"/>
    </row>
    <row r="798" spans="1:5" ht="14.25" customHeight="1">
      <c r="A798" s="4"/>
      <c r="B798" s="4"/>
      <c r="C798" s="4"/>
      <c r="D798" s="4"/>
      <c r="E798" s="4"/>
    </row>
    <row r="799" spans="1:5" ht="14.25" customHeight="1">
      <c r="A799" s="4"/>
      <c r="B799" s="4"/>
      <c r="C799" s="4"/>
      <c r="D799" s="4"/>
      <c r="E799" s="4"/>
    </row>
    <row r="800" spans="1:5" ht="14.25" customHeight="1">
      <c r="A800" s="4"/>
      <c r="B800" s="4"/>
      <c r="C800" s="4"/>
      <c r="D800" s="4"/>
      <c r="E800" s="4"/>
    </row>
    <row r="801" spans="1:5" ht="14.25" customHeight="1">
      <c r="A801" s="4"/>
      <c r="B801" s="4"/>
      <c r="C801" s="4"/>
      <c r="D801" s="4"/>
      <c r="E801" s="4"/>
    </row>
    <row r="802" spans="1:5" ht="14.25" customHeight="1">
      <c r="A802" s="4"/>
      <c r="B802" s="4"/>
      <c r="C802" s="4"/>
      <c r="D802" s="4"/>
      <c r="E802" s="4"/>
    </row>
    <row r="803" spans="1:5" ht="14.25" customHeight="1">
      <c r="A803" s="4"/>
      <c r="B803" s="4"/>
      <c r="C803" s="4"/>
      <c r="D803" s="4"/>
      <c r="E803" s="4"/>
    </row>
    <row r="804" spans="1:5" ht="14.25" customHeight="1">
      <c r="A804" s="4"/>
      <c r="B804" s="4"/>
      <c r="C804" s="4"/>
      <c r="D804" s="4"/>
      <c r="E804" s="4"/>
    </row>
    <row r="805" spans="1:5" ht="14.25" customHeight="1">
      <c r="A805" s="4"/>
      <c r="B805" s="4"/>
      <c r="C805" s="4"/>
      <c r="D805" s="4"/>
      <c r="E805" s="4"/>
    </row>
    <row r="806" spans="1:5" ht="14.25" customHeight="1">
      <c r="A806" s="4"/>
      <c r="B806" s="4"/>
      <c r="C806" s="4"/>
      <c r="D806" s="4"/>
      <c r="E806" s="4"/>
    </row>
    <row r="807" spans="1:5" ht="14.25" customHeight="1">
      <c r="A807" s="4"/>
      <c r="B807" s="4"/>
      <c r="C807" s="4"/>
      <c r="D807" s="4"/>
      <c r="E807" s="4"/>
    </row>
    <row r="808" spans="1:5" ht="14.25" customHeight="1">
      <c r="A808" s="4"/>
      <c r="B808" s="4"/>
      <c r="C808" s="4"/>
      <c r="D808" s="4"/>
      <c r="E808" s="4"/>
    </row>
    <row r="809" spans="1:5" ht="14.25" customHeight="1">
      <c r="A809" s="4"/>
      <c r="B809" s="4"/>
      <c r="C809" s="4"/>
      <c r="D809" s="4"/>
      <c r="E809" s="4"/>
    </row>
    <row r="810" spans="1:5" ht="14.25" customHeight="1">
      <c r="A810" s="4"/>
      <c r="B810" s="4"/>
      <c r="C810" s="4"/>
      <c r="D810" s="4"/>
      <c r="E810" s="4"/>
    </row>
    <row r="811" spans="1:5" ht="14.25" customHeight="1">
      <c r="A811" s="4"/>
      <c r="B811" s="4"/>
      <c r="C811" s="4"/>
      <c r="D811" s="4"/>
      <c r="E811" s="4"/>
    </row>
    <row r="812" spans="1:5" ht="14.25" customHeight="1">
      <c r="A812" s="4"/>
      <c r="B812" s="4"/>
      <c r="C812" s="4"/>
      <c r="D812" s="4"/>
      <c r="E812" s="4"/>
    </row>
    <row r="813" spans="1:5" ht="14.25" customHeight="1">
      <c r="A813" s="4"/>
      <c r="B813" s="4"/>
      <c r="C813" s="4"/>
      <c r="D813" s="4"/>
      <c r="E813" s="4"/>
    </row>
    <row r="814" spans="1:5" ht="14.25" customHeight="1">
      <c r="A814" s="4"/>
      <c r="B814" s="4"/>
      <c r="C814" s="4"/>
      <c r="D814" s="4"/>
      <c r="E814" s="4"/>
    </row>
    <row r="815" spans="1:5" ht="14.25" customHeight="1">
      <c r="A815" s="4"/>
      <c r="B815" s="4"/>
      <c r="C815" s="4"/>
      <c r="D815" s="4"/>
      <c r="E815" s="4"/>
    </row>
    <row r="816" spans="1:5" ht="14.25" customHeight="1">
      <c r="A816" s="4"/>
      <c r="B816" s="4"/>
      <c r="C816" s="4"/>
      <c r="D816" s="4"/>
      <c r="E816" s="4"/>
    </row>
    <row r="817" spans="1:5" ht="14.25" customHeight="1">
      <c r="A817" s="4"/>
      <c r="B817" s="4"/>
      <c r="C817" s="4"/>
      <c r="D817" s="4"/>
      <c r="E817" s="4"/>
    </row>
    <row r="818" spans="1:5" ht="14.25" customHeight="1">
      <c r="A818" s="4"/>
      <c r="B818" s="4"/>
      <c r="C818" s="4"/>
      <c r="D818" s="4"/>
      <c r="E818" s="4"/>
    </row>
    <row r="819" spans="1:5" ht="14.25" customHeight="1">
      <c r="A819" s="4"/>
      <c r="B819" s="4"/>
      <c r="C819" s="4"/>
      <c r="D819" s="4"/>
      <c r="E819" s="4"/>
    </row>
    <row r="820" spans="1:5" ht="14.25" customHeight="1">
      <c r="A820" s="4"/>
      <c r="B820" s="4"/>
      <c r="C820" s="4"/>
      <c r="D820" s="4"/>
      <c r="E820" s="4"/>
    </row>
    <row r="821" spans="1:5" ht="14.25" customHeight="1">
      <c r="A821" s="4"/>
      <c r="B821" s="4"/>
      <c r="C821" s="4"/>
      <c r="D821" s="4"/>
      <c r="E821" s="4"/>
    </row>
    <row r="822" spans="1:5" ht="14.25" customHeight="1">
      <c r="A822" s="4"/>
      <c r="B822" s="4"/>
      <c r="C822" s="4"/>
      <c r="D822" s="4"/>
      <c r="E822" s="4"/>
    </row>
    <row r="823" spans="1:5" ht="14.25" customHeight="1">
      <c r="A823" s="4"/>
      <c r="B823" s="4"/>
      <c r="C823" s="4"/>
      <c r="D823" s="4"/>
      <c r="E823" s="4"/>
    </row>
    <row r="824" spans="1:5" ht="14.25" customHeight="1">
      <c r="A824" s="4"/>
      <c r="B824" s="4"/>
      <c r="C824" s="4"/>
      <c r="D824" s="4"/>
      <c r="E824" s="4"/>
    </row>
    <row r="825" spans="1:5" ht="14.25" customHeight="1">
      <c r="A825" s="4"/>
      <c r="B825" s="4"/>
      <c r="C825" s="4"/>
      <c r="D825" s="4"/>
      <c r="E825" s="4"/>
    </row>
    <row r="826" spans="1:5" ht="14.25" customHeight="1">
      <c r="A826" s="4"/>
      <c r="B826" s="4"/>
      <c r="C826" s="4"/>
      <c r="D826" s="4"/>
      <c r="E826" s="4"/>
    </row>
    <row r="827" spans="1:5" ht="14.25" customHeight="1">
      <c r="A827" s="4"/>
      <c r="B827" s="4"/>
      <c r="C827" s="4"/>
      <c r="D827" s="4"/>
      <c r="E827" s="4"/>
    </row>
    <row r="828" spans="1:5" ht="14.25" customHeight="1">
      <c r="A828" s="4"/>
      <c r="B828" s="4"/>
      <c r="C828" s="4"/>
      <c r="D828" s="4"/>
      <c r="E828" s="4"/>
    </row>
    <row r="829" spans="1:5" ht="14.25" customHeight="1">
      <c r="A829" s="4"/>
      <c r="B829" s="4"/>
      <c r="C829" s="4"/>
      <c r="D829" s="4"/>
      <c r="E829" s="4"/>
    </row>
    <row r="830" spans="1:5" ht="14.25" customHeight="1">
      <c r="A830" s="4"/>
      <c r="B830" s="4"/>
      <c r="C830" s="4"/>
      <c r="D830" s="4"/>
      <c r="E830" s="4"/>
    </row>
    <row r="831" spans="1:5" ht="14.25" customHeight="1">
      <c r="A831" s="4"/>
      <c r="B831" s="4"/>
      <c r="C831" s="4"/>
      <c r="D831" s="4"/>
      <c r="E831" s="4"/>
    </row>
    <row r="832" spans="1:5" ht="14.25" customHeight="1">
      <c r="A832" s="4"/>
      <c r="B832" s="4"/>
      <c r="C832" s="4"/>
      <c r="D832" s="4"/>
      <c r="E832" s="4"/>
    </row>
    <row r="833" spans="1:5" ht="14.25" customHeight="1">
      <c r="A833" s="4"/>
      <c r="B833" s="4"/>
      <c r="C833" s="4"/>
      <c r="D833" s="4"/>
      <c r="E833" s="4"/>
    </row>
    <row r="834" spans="1:5" ht="14.25" customHeight="1">
      <c r="A834" s="4"/>
      <c r="B834" s="4"/>
      <c r="C834" s="4"/>
      <c r="D834" s="4"/>
      <c r="E834" s="4"/>
    </row>
    <row r="835" spans="1:5" ht="14.25" customHeight="1">
      <c r="A835" s="4"/>
      <c r="B835" s="4"/>
      <c r="C835" s="4"/>
      <c r="D835" s="4"/>
      <c r="E835" s="4"/>
    </row>
    <row r="836" spans="1:5" ht="14.25" customHeight="1">
      <c r="A836" s="4"/>
      <c r="B836" s="4"/>
      <c r="C836" s="4"/>
      <c r="D836" s="4"/>
      <c r="E836" s="4"/>
    </row>
    <row r="837" spans="1:5" ht="14.25" customHeight="1">
      <c r="A837" s="4"/>
      <c r="B837" s="4"/>
      <c r="C837" s="4"/>
      <c r="D837" s="4"/>
      <c r="E837" s="4"/>
    </row>
    <row r="838" spans="1:5" ht="14.25" customHeight="1">
      <c r="A838" s="4"/>
      <c r="B838" s="4"/>
      <c r="C838" s="4"/>
      <c r="D838" s="4"/>
      <c r="E838" s="4"/>
    </row>
    <row r="839" spans="1:5" ht="14.25" customHeight="1">
      <c r="A839" s="4"/>
      <c r="B839" s="4"/>
      <c r="C839" s="4"/>
      <c r="D839" s="4"/>
      <c r="E839" s="4"/>
    </row>
    <row r="840" spans="1:5" ht="14.25" customHeight="1">
      <c r="A840" s="4"/>
      <c r="B840" s="4"/>
      <c r="C840" s="4"/>
      <c r="D840" s="4"/>
      <c r="E840" s="4"/>
    </row>
    <row r="841" spans="1:5" ht="14.25" customHeight="1">
      <c r="A841" s="4"/>
      <c r="B841" s="4"/>
      <c r="C841" s="4"/>
      <c r="D841" s="4"/>
      <c r="E841" s="4"/>
    </row>
    <row r="842" spans="1:5" ht="14.25" customHeight="1">
      <c r="A842" s="4"/>
      <c r="B842" s="4"/>
      <c r="C842" s="4"/>
      <c r="D842" s="4"/>
      <c r="E842" s="4"/>
    </row>
    <row r="843" spans="1:5" ht="14.25" customHeight="1">
      <c r="A843" s="4"/>
      <c r="B843" s="4"/>
      <c r="C843" s="4"/>
      <c r="D843" s="4"/>
      <c r="E843" s="4"/>
    </row>
    <row r="844" spans="1:5" ht="14.25" customHeight="1">
      <c r="A844" s="4"/>
      <c r="B844" s="4"/>
      <c r="C844" s="4"/>
      <c r="D844" s="4"/>
      <c r="E844" s="4"/>
    </row>
    <row r="845" spans="1:5" ht="14.25" customHeight="1">
      <c r="A845" s="4"/>
      <c r="B845" s="4"/>
      <c r="C845" s="4"/>
      <c r="D845" s="4"/>
      <c r="E845" s="4"/>
    </row>
    <row r="846" spans="1:5" ht="14.25" customHeight="1">
      <c r="A846" s="4"/>
      <c r="B846" s="4"/>
      <c r="C846" s="4"/>
      <c r="D846" s="4"/>
      <c r="E846" s="4"/>
    </row>
    <row r="847" spans="1:5" ht="14.25" customHeight="1">
      <c r="A847" s="4"/>
      <c r="B847" s="4"/>
      <c r="C847" s="4"/>
      <c r="D847" s="4"/>
      <c r="E847" s="4"/>
    </row>
    <row r="848" spans="1:5" ht="14.25" customHeight="1">
      <c r="A848" s="4"/>
      <c r="B848" s="4"/>
      <c r="C848" s="4"/>
      <c r="D848" s="4"/>
      <c r="E848" s="4"/>
    </row>
    <row r="849" spans="1:5" ht="14.25" customHeight="1">
      <c r="A849" s="4"/>
      <c r="B849" s="4"/>
      <c r="C849" s="4"/>
      <c r="D849" s="4"/>
      <c r="E849" s="4"/>
    </row>
    <row r="850" spans="1:5" ht="14.25" customHeight="1">
      <c r="A850" s="4"/>
      <c r="B850" s="4"/>
      <c r="C850" s="4"/>
      <c r="D850" s="4"/>
      <c r="E850" s="4"/>
    </row>
    <row r="851" spans="1:5" ht="14.25" customHeight="1">
      <c r="A851" s="4"/>
      <c r="B851" s="4"/>
      <c r="C851" s="4"/>
      <c r="D851" s="4"/>
      <c r="E851" s="4"/>
    </row>
    <row r="852" spans="1:5" ht="14.25" customHeight="1">
      <c r="A852" s="4"/>
      <c r="B852" s="4"/>
      <c r="C852" s="4"/>
      <c r="D852" s="4"/>
      <c r="E852" s="4"/>
    </row>
    <row r="853" spans="1:5" ht="14.25" customHeight="1">
      <c r="A853" s="4"/>
      <c r="B853" s="4"/>
      <c r="C853" s="4"/>
      <c r="D853" s="4"/>
      <c r="E853" s="4"/>
    </row>
    <row r="854" spans="1:5" ht="14.25" customHeight="1">
      <c r="A854" s="4"/>
      <c r="B854" s="4"/>
      <c r="C854" s="4"/>
      <c r="D854" s="4"/>
      <c r="E854" s="4"/>
    </row>
    <row r="855" spans="1:5" ht="14.25" customHeight="1">
      <c r="A855" s="4"/>
      <c r="B855" s="4"/>
      <c r="C855" s="4"/>
      <c r="D855" s="4"/>
      <c r="E855" s="4"/>
    </row>
    <row r="856" spans="1:5" ht="14.25" customHeight="1">
      <c r="A856" s="4"/>
      <c r="B856" s="4"/>
      <c r="C856" s="4"/>
      <c r="D856" s="4"/>
      <c r="E856" s="4"/>
    </row>
    <row r="857" spans="1:5" ht="14.25" customHeight="1">
      <c r="A857" s="4"/>
      <c r="B857" s="4"/>
      <c r="C857" s="4"/>
      <c r="D857" s="4"/>
      <c r="E857" s="4"/>
    </row>
    <row r="858" spans="1:5" ht="14.25" customHeight="1">
      <c r="A858" s="4"/>
      <c r="B858" s="4"/>
      <c r="C858" s="4"/>
      <c r="D858" s="4"/>
      <c r="E858" s="4"/>
    </row>
    <row r="859" spans="1:5" ht="14.25" customHeight="1">
      <c r="A859" s="4"/>
      <c r="B859" s="4"/>
      <c r="C859" s="4"/>
      <c r="D859" s="4"/>
      <c r="E859" s="4"/>
    </row>
    <row r="860" spans="1:5" ht="14.25" customHeight="1">
      <c r="A860" s="4"/>
      <c r="B860" s="4"/>
      <c r="C860" s="4"/>
      <c r="D860" s="4"/>
      <c r="E860" s="4"/>
    </row>
    <row r="861" spans="1:5" ht="14.25" customHeight="1">
      <c r="A861" s="4"/>
      <c r="B861" s="4"/>
      <c r="C861" s="4"/>
      <c r="D861" s="4"/>
      <c r="E861" s="4"/>
    </row>
    <row r="862" spans="1:5" ht="14.25" customHeight="1">
      <c r="A862" s="4"/>
      <c r="B862" s="4"/>
      <c r="C862" s="4"/>
      <c r="D862" s="4"/>
      <c r="E862" s="4"/>
    </row>
    <row r="863" spans="1:5" ht="14.25" customHeight="1">
      <c r="A863" s="4"/>
      <c r="B863" s="4"/>
      <c r="C863" s="4"/>
      <c r="D863" s="4"/>
      <c r="E863" s="4"/>
    </row>
    <row r="864" spans="1:5" ht="14.25" customHeight="1">
      <c r="A864" s="4"/>
      <c r="B864" s="4"/>
      <c r="C864" s="4"/>
      <c r="D864" s="4"/>
      <c r="E864" s="4"/>
    </row>
    <row r="865" spans="1:5" ht="14.25" customHeight="1">
      <c r="A865" s="4"/>
      <c r="B865" s="4"/>
      <c r="C865" s="4"/>
      <c r="D865" s="4"/>
      <c r="E865" s="4"/>
    </row>
    <row r="866" spans="1:5" ht="14.25" customHeight="1">
      <c r="A866" s="4"/>
      <c r="B866" s="4"/>
      <c r="C866" s="4"/>
      <c r="D866" s="4"/>
      <c r="E866" s="4"/>
    </row>
    <row r="867" spans="1:5" ht="14.25" customHeight="1">
      <c r="A867" s="4"/>
      <c r="B867" s="4"/>
      <c r="C867" s="4"/>
      <c r="D867" s="4"/>
      <c r="E867" s="4"/>
    </row>
    <row r="868" spans="1:5" ht="14.25" customHeight="1">
      <c r="A868" s="4"/>
      <c r="B868" s="4"/>
      <c r="C868" s="4"/>
      <c r="D868" s="4"/>
      <c r="E868" s="4"/>
    </row>
    <row r="869" spans="1:5" ht="14.25" customHeight="1">
      <c r="A869" s="4"/>
      <c r="B869" s="4"/>
      <c r="C869" s="4"/>
      <c r="D869" s="4"/>
      <c r="E869" s="4"/>
    </row>
    <row r="870" spans="1:5" ht="14.25" customHeight="1">
      <c r="A870" s="4"/>
      <c r="B870" s="4"/>
      <c r="C870" s="4"/>
      <c r="D870" s="4"/>
      <c r="E870" s="4"/>
    </row>
    <row r="871" spans="1:5" ht="14.25" customHeight="1">
      <c r="A871" s="4"/>
      <c r="B871" s="4"/>
      <c r="C871" s="4"/>
      <c r="D871" s="4"/>
      <c r="E871" s="4"/>
    </row>
    <row r="872" spans="1:5" ht="14.25" customHeight="1">
      <c r="A872" s="4"/>
      <c r="B872" s="4"/>
      <c r="C872" s="4"/>
      <c r="D872" s="4"/>
      <c r="E872" s="4"/>
    </row>
    <row r="873" spans="1:5" ht="14.25" customHeight="1">
      <c r="A873" s="4"/>
      <c r="B873" s="4"/>
      <c r="C873" s="4"/>
      <c r="D873" s="4"/>
      <c r="E873" s="4"/>
    </row>
    <row r="874" spans="1:5" ht="14.25" customHeight="1">
      <c r="A874" s="4"/>
      <c r="B874" s="4"/>
      <c r="C874" s="4"/>
      <c r="D874" s="4"/>
      <c r="E874" s="4"/>
    </row>
    <row r="875" spans="1:5" ht="14.25" customHeight="1">
      <c r="A875" s="4"/>
      <c r="B875" s="4"/>
      <c r="C875" s="4"/>
      <c r="D875" s="4"/>
      <c r="E875" s="4"/>
    </row>
    <row r="876" spans="1:5" ht="14.25" customHeight="1">
      <c r="A876" s="4"/>
      <c r="B876" s="4"/>
      <c r="C876" s="4"/>
      <c r="D876" s="4"/>
      <c r="E876" s="4"/>
    </row>
    <row r="877" spans="1:5" ht="14.25" customHeight="1">
      <c r="A877" s="4"/>
      <c r="B877" s="4"/>
      <c r="C877" s="4"/>
      <c r="D877" s="4"/>
      <c r="E877" s="4"/>
    </row>
    <row r="878" spans="1:5" ht="14.25" customHeight="1">
      <c r="A878" s="4"/>
      <c r="B878" s="4"/>
      <c r="C878" s="4"/>
      <c r="D878" s="4"/>
      <c r="E878" s="4"/>
    </row>
    <row r="879" spans="1:5" ht="14.25" customHeight="1">
      <c r="A879" s="4"/>
      <c r="B879" s="4"/>
      <c r="C879" s="4"/>
      <c r="D879" s="4"/>
      <c r="E879" s="4"/>
    </row>
    <row r="880" spans="1:5" ht="14.25" customHeight="1">
      <c r="A880" s="4"/>
      <c r="B880" s="4"/>
      <c r="C880" s="4"/>
      <c r="D880" s="4"/>
      <c r="E880" s="4"/>
    </row>
    <row r="881" spans="1:5" ht="14.25" customHeight="1">
      <c r="A881" s="4"/>
      <c r="B881" s="4"/>
      <c r="C881" s="4"/>
      <c r="D881" s="4"/>
      <c r="E881" s="4"/>
    </row>
    <row r="882" spans="1:5" ht="14.25" customHeight="1">
      <c r="A882" s="4"/>
      <c r="B882" s="4"/>
      <c r="C882" s="4"/>
      <c r="D882" s="4"/>
      <c r="E882" s="4"/>
    </row>
    <row r="883" spans="1:5" ht="14.25" customHeight="1">
      <c r="A883" s="4"/>
      <c r="B883" s="4"/>
      <c r="C883" s="4"/>
      <c r="D883" s="4"/>
      <c r="E883" s="4"/>
    </row>
    <row r="884" spans="1:5" ht="14.25" customHeight="1">
      <c r="A884" s="4"/>
      <c r="B884" s="4"/>
      <c r="C884" s="4"/>
      <c r="D884" s="4"/>
      <c r="E884" s="4"/>
    </row>
    <row r="885" spans="1:5" ht="14.25" customHeight="1">
      <c r="A885" s="4"/>
      <c r="B885" s="4"/>
      <c r="C885" s="4"/>
      <c r="D885" s="4"/>
      <c r="E885" s="4"/>
    </row>
    <row r="886" spans="1:5" ht="14.25" customHeight="1">
      <c r="A886" s="4"/>
      <c r="B886" s="4"/>
      <c r="C886" s="4"/>
      <c r="D886" s="4"/>
      <c r="E886" s="4"/>
    </row>
    <row r="887" spans="1:5" ht="14.25" customHeight="1">
      <c r="A887" s="4"/>
      <c r="B887" s="4"/>
      <c r="C887" s="4"/>
      <c r="D887" s="4"/>
      <c r="E887" s="4"/>
    </row>
    <row r="888" spans="1:5" ht="14.25" customHeight="1">
      <c r="A888" s="4"/>
      <c r="B888" s="4"/>
      <c r="C888" s="4"/>
      <c r="D888" s="4"/>
      <c r="E888" s="4"/>
    </row>
    <row r="889" spans="1:5" ht="14.25" customHeight="1">
      <c r="A889" s="4"/>
      <c r="B889" s="4"/>
      <c r="C889" s="4"/>
      <c r="D889" s="4"/>
      <c r="E889" s="4"/>
    </row>
    <row r="890" spans="1:5" ht="14.25" customHeight="1">
      <c r="A890" s="4"/>
      <c r="B890" s="4"/>
      <c r="C890" s="4"/>
      <c r="D890" s="4"/>
      <c r="E890" s="4"/>
    </row>
    <row r="891" spans="1:5" ht="14.25" customHeight="1">
      <c r="A891" s="4"/>
      <c r="B891" s="4"/>
      <c r="C891" s="4"/>
      <c r="D891" s="4"/>
      <c r="E891" s="4"/>
    </row>
    <row r="892" spans="1:5" ht="14.25" customHeight="1">
      <c r="A892" s="4"/>
      <c r="B892" s="4"/>
      <c r="C892" s="4"/>
      <c r="D892" s="4"/>
      <c r="E892" s="4"/>
    </row>
    <row r="893" spans="1:5" ht="14.25" customHeight="1">
      <c r="A893" s="4"/>
      <c r="B893" s="4"/>
      <c r="C893" s="4"/>
      <c r="D893" s="4"/>
      <c r="E893" s="4"/>
    </row>
    <row r="894" spans="1:5" ht="14.25" customHeight="1">
      <c r="A894" s="4"/>
      <c r="B894" s="4"/>
      <c r="C894" s="4"/>
      <c r="D894" s="4"/>
      <c r="E894" s="4"/>
    </row>
    <row r="895" spans="1:5" ht="14.25" customHeight="1">
      <c r="A895" s="4"/>
      <c r="B895" s="4"/>
      <c r="C895" s="4"/>
      <c r="D895" s="4"/>
      <c r="E895" s="4"/>
    </row>
    <row r="896" spans="1:5" ht="14.25" customHeight="1">
      <c r="A896" s="4"/>
      <c r="B896" s="4"/>
      <c r="C896" s="4"/>
      <c r="D896" s="4"/>
      <c r="E896" s="4"/>
    </row>
    <row r="897" spans="1:5" ht="14.25" customHeight="1">
      <c r="A897" s="4"/>
      <c r="B897" s="4"/>
      <c r="C897" s="4"/>
      <c r="D897" s="4"/>
      <c r="E897" s="4"/>
    </row>
    <row r="898" spans="1:5" ht="14.25" customHeight="1">
      <c r="A898" s="4"/>
      <c r="B898" s="4"/>
      <c r="C898" s="4"/>
      <c r="D898" s="4"/>
      <c r="E898" s="4"/>
    </row>
    <row r="899" spans="1:5" ht="14.25" customHeight="1">
      <c r="A899" s="4"/>
      <c r="B899" s="4"/>
      <c r="C899" s="4"/>
      <c r="D899" s="4"/>
      <c r="E899" s="4"/>
    </row>
    <row r="900" spans="1:5" ht="14.25" customHeight="1">
      <c r="A900" s="4"/>
      <c r="B900" s="4"/>
      <c r="C900" s="4"/>
      <c r="D900" s="4"/>
      <c r="E900" s="4"/>
    </row>
    <row r="901" spans="1:5" ht="14.25" customHeight="1">
      <c r="A901" s="4"/>
      <c r="B901" s="4"/>
      <c r="C901" s="4"/>
      <c r="D901" s="4"/>
      <c r="E901" s="4"/>
    </row>
    <row r="902" spans="1:5" ht="14.25" customHeight="1">
      <c r="A902" s="4"/>
      <c r="B902" s="4"/>
      <c r="C902" s="4"/>
      <c r="D902" s="4"/>
      <c r="E902" s="4"/>
    </row>
    <row r="903" spans="1:5" ht="14.25" customHeight="1">
      <c r="A903" s="4"/>
      <c r="B903" s="4"/>
      <c r="C903" s="4"/>
      <c r="D903" s="4"/>
      <c r="E903" s="4"/>
    </row>
    <row r="904" spans="1:5" ht="14.25" customHeight="1">
      <c r="A904" s="4"/>
      <c r="B904" s="4"/>
      <c r="C904" s="4"/>
      <c r="D904" s="4"/>
      <c r="E904" s="4"/>
    </row>
    <row r="905" spans="1:5" ht="14.25" customHeight="1">
      <c r="A905" s="4"/>
      <c r="B905" s="4"/>
      <c r="C905" s="4"/>
      <c r="D905" s="4"/>
      <c r="E905" s="4"/>
    </row>
    <row r="906" spans="1:5" ht="14.25" customHeight="1">
      <c r="A906" s="4"/>
      <c r="B906" s="4"/>
      <c r="C906" s="4"/>
      <c r="D906" s="4"/>
      <c r="E906" s="4"/>
    </row>
    <row r="907" spans="1:5" ht="14.25" customHeight="1">
      <c r="A907" s="4"/>
      <c r="B907" s="4"/>
      <c r="C907" s="4"/>
      <c r="D907" s="4"/>
      <c r="E907" s="4"/>
    </row>
    <row r="908" spans="1:5" ht="14.25" customHeight="1">
      <c r="A908" s="4"/>
      <c r="B908" s="4"/>
      <c r="C908" s="4"/>
      <c r="D908" s="4"/>
      <c r="E908" s="4"/>
    </row>
    <row r="909" spans="1:5" ht="14.25" customHeight="1">
      <c r="A909" s="4"/>
      <c r="B909" s="4"/>
      <c r="C909" s="4"/>
      <c r="D909" s="4"/>
      <c r="E909" s="4"/>
    </row>
    <row r="910" spans="1:5" ht="14.25" customHeight="1">
      <c r="A910" s="4"/>
      <c r="B910" s="4"/>
      <c r="C910" s="4"/>
      <c r="D910" s="4"/>
      <c r="E910" s="4"/>
    </row>
    <row r="911" spans="1:5" ht="14.25" customHeight="1">
      <c r="A911" s="4"/>
      <c r="B911" s="4"/>
      <c r="C911" s="4"/>
      <c r="D911" s="4"/>
      <c r="E911" s="4"/>
    </row>
    <row r="912" spans="1:5" ht="14.25" customHeight="1">
      <c r="A912" s="4"/>
      <c r="B912" s="4"/>
      <c r="C912" s="4"/>
      <c r="D912" s="4"/>
      <c r="E912" s="4"/>
    </row>
    <row r="913" spans="1:5" ht="14.25" customHeight="1">
      <c r="A913" s="4"/>
      <c r="B913" s="4"/>
      <c r="C913" s="4"/>
      <c r="D913" s="4"/>
      <c r="E913" s="4"/>
    </row>
    <row r="914" spans="1:5" ht="14.25" customHeight="1">
      <c r="A914" s="4"/>
      <c r="B914" s="4"/>
      <c r="C914" s="4"/>
      <c r="D914" s="4"/>
      <c r="E914" s="4"/>
    </row>
    <row r="915" spans="1:5" ht="14.25" customHeight="1">
      <c r="A915" s="4"/>
      <c r="B915" s="4"/>
      <c r="C915" s="4"/>
      <c r="D915" s="4"/>
      <c r="E915" s="4"/>
    </row>
    <row r="916" spans="1:5" ht="14.25" customHeight="1">
      <c r="A916" s="4"/>
      <c r="B916" s="4"/>
      <c r="C916" s="4"/>
      <c r="D916" s="4"/>
      <c r="E916" s="4"/>
    </row>
    <row r="917" spans="1:5" ht="14.25" customHeight="1">
      <c r="A917" s="4"/>
      <c r="B917" s="4"/>
      <c r="C917" s="4"/>
      <c r="D917" s="4"/>
      <c r="E917" s="4"/>
    </row>
    <row r="918" spans="1:5" ht="14.25" customHeight="1">
      <c r="A918" s="4"/>
      <c r="B918" s="4"/>
      <c r="C918" s="4"/>
      <c r="D918" s="4"/>
      <c r="E918" s="4"/>
    </row>
    <row r="919" spans="1:5" ht="14.25" customHeight="1">
      <c r="A919" s="4"/>
      <c r="B919" s="4"/>
      <c r="C919" s="4"/>
      <c r="D919" s="4"/>
      <c r="E919" s="4"/>
    </row>
    <row r="920" spans="1:5" ht="14.25" customHeight="1">
      <c r="A920" s="4"/>
      <c r="B920" s="4"/>
      <c r="C920" s="4"/>
      <c r="D920" s="4"/>
      <c r="E920" s="4"/>
    </row>
    <row r="921" spans="1:5" ht="14.25" customHeight="1">
      <c r="A921" s="4"/>
      <c r="B921" s="4"/>
      <c r="C921" s="4"/>
      <c r="D921" s="4"/>
      <c r="E921" s="4"/>
    </row>
    <row r="922" spans="1:5" ht="14.25" customHeight="1">
      <c r="A922" s="4"/>
      <c r="B922" s="4"/>
      <c r="C922" s="4"/>
      <c r="D922" s="4"/>
      <c r="E922" s="4"/>
    </row>
    <row r="923" spans="1:5" ht="14.25" customHeight="1">
      <c r="A923" s="4"/>
      <c r="B923" s="4"/>
      <c r="C923" s="4"/>
      <c r="D923" s="4"/>
      <c r="E923" s="4"/>
    </row>
    <row r="924" spans="1:5" ht="14.25" customHeight="1">
      <c r="A924" s="4"/>
      <c r="B924" s="4"/>
      <c r="C924" s="4"/>
      <c r="D924" s="4"/>
      <c r="E924" s="4"/>
    </row>
    <row r="925" spans="1:5" ht="14.25" customHeight="1">
      <c r="A925" s="4"/>
      <c r="B925" s="4"/>
      <c r="C925" s="4"/>
      <c r="D925" s="4"/>
      <c r="E925" s="4"/>
    </row>
    <row r="926" spans="1:5" ht="14.25" customHeight="1">
      <c r="A926" s="4"/>
      <c r="B926" s="4"/>
      <c r="C926" s="4"/>
      <c r="D926" s="4"/>
      <c r="E926" s="4"/>
    </row>
    <row r="927" spans="1:5" ht="14.25" customHeight="1">
      <c r="A927" s="4"/>
      <c r="B927" s="4"/>
      <c r="C927" s="4"/>
      <c r="D927" s="4"/>
      <c r="E927" s="4"/>
    </row>
    <row r="928" spans="1:5" ht="14.25" customHeight="1">
      <c r="A928" s="4"/>
      <c r="B928" s="4"/>
      <c r="C928" s="4"/>
      <c r="D928" s="4"/>
      <c r="E928" s="4"/>
    </row>
    <row r="929" spans="1:5" ht="14.25" customHeight="1">
      <c r="A929" s="4"/>
      <c r="B929" s="4"/>
      <c r="C929" s="4"/>
      <c r="D929" s="4"/>
      <c r="E929" s="4"/>
    </row>
    <row r="930" spans="1:5" ht="14.25" customHeight="1">
      <c r="A930" s="4"/>
      <c r="B930" s="4"/>
      <c r="C930" s="4"/>
      <c r="D930" s="4"/>
      <c r="E930" s="4"/>
    </row>
    <row r="931" spans="1:5" ht="14.25" customHeight="1">
      <c r="A931" s="4"/>
      <c r="B931" s="4"/>
      <c r="C931" s="4"/>
      <c r="D931" s="4"/>
      <c r="E931" s="4"/>
    </row>
    <row r="932" spans="1:5" ht="14.25" customHeight="1">
      <c r="A932" s="4"/>
      <c r="B932" s="4"/>
      <c r="C932" s="4"/>
      <c r="D932" s="4"/>
      <c r="E932" s="4"/>
    </row>
    <row r="933" spans="1:5" ht="14.25" customHeight="1">
      <c r="A933" s="4"/>
      <c r="B933" s="4"/>
      <c r="C933" s="4"/>
      <c r="D933" s="4"/>
      <c r="E933" s="4"/>
    </row>
    <row r="934" spans="1:5" ht="14.25" customHeight="1">
      <c r="A934" s="4"/>
      <c r="B934" s="4"/>
      <c r="C934" s="4"/>
      <c r="D934" s="4"/>
      <c r="E934" s="4"/>
    </row>
    <row r="935" spans="1:5" ht="14.25" customHeight="1">
      <c r="A935" s="4"/>
      <c r="B935" s="4"/>
      <c r="C935" s="4"/>
      <c r="D935" s="4"/>
      <c r="E935" s="4"/>
    </row>
    <row r="936" spans="1:5" ht="14.25" customHeight="1">
      <c r="A936" s="4"/>
      <c r="B936" s="4"/>
      <c r="C936" s="4"/>
      <c r="D936" s="4"/>
      <c r="E936" s="4"/>
    </row>
    <row r="937" spans="1:5" ht="14.25" customHeight="1">
      <c r="A937" s="4"/>
      <c r="B937" s="4"/>
      <c r="C937" s="4"/>
      <c r="D937" s="4"/>
      <c r="E937" s="4"/>
    </row>
    <row r="938" spans="1:5" ht="14.25" customHeight="1">
      <c r="A938" s="4"/>
      <c r="B938" s="4"/>
      <c r="C938" s="4"/>
      <c r="D938" s="4"/>
      <c r="E938" s="4"/>
    </row>
    <row r="939" spans="1:5" ht="14.25" customHeight="1">
      <c r="A939" s="4"/>
      <c r="B939" s="4"/>
      <c r="C939" s="4"/>
      <c r="D939" s="4"/>
      <c r="E939" s="4"/>
    </row>
    <row r="940" spans="1:5" ht="14.25" customHeight="1">
      <c r="A940" s="4"/>
      <c r="B940" s="4"/>
      <c r="C940" s="4"/>
      <c r="D940" s="4"/>
      <c r="E940" s="4"/>
    </row>
    <row r="941" spans="1:5" ht="14.25" customHeight="1">
      <c r="A941" s="4"/>
      <c r="B941" s="4"/>
      <c r="C941" s="4"/>
      <c r="D941" s="4"/>
      <c r="E941" s="4"/>
    </row>
    <row r="942" spans="1:5" ht="14.25" customHeight="1">
      <c r="A942" s="4"/>
      <c r="B942" s="4"/>
      <c r="C942" s="4"/>
      <c r="D942" s="4"/>
      <c r="E942" s="4"/>
    </row>
    <row r="943" spans="1:5" ht="14.25" customHeight="1">
      <c r="A943" s="4"/>
      <c r="B943" s="4"/>
      <c r="C943" s="4"/>
      <c r="D943" s="4"/>
      <c r="E943" s="4"/>
    </row>
    <row r="944" spans="1:5" ht="14.25" customHeight="1">
      <c r="A944" s="4"/>
      <c r="B944" s="4"/>
      <c r="C944" s="4"/>
      <c r="D944" s="4"/>
      <c r="E944" s="4"/>
    </row>
    <row r="945" spans="1:5" ht="14.25" customHeight="1">
      <c r="A945" s="4"/>
      <c r="B945" s="4"/>
      <c r="C945" s="4"/>
      <c r="D945" s="4"/>
      <c r="E945" s="4"/>
    </row>
    <row r="946" spans="1:5" ht="14.25" customHeight="1">
      <c r="A946" s="4"/>
      <c r="B946" s="4"/>
      <c r="C946" s="4"/>
      <c r="D946" s="4"/>
      <c r="E946" s="4"/>
    </row>
    <row r="947" spans="1:5" ht="14.25" customHeight="1">
      <c r="A947" s="4"/>
      <c r="B947" s="4"/>
      <c r="C947" s="4"/>
      <c r="D947" s="4"/>
      <c r="E947" s="4"/>
    </row>
    <row r="948" spans="1:5" ht="14.25" customHeight="1">
      <c r="A948" s="4"/>
      <c r="B948" s="4"/>
      <c r="C948" s="4"/>
      <c r="D948" s="4"/>
      <c r="E948" s="4"/>
    </row>
    <row r="949" spans="1:5" ht="14.25" customHeight="1">
      <c r="A949" s="4"/>
      <c r="B949" s="4"/>
      <c r="C949" s="4"/>
      <c r="D949" s="4"/>
      <c r="E949" s="4"/>
    </row>
    <row r="950" spans="1:5" ht="14.25" customHeight="1">
      <c r="A950" s="4"/>
      <c r="B950" s="4"/>
      <c r="C950" s="4"/>
      <c r="D950" s="4"/>
      <c r="E950" s="4"/>
    </row>
    <row r="951" spans="1:5" ht="14.25" customHeight="1">
      <c r="A951" s="4"/>
      <c r="B951" s="4"/>
      <c r="C951" s="4"/>
      <c r="D951" s="4"/>
      <c r="E951" s="4"/>
    </row>
    <row r="952" spans="1:5" ht="14.25" customHeight="1">
      <c r="A952" s="4"/>
      <c r="B952" s="4"/>
      <c r="C952" s="4"/>
      <c r="D952" s="4"/>
      <c r="E952" s="4"/>
    </row>
    <row r="953" spans="1:5" ht="14.25" customHeight="1">
      <c r="A953" s="4"/>
      <c r="B953" s="4"/>
      <c r="C953" s="4"/>
      <c r="D953" s="4"/>
      <c r="E953" s="4"/>
    </row>
    <row r="954" spans="1:5" ht="14.25" customHeight="1">
      <c r="A954" s="4"/>
      <c r="B954" s="4"/>
      <c r="C954" s="4"/>
      <c r="D954" s="4"/>
      <c r="E954" s="4"/>
    </row>
    <row r="955" spans="1:5" ht="14.25" customHeight="1">
      <c r="A955" s="4"/>
      <c r="B955" s="4"/>
      <c r="C955" s="4"/>
      <c r="D955" s="4"/>
      <c r="E955" s="4"/>
    </row>
    <row r="956" spans="1:5" ht="14.25" customHeight="1">
      <c r="A956" s="4"/>
      <c r="B956" s="4"/>
      <c r="C956" s="4"/>
      <c r="D956" s="4"/>
      <c r="E956" s="4"/>
    </row>
    <row r="957" spans="1:5" ht="14.25" customHeight="1">
      <c r="A957" s="4"/>
      <c r="B957" s="4"/>
      <c r="C957" s="4"/>
      <c r="D957" s="4"/>
      <c r="E957" s="4"/>
    </row>
    <row r="958" spans="1:5" ht="14.25" customHeight="1">
      <c r="A958" s="4"/>
      <c r="B958" s="4"/>
      <c r="C958" s="4"/>
      <c r="D958" s="4"/>
      <c r="E958" s="4"/>
    </row>
    <row r="959" spans="1:5" ht="14.25" customHeight="1">
      <c r="A959" s="4"/>
      <c r="B959" s="4"/>
      <c r="C959" s="4"/>
      <c r="D959" s="4"/>
      <c r="E959" s="4"/>
    </row>
    <row r="960" spans="1:5" ht="14.25" customHeight="1">
      <c r="A960" s="4"/>
      <c r="B960" s="4"/>
      <c r="C960" s="4"/>
      <c r="D960" s="4"/>
      <c r="E960" s="4"/>
    </row>
    <row r="961" spans="1:5" ht="14.25" customHeight="1">
      <c r="A961" s="4"/>
      <c r="B961" s="4"/>
      <c r="C961" s="4"/>
      <c r="D961" s="4"/>
      <c r="E961" s="4"/>
    </row>
    <row r="962" spans="1:5" ht="14.25" customHeight="1">
      <c r="A962" s="4"/>
      <c r="B962" s="4"/>
      <c r="C962" s="4"/>
      <c r="D962" s="4"/>
      <c r="E962" s="4"/>
    </row>
    <row r="963" spans="1:5" ht="14.25" customHeight="1">
      <c r="A963" s="4"/>
      <c r="B963" s="4"/>
      <c r="C963" s="4"/>
      <c r="D963" s="4"/>
      <c r="E963" s="4"/>
    </row>
    <row r="964" spans="1:5" ht="14.25" customHeight="1">
      <c r="A964" s="4"/>
      <c r="B964" s="4"/>
      <c r="C964" s="4"/>
      <c r="D964" s="4"/>
      <c r="E964" s="4"/>
    </row>
    <row r="965" spans="1:5" ht="14.25" customHeight="1">
      <c r="A965" s="4"/>
      <c r="B965" s="4"/>
      <c r="C965" s="4"/>
      <c r="D965" s="4"/>
      <c r="E965" s="4"/>
    </row>
    <row r="966" spans="1:5" ht="14.25" customHeight="1">
      <c r="A966" s="4"/>
      <c r="B966" s="4"/>
      <c r="C966" s="4"/>
      <c r="D966" s="4"/>
      <c r="E966" s="4"/>
    </row>
    <row r="967" spans="1:5" ht="14.25" customHeight="1">
      <c r="A967" s="4"/>
      <c r="B967" s="4"/>
      <c r="C967" s="4"/>
      <c r="D967" s="4"/>
      <c r="E967" s="4"/>
    </row>
    <row r="968" spans="1:5" ht="14.25" customHeight="1">
      <c r="A968" s="4"/>
      <c r="B968" s="4"/>
      <c r="C968" s="4"/>
      <c r="D968" s="4"/>
      <c r="E968" s="4"/>
    </row>
    <row r="969" spans="1:5" ht="14.25" customHeight="1">
      <c r="A969" s="4"/>
      <c r="B969" s="4"/>
      <c r="C969" s="4"/>
      <c r="D969" s="4"/>
      <c r="E969" s="4"/>
    </row>
    <row r="970" spans="1:5" ht="14.25" customHeight="1">
      <c r="A970" s="4"/>
      <c r="B970" s="4"/>
      <c r="C970" s="4"/>
      <c r="D970" s="4"/>
      <c r="E970" s="4"/>
    </row>
    <row r="971" spans="1:5" ht="14.25" customHeight="1">
      <c r="A971" s="4"/>
      <c r="B971" s="4"/>
      <c r="C971" s="4"/>
      <c r="D971" s="4"/>
      <c r="E971" s="4"/>
    </row>
    <row r="972" spans="1:5" ht="14.25" customHeight="1">
      <c r="A972" s="4"/>
      <c r="B972" s="4"/>
      <c r="C972" s="4"/>
      <c r="D972" s="4"/>
      <c r="E972" s="4"/>
    </row>
    <row r="973" spans="1:5" ht="14.25" customHeight="1">
      <c r="A973" s="4"/>
      <c r="B973" s="4"/>
      <c r="C973" s="4"/>
      <c r="D973" s="4"/>
      <c r="E973" s="4"/>
    </row>
    <row r="974" spans="1:5" ht="14.25" customHeight="1">
      <c r="A974" s="4"/>
      <c r="B974" s="4"/>
      <c r="C974" s="4"/>
      <c r="D974" s="4"/>
      <c r="E974" s="4"/>
    </row>
    <row r="975" spans="1:5" ht="14.25" customHeight="1">
      <c r="A975" s="4"/>
      <c r="B975" s="4"/>
      <c r="C975" s="4"/>
      <c r="D975" s="4"/>
      <c r="E975" s="4"/>
    </row>
    <row r="976" spans="1:5" ht="14.25" customHeight="1">
      <c r="A976" s="4"/>
      <c r="B976" s="4"/>
      <c r="C976" s="4"/>
      <c r="D976" s="4"/>
      <c r="E976" s="4"/>
    </row>
    <row r="977" spans="1:5" ht="14.25" customHeight="1">
      <c r="A977" s="4"/>
      <c r="B977" s="4"/>
      <c r="C977" s="4"/>
      <c r="D977" s="4"/>
      <c r="E977" s="4"/>
    </row>
    <row r="978" spans="1:5" ht="14.25" customHeight="1">
      <c r="A978" s="4"/>
      <c r="B978" s="4"/>
      <c r="C978" s="4"/>
      <c r="D978" s="4"/>
      <c r="E978" s="4"/>
    </row>
    <row r="979" spans="1:5" ht="14.25" customHeight="1">
      <c r="A979" s="4"/>
      <c r="B979" s="4"/>
      <c r="C979" s="4"/>
      <c r="D979" s="4"/>
      <c r="E979" s="4"/>
    </row>
    <row r="980" spans="1:5" ht="14.25" customHeight="1">
      <c r="A980" s="4"/>
      <c r="B980" s="4"/>
      <c r="C980" s="4"/>
      <c r="D980" s="4"/>
      <c r="E980" s="4"/>
    </row>
    <row r="981" spans="1:5" ht="14.25" customHeight="1">
      <c r="A981" s="4"/>
      <c r="B981" s="4"/>
      <c r="C981" s="4"/>
      <c r="D981" s="4"/>
      <c r="E981" s="4"/>
    </row>
    <row r="982" spans="1:5" ht="14.25" customHeight="1">
      <c r="A982" s="4"/>
      <c r="B982" s="4"/>
      <c r="C982" s="4"/>
      <c r="D982" s="4"/>
      <c r="E982" s="4"/>
    </row>
    <row r="983" spans="1:5" ht="14.25" customHeight="1">
      <c r="A983" s="4"/>
      <c r="B983" s="4"/>
      <c r="C983" s="4"/>
      <c r="D983" s="4"/>
      <c r="E983" s="4"/>
    </row>
    <row r="984" spans="1:5" ht="14.25" customHeight="1">
      <c r="A984" s="4"/>
      <c r="B984" s="4"/>
      <c r="C984" s="4"/>
      <c r="D984" s="4"/>
      <c r="E984" s="4"/>
    </row>
    <row r="985" spans="1:5" ht="14.25" customHeight="1">
      <c r="A985" s="4"/>
      <c r="B985" s="4"/>
      <c r="C985" s="4"/>
      <c r="D985" s="4"/>
      <c r="E985" s="4"/>
    </row>
    <row r="986" spans="1:5" ht="14.25" customHeight="1">
      <c r="A986" s="4"/>
      <c r="B986" s="4"/>
      <c r="C986" s="4"/>
      <c r="D986" s="4"/>
      <c r="E986" s="4"/>
    </row>
    <row r="987" spans="1:5" ht="14.25" customHeight="1">
      <c r="A987" s="4"/>
      <c r="B987" s="4"/>
      <c r="C987" s="4"/>
      <c r="D987" s="4"/>
      <c r="E987" s="4"/>
    </row>
    <row r="988" spans="1:5" ht="14.25" customHeight="1">
      <c r="A988" s="4"/>
      <c r="B988" s="4"/>
      <c r="C988" s="4"/>
      <c r="D988" s="4"/>
      <c r="E988" s="4"/>
    </row>
    <row r="989" spans="1:5" ht="14.25" customHeight="1">
      <c r="A989" s="4"/>
      <c r="B989" s="4"/>
      <c r="C989" s="4"/>
      <c r="D989" s="4"/>
      <c r="E989" s="4"/>
    </row>
    <row r="990" spans="1:5" ht="14.25" customHeight="1">
      <c r="A990" s="4"/>
      <c r="B990" s="4"/>
      <c r="C990" s="4"/>
      <c r="D990" s="4"/>
      <c r="E990" s="4"/>
    </row>
    <row r="991" spans="1:5" ht="14.25" customHeight="1">
      <c r="A991" s="4"/>
      <c r="B991" s="4"/>
      <c r="C991" s="4"/>
      <c r="D991" s="4"/>
      <c r="E991" s="4"/>
    </row>
    <row r="992" spans="1:5" ht="14.25" customHeight="1">
      <c r="A992" s="4"/>
      <c r="B992" s="4"/>
      <c r="C992" s="4"/>
      <c r="D992" s="4"/>
      <c r="E992" s="4"/>
    </row>
    <row r="993" spans="1:5" ht="14.25" customHeight="1">
      <c r="A993" s="4"/>
      <c r="B993" s="4"/>
      <c r="C993" s="4"/>
      <c r="D993" s="4"/>
      <c r="E993" s="4"/>
    </row>
    <row r="994" spans="1:5" ht="14.25" customHeight="1">
      <c r="A994" s="4"/>
      <c r="B994" s="4"/>
      <c r="C994" s="4"/>
      <c r="D994" s="4"/>
      <c r="E994" s="4"/>
    </row>
    <row r="995" spans="1:5" ht="14.25" customHeight="1">
      <c r="A995" s="4"/>
      <c r="B995" s="4"/>
      <c r="C995" s="4"/>
      <c r="D995" s="4"/>
      <c r="E995" s="4"/>
    </row>
    <row r="996" spans="1:5" ht="14.25" customHeight="1">
      <c r="A996" s="4"/>
      <c r="B996" s="4"/>
      <c r="C996" s="4"/>
      <c r="D996" s="4"/>
      <c r="E996" s="4"/>
    </row>
    <row r="997" spans="1:5" ht="14.25" customHeight="1">
      <c r="A997" s="4"/>
      <c r="B997" s="4"/>
      <c r="C997" s="4"/>
      <c r="D997" s="4"/>
      <c r="E997" s="4"/>
    </row>
    <row r="998" spans="1:5" ht="14.25" customHeight="1">
      <c r="A998" s="4"/>
      <c r="B998" s="4"/>
      <c r="C998" s="4"/>
      <c r="D998" s="4"/>
      <c r="E998" s="4"/>
    </row>
    <row r="999" spans="1:5" ht="14.25" customHeight="1">
      <c r="A999" s="4"/>
      <c r="B999" s="4"/>
      <c r="C999" s="4"/>
      <c r="D999" s="4"/>
      <c r="E999" s="4"/>
    </row>
    <row r="1000" spans="1:5" ht="14.25" customHeight="1">
      <c r="A1000" s="4"/>
      <c r="B1000" s="4"/>
      <c r="C1000" s="4"/>
      <c r="D1000" s="4"/>
      <c r="E1000" s="4"/>
    </row>
    <row r="1001" spans="1:5" ht="14.25" customHeight="1">
      <c r="A1001" s="4"/>
      <c r="B1001" s="4"/>
      <c r="C1001" s="4"/>
      <c r="D1001" s="4"/>
      <c r="E1001" s="4"/>
    </row>
    <row r="1002" spans="1:5" ht="14.25" customHeight="1">
      <c r="A1002" s="4"/>
      <c r="B1002" s="4"/>
      <c r="C1002" s="4"/>
      <c r="D1002" s="4"/>
      <c r="E1002" s="4"/>
    </row>
  </sheetData>
  <mergeCells count="2">
    <mergeCell ref="A1:E1"/>
    <mergeCell ref="A3:E3"/>
  </mergeCells>
  <pageMargins left="0.75" right="0.75" top="1" bottom="1" header="0.511811023622047" footer="0.511811023622047"/>
  <pageSetup paperSize="9" orientation="portrait"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Q984"/>
  <sheetViews>
    <sheetView zoomScaleNormal="100" workbookViewId="0">
      <selection activeCell="B6" sqref="B6"/>
    </sheetView>
  </sheetViews>
  <sheetFormatPr defaultColWidth="14.42578125" defaultRowHeight="15"/>
  <cols>
    <col min="1" max="1" width="45.140625" customWidth="1"/>
    <col min="2" max="2" width="76.5703125" customWidth="1"/>
    <col min="3" max="3" width="20" customWidth="1"/>
    <col min="4" max="4" width="16.7109375" customWidth="1"/>
    <col min="5" max="5" width="28.85546875" customWidth="1"/>
    <col min="6" max="6" width="40" customWidth="1"/>
    <col min="7" max="7" width="15" customWidth="1"/>
    <col min="8" max="8" width="12" customWidth="1"/>
    <col min="9" max="9" width="22" customWidth="1"/>
    <col min="10" max="10" width="18" customWidth="1"/>
    <col min="11" max="11" width="15" customWidth="1"/>
    <col min="12" max="26" width="8.7109375" customWidth="1"/>
  </cols>
  <sheetData>
    <row r="1" spans="1:11" ht="18" customHeight="1">
      <c r="A1" s="378" t="s">
        <v>781</v>
      </c>
      <c r="B1" s="378"/>
      <c r="C1" s="378"/>
      <c r="D1" s="378"/>
      <c r="E1" s="378"/>
      <c r="F1" s="378"/>
      <c r="G1" s="4"/>
      <c r="H1" s="4"/>
      <c r="I1" s="4"/>
      <c r="J1" s="4"/>
      <c r="K1" s="4"/>
    </row>
    <row r="2" spans="1:11" ht="15" customHeight="1">
      <c r="A2" s="193" t="s">
        <v>635</v>
      </c>
      <c r="B2" s="201">
        <f>Assumptions!B24</f>
        <v>57000000</v>
      </c>
      <c r="C2" s="84" t="s">
        <v>636</v>
      </c>
      <c r="D2" s="202">
        <f>Dashboard!B22</f>
        <v>177000000</v>
      </c>
      <c r="E2" s="84" t="s">
        <v>782</v>
      </c>
      <c r="F2" s="203">
        <f>Dashboard!B24</f>
        <v>120000000</v>
      </c>
      <c r="G2" s="4"/>
      <c r="H2" s="4"/>
      <c r="I2" s="4"/>
      <c r="J2" s="4"/>
      <c r="K2" s="4"/>
    </row>
    <row r="3" spans="1:11" ht="14.25" customHeight="1">
      <c r="A3" s="11" t="s">
        <v>783</v>
      </c>
      <c r="B3" s="3"/>
      <c r="C3" s="11" t="s">
        <v>784</v>
      </c>
      <c r="D3" s="3"/>
      <c r="E3" s="204" t="s">
        <v>785</v>
      </c>
      <c r="F3" s="4"/>
      <c r="G3" s="4"/>
      <c r="H3" s="4"/>
      <c r="I3" s="4"/>
      <c r="J3" s="4"/>
      <c r="K3" s="4"/>
    </row>
    <row r="4" spans="1:11" ht="18" customHeight="1">
      <c r="B4" s="4"/>
      <c r="C4" s="4"/>
      <c r="D4" s="4"/>
      <c r="E4" s="4"/>
      <c r="F4" s="4"/>
      <c r="G4" s="4"/>
      <c r="H4" s="4"/>
    </row>
    <row r="5" spans="1:11" ht="15" customHeight="1">
      <c r="A5" s="72" t="s">
        <v>786</v>
      </c>
      <c r="B5" s="4"/>
      <c r="C5" s="4"/>
      <c r="D5" s="4"/>
      <c r="E5" s="4"/>
      <c r="F5" s="4"/>
      <c r="G5" s="4"/>
      <c r="H5" s="4"/>
    </row>
    <row r="6" spans="1:11" ht="15" customHeight="1">
      <c r="B6" s="4"/>
      <c r="C6" s="4"/>
      <c r="D6" s="4"/>
      <c r="E6" s="4"/>
      <c r="F6" s="4"/>
      <c r="G6" s="4"/>
      <c r="H6" s="4"/>
    </row>
    <row r="7" spans="1:11" ht="15" customHeight="1">
      <c r="A7" s="14" t="s">
        <v>787</v>
      </c>
      <c r="B7" s="4"/>
      <c r="C7" s="4"/>
      <c r="D7" s="4"/>
      <c r="E7" s="4"/>
      <c r="F7" s="4"/>
      <c r="G7" s="4"/>
      <c r="H7" s="4"/>
    </row>
    <row r="8" spans="1:11" ht="14.25" customHeight="1">
      <c r="A8" s="4"/>
      <c r="B8" s="4"/>
      <c r="C8" s="4"/>
      <c r="D8" s="4"/>
      <c r="E8" s="4"/>
      <c r="F8" s="4"/>
      <c r="G8" s="4"/>
      <c r="H8" s="4"/>
      <c r="I8" s="4"/>
      <c r="J8" s="4"/>
      <c r="K8" s="4"/>
    </row>
    <row r="9" spans="1:11" ht="14.25" customHeight="1">
      <c r="A9" s="205" t="s">
        <v>788</v>
      </c>
      <c r="B9" s="4"/>
      <c r="C9" s="4"/>
      <c r="D9" s="4"/>
      <c r="E9" s="4"/>
      <c r="F9" s="4"/>
      <c r="G9" s="4"/>
      <c r="H9" s="4"/>
      <c r="I9" s="4"/>
      <c r="J9" s="4"/>
      <c r="K9" s="4"/>
    </row>
    <row r="10" spans="1:11" ht="14.25" customHeight="1">
      <c r="A10" s="4"/>
      <c r="B10" s="4"/>
      <c r="C10" s="4"/>
      <c r="D10" s="4"/>
      <c r="E10" s="4"/>
      <c r="F10" s="4"/>
      <c r="G10" s="4"/>
      <c r="H10" s="4"/>
      <c r="I10" s="4"/>
      <c r="J10" s="4"/>
      <c r="K10" s="4"/>
    </row>
    <row r="11" spans="1:11" ht="14.25" customHeight="1">
      <c r="A11" s="156" t="s">
        <v>789</v>
      </c>
      <c r="B11" s="156" t="s">
        <v>790</v>
      </c>
      <c r="C11" s="156" t="s">
        <v>791</v>
      </c>
      <c r="D11" s="156" t="s">
        <v>792</v>
      </c>
      <c r="E11" s="156" t="s">
        <v>42</v>
      </c>
      <c r="F11" s="4"/>
      <c r="G11" s="4"/>
      <c r="H11" s="4"/>
      <c r="I11" s="4"/>
      <c r="J11" s="206"/>
      <c r="K11" s="4"/>
    </row>
    <row r="12" spans="1:11" ht="14.25" customHeight="1">
      <c r="A12" s="207" t="s">
        <v>793</v>
      </c>
      <c r="B12" s="208">
        <v>226</v>
      </c>
      <c r="C12" s="209">
        <v>11241400</v>
      </c>
      <c r="D12" s="210">
        <f>C12/B12</f>
        <v>49740.707964601766</v>
      </c>
      <c r="E12" s="207" t="s">
        <v>794</v>
      </c>
      <c r="F12" s="4"/>
      <c r="G12" s="4"/>
      <c r="H12" s="4"/>
      <c r="I12" s="4"/>
      <c r="J12" s="4"/>
      <c r="K12" s="4"/>
    </row>
    <row r="13" spans="1:11" ht="14.25" customHeight="1">
      <c r="A13" s="207" t="s">
        <v>795</v>
      </c>
      <c r="B13" s="208">
        <v>59</v>
      </c>
      <c r="C13" s="209">
        <v>3655700</v>
      </c>
      <c r="D13" s="210">
        <f>C13/B13</f>
        <v>61961.016949152545</v>
      </c>
      <c r="E13" s="207" t="s">
        <v>796</v>
      </c>
      <c r="F13" s="4"/>
      <c r="G13" s="4"/>
      <c r="H13" s="4"/>
      <c r="I13" s="4"/>
      <c r="J13" s="4"/>
      <c r="K13" s="4"/>
    </row>
    <row r="14" spans="1:11" ht="14.25" customHeight="1">
      <c r="A14" s="207"/>
      <c r="B14" s="126"/>
      <c r="C14" s="126"/>
      <c r="D14" s="126"/>
      <c r="E14" s="207"/>
      <c r="F14" s="4"/>
      <c r="G14" s="4"/>
      <c r="H14" s="4"/>
      <c r="I14" s="4"/>
      <c r="J14" s="4"/>
      <c r="K14" s="4"/>
    </row>
    <row r="15" spans="1:11" ht="14.25" customHeight="1">
      <c r="A15" s="211" t="s">
        <v>797</v>
      </c>
      <c r="B15" s="212">
        <f>SUM(B12:B13)</f>
        <v>285</v>
      </c>
      <c r="C15" s="213">
        <f>SUM(C12:C13)</f>
        <v>14897100</v>
      </c>
      <c r="D15" s="213"/>
      <c r="E15" s="214" t="s">
        <v>798</v>
      </c>
      <c r="F15" s="4"/>
      <c r="G15" s="4"/>
      <c r="H15" s="4"/>
      <c r="I15" s="4"/>
      <c r="J15" s="4"/>
      <c r="K15" s="4"/>
    </row>
    <row r="16" spans="1:11" ht="14.25" customHeight="1">
      <c r="A16" s="4"/>
      <c r="B16" s="4"/>
      <c r="C16" s="4"/>
      <c r="D16" s="4"/>
      <c r="E16" s="4"/>
      <c r="F16" s="4"/>
      <c r="G16" s="4"/>
      <c r="H16" s="4"/>
    </row>
    <row r="17" spans="1:8" ht="14.25" customHeight="1">
      <c r="A17" s="4"/>
      <c r="B17" s="4"/>
      <c r="C17" s="4"/>
      <c r="D17" s="4"/>
      <c r="E17" s="4"/>
      <c r="F17" s="4"/>
      <c r="G17" s="4"/>
      <c r="H17" s="4"/>
    </row>
    <row r="18" spans="1:8" ht="14.25" customHeight="1">
      <c r="A18" s="22" t="s">
        <v>799</v>
      </c>
      <c r="B18" s="4"/>
      <c r="C18" s="4"/>
      <c r="D18" s="4"/>
      <c r="E18" s="4"/>
      <c r="F18" s="4"/>
      <c r="G18" s="4"/>
      <c r="H18" s="4"/>
    </row>
    <row r="19" spans="1:8" ht="14.25" customHeight="1">
      <c r="A19" s="4"/>
      <c r="B19" s="4"/>
      <c r="C19" s="4"/>
      <c r="D19" s="4"/>
      <c r="E19" s="4"/>
      <c r="F19" s="4"/>
      <c r="G19" s="4"/>
      <c r="H19" s="4"/>
    </row>
    <row r="20" spans="1:8" ht="14.25" customHeight="1">
      <c r="A20" s="215" t="s">
        <v>800</v>
      </c>
      <c r="B20" s="215" t="s">
        <v>76</v>
      </c>
      <c r="C20" s="215" t="s">
        <v>41</v>
      </c>
      <c r="D20" s="215" t="s">
        <v>489</v>
      </c>
      <c r="E20" s="215" t="s">
        <v>801</v>
      </c>
      <c r="F20" s="4"/>
      <c r="G20" s="4"/>
      <c r="H20" s="4"/>
    </row>
    <row r="21" spans="1:8" ht="15" customHeight="1">
      <c r="A21" s="216" t="s">
        <v>802</v>
      </c>
      <c r="B21" s="217">
        <v>48</v>
      </c>
      <c r="C21" s="218">
        <f>B21/$B$39</f>
        <v>0.16842105263157894</v>
      </c>
      <c r="D21" s="219">
        <v>1184700</v>
      </c>
      <c r="E21" s="220">
        <f>D21/B21</f>
        <v>24681.25</v>
      </c>
      <c r="F21" s="4"/>
      <c r="G21" s="4"/>
      <c r="H21" s="4"/>
    </row>
    <row r="22" spans="1:8" ht="14.25" customHeight="1">
      <c r="A22" s="126" t="s">
        <v>803</v>
      </c>
      <c r="B22" s="217">
        <v>107</v>
      </c>
      <c r="C22" s="218">
        <f>B22/$B$39</f>
        <v>0.37543859649122807</v>
      </c>
      <c r="D22" s="219">
        <v>3875400</v>
      </c>
      <c r="E22" s="220">
        <f>D22/B22</f>
        <v>36218.691588785048</v>
      </c>
      <c r="F22" s="4"/>
      <c r="G22" s="4"/>
      <c r="H22" s="4"/>
    </row>
    <row r="23" spans="1:8" ht="14.25" customHeight="1">
      <c r="A23" s="221" t="s">
        <v>804</v>
      </c>
      <c r="B23" s="222">
        <v>83</v>
      </c>
      <c r="C23" s="218">
        <f>B23/$B$39</f>
        <v>0.29122807017543861</v>
      </c>
      <c r="D23" s="223">
        <v>4733800</v>
      </c>
      <c r="E23" s="220">
        <f>D23/B23</f>
        <v>57033.734939759037</v>
      </c>
      <c r="F23" s="4"/>
      <c r="G23" s="4"/>
      <c r="H23" s="4"/>
    </row>
    <row r="24" spans="1:8" ht="14.25" customHeight="1">
      <c r="A24" s="126" t="s">
        <v>805</v>
      </c>
      <c r="B24" s="217">
        <v>30</v>
      </c>
      <c r="C24" s="218">
        <f>B24/$B$39</f>
        <v>0.10526315789473684</v>
      </c>
      <c r="D24" s="219">
        <v>2471300</v>
      </c>
      <c r="E24" s="220">
        <f>D24/B24</f>
        <v>82376.666666666672</v>
      </c>
      <c r="F24" s="4"/>
      <c r="G24" s="4"/>
      <c r="H24" s="4"/>
    </row>
    <row r="25" spans="1:8" ht="14.25" customHeight="1">
      <c r="A25" s="126" t="s">
        <v>806</v>
      </c>
      <c r="B25" s="217">
        <v>17</v>
      </c>
      <c r="C25" s="218">
        <f>B25/$B$39</f>
        <v>5.9649122807017542E-2</v>
      </c>
      <c r="D25" s="219">
        <v>2631900</v>
      </c>
      <c r="E25" s="220">
        <f>D25/B25</f>
        <v>154817.64705882352</v>
      </c>
      <c r="F25" s="4"/>
      <c r="G25" s="4"/>
      <c r="H25" s="4"/>
    </row>
    <row r="26" spans="1:8" ht="15" customHeight="1">
      <c r="A26" s="224" t="s">
        <v>807</v>
      </c>
      <c r="B26" s="225"/>
      <c r="C26" s="226" t="s">
        <v>808</v>
      </c>
      <c r="D26" s="227"/>
      <c r="E26" s="228"/>
      <c r="F26" s="4"/>
      <c r="G26" s="4"/>
      <c r="H26" s="4"/>
    </row>
    <row r="27" spans="1:8" ht="15" customHeight="1">
      <c r="A27" s="229" t="s">
        <v>809</v>
      </c>
      <c r="B27" s="230">
        <v>14897100</v>
      </c>
      <c r="C27" s="231">
        <v>200</v>
      </c>
      <c r="D27" s="219">
        <v>25000</v>
      </c>
      <c r="E27" s="220">
        <f>C27*D27</f>
        <v>5000000</v>
      </c>
      <c r="F27" s="4"/>
      <c r="G27" s="4"/>
      <c r="H27" s="4"/>
    </row>
    <row r="28" spans="1:8" ht="15" customHeight="1">
      <c r="A28" s="229" t="s">
        <v>810</v>
      </c>
      <c r="B28" s="230">
        <v>68370000</v>
      </c>
      <c r="C28" s="231">
        <v>1</v>
      </c>
      <c r="D28" s="219">
        <v>800000</v>
      </c>
      <c r="E28" s="220">
        <f>C28*D28</f>
        <v>800000</v>
      </c>
      <c r="F28" s="4"/>
      <c r="G28" s="4"/>
      <c r="H28" s="4"/>
    </row>
    <row r="29" spans="1:8" ht="14.25" customHeight="1">
      <c r="A29" s="232" t="s">
        <v>811</v>
      </c>
      <c r="B29" s="233"/>
      <c r="C29" s="233" t="s">
        <v>808</v>
      </c>
      <c r="D29" s="233"/>
      <c r="E29" s="234"/>
      <c r="F29" s="4"/>
      <c r="G29" s="4"/>
      <c r="H29" s="4"/>
    </row>
    <row r="30" spans="1:8" ht="15" customHeight="1">
      <c r="A30" s="129" t="s">
        <v>812</v>
      </c>
      <c r="B30" s="126" t="s">
        <v>813</v>
      </c>
      <c r="C30" s="235">
        <v>5000</v>
      </c>
      <c r="D30" s="220">
        <v>150</v>
      </c>
      <c r="E30" s="220">
        <f>C30*D30</f>
        <v>750000</v>
      </c>
      <c r="F30" s="4"/>
      <c r="G30" s="4"/>
      <c r="H30" s="4"/>
    </row>
    <row r="31" spans="1:8" ht="14.25" customHeight="1">
      <c r="A31" s="126"/>
      <c r="B31" s="126"/>
      <c r="C31" s="126"/>
      <c r="D31" s="126"/>
      <c r="E31" s="126"/>
      <c r="F31" s="4"/>
      <c r="G31" s="4"/>
      <c r="H31" s="4"/>
    </row>
    <row r="32" spans="1:8" ht="14.25" customHeight="1">
      <c r="A32" s="73" t="s">
        <v>182</v>
      </c>
      <c r="B32" s="73" t="s">
        <v>76</v>
      </c>
      <c r="C32" s="73" t="s">
        <v>814</v>
      </c>
      <c r="D32" s="73" t="s">
        <v>552</v>
      </c>
      <c r="E32" s="236" t="s">
        <v>815</v>
      </c>
      <c r="F32" s="73" t="s">
        <v>816</v>
      </c>
      <c r="G32" s="4"/>
      <c r="H32" s="4"/>
    </row>
    <row r="33" spans="1:11" ht="15" customHeight="1">
      <c r="A33" s="237" t="s">
        <v>817</v>
      </c>
      <c r="B33" s="231">
        <v>48</v>
      </c>
      <c r="C33" s="238">
        <f>'Lot Inventory'!D7+'Lot Inventory'!D17</f>
        <v>1184700</v>
      </c>
      <c r="D33" s="238">
        <f>'Lot Inventory'!E7+'Lot Inventory'!E17</f>
        <v>1950000</v>
      </c>
      <c r="E33" s="220">
        <v>50000</v>
      </c>
      <c r="F33" s="133" t="s">
        <v>818</v>
      </c>
      <c r="G33" s="4"/>
      <c r="H33" s="4"/>
    </row>
    <row r="34" spans="1:11" ht="18" customHeight="1">
      <c r="A34" s="237" t="s">
        <v>819</v>
      </c>
      <c r="B34" s="231">
        <v>107</v>
      </c>
      <c r="C34" s="238">
        <f>'Lot Inventory'!D8+'Lot Inventory'!D18</f>
        <v>3875400</v>
      </c>
      <c r="D34" s="238">
        <f>'Lot Inventory'!E8+'Lot Inventory'!E18</f>
        <v>6555000</v>
      </c>
      <c r="E34" s="220">
        <v>65000</v>
      </c>
      <c r="F34" s="133" t="s">
        <v>820</v>
      </c>
      <c r="G34" s="4"/>
      <c r="H34" s="4"/>
    </row>
    <row r="35" spans="1:11" ht="14.25" customHeight="1">
      <c r="A35" s="237" t="s">
        <v>821</v>
      </c>
      <c r="B35" s="231">
        <v>83</v>
      </c>
      <c r="C35" s="238">
        <f>'Lot Inventory'!D9+'Lot Inventory'!D19</f>
        <v>4733800</v>
      </c>
      <c r="D35" s="238">
        <f>'Lot Inventory'!E9+'Lot Inventory'!E19</f>
        <v>7250000</v>
      </c>
      <c r="E35" s="220">
        <v>87500</v>
      </c>
      <c r="F35" s="133" t="s">
        <v>822</v>
      </c>
      <c r="G35" s="4"/>
      <c r="H35" s="4"/>
    </row>
    <row r="36" spans="1:11" ht="14.25" customHeight="1">
      <c r="A36" s="237" t="s">
        <v>823</v>
      </c>
      <c r="B36" s="231">
        <v>30</v>
      </c>
      <c r="C36" s="238">
        <f>'Lot Inventory'!D10+'Lot Inventory'!D20</f>
        <v>2471300</v>
      </c>
      <c r="D36" s="238">
        <f>'Lot Inventory'!E10+'Lot Inventory'!E20</f>
        <v>3910000</v>
      </c>
      <c r="E36" s="220">
        <v>130000</v>
      </c>
      <c r="F36" s="133" t="s">
        <v>824</v>
      </c>
      <c r="G36" s="4"/>
      <c r="H36" s="4"/>
    </row>
    <row r="37" spans="1:11" ht="14.25" customHeight="1">
      <c r="A37" s="237" t="s">
        <v>825</v>
      </c>
      <c r="B37" s="231">
        <v>17</v>
      </c>
      <c r="C37" s="238">
        <f>'Lot Inventory'!D11+'Lot Inventory'!D21</f>
        <v>2631900</v>
      </c>
      <c r="D37" s="238">
        <f>'Lot Inventory'!E11+'Lot Inventory'!E21</f>
        <v>5102500</v>
      </c>
      <c r="E37" s="220">
        <v>250000</v>
      </c>
      <c r="F37" s="133" t="s">
        <v>826</v>
      </c>
      <c r="G37" s="4"/>
      <c r="H37" s="4"/>
    </row>
    <row r="38" spans="1:11" ht="15" customHeight="1">
      <c r="A38" s="237"/>
      <c r="B38" s="126"/>
      <c r="C38" s="126"/>
      <c r="D38" s="126"/>
      <c r="E38" s="126"/>
      <c r="F38" s="133"/>
      <c r="G38" s="4"/>
      <c r="H38" s="4"/>
    </row>
    <row r="39" spans="1:11" ht="14.25" customHeight="1">
      <c r="A39" s="239" t="s">
        <v>827</v>
      </c>
      <c r="B39" s="240">
        <v>285</v>
      </c>
      <c r="C39" s="241">
        <f>SUM(C33:C37)</f>
        <v>14897100</v>
      </c>
      <c r="D39" s="241">
        <f>SUM(D33:D37)</f>
        <v>24767500</v>
      </c>
      <c r="E39" s="241">
        <v>86904</v>
      </c>
      <c r="F39" s="239" t="s">
        <v>828</v>
      </c>
      <c r="G39" s="4"/>
      <c r="H39" s="4"/>
    </row>
    <row r="40" spans="1:11" ht="14.25" customHeight="1">
      <c r="A40" s="156" t="s">
        <v>39</v>
      </c>
      <c r="B40" s="156" t="s">
        <v>40</v>
      </c>
      <c r="C40" s="156" t="s">
        <v>600</v>
      </c>
      <c r="D40" s="4"/>
      <c r="E40" s="4"/>
      <c r="F40" s="4"/>
      <c r="G40" s="4"/>
      <c r="H40" s="4"/>
    </row>
    <row r="41" spans="1:11" ht="28.5" customHeight="1">
      <c r="A41" s="207" t="s">
        <v>829</v>
      </c>
      <c r="B41" s="242">
        <f>Assumptions!B24</f>
        <v>57000000</v>
      </c>
      <c r="C41" s="207" t="s">
        <v>830</v>
      </c>
      <c r="D41" s="4"/>
      <c r="E41" s="4"/>
      <c r="F41" s="4"/>
      <c r="G41" s="4"/>
      <c r="H41" s="4"/>
    </row>
    <row r="42" spans="1:11" ht="28.5" customHeight="1">
      <c r="A42" s="243" t="s">
        <v>831</v>
      </c>
      <c r="B42" s="242">
        <f>'Executive Summary'!B10</f>
        <v>47600000</v>
      </c>
      <c r="C42" s="207" t="s">
        <v>832</v>
      </c>
      <c r="D42" s="4"/>
      <c r="E42" s="4"/>
      <c r="F42" s="107"/>
      <c r="G42" s="4"/>
      <c r="H42" s="4"/>
      <c r="I42" s="4"/>
      <c r="J42" s="4"/>
      <c r="K42" s="4"/>
    </row>
    <row r="43" spans="1:11" ht="42.75" customHeight="1">
      <c r="A43" s="207" t="s">
        <v>477</v>
      </c>
      <c r="B43" s="242">
        <f>'Executive Summary'!E10</f>
        <v>129400000</v>
      </c>
      <c r="C43" s="207" t="s">
        <v>833</v>
      </c>
      <c r="D43" s="4"/>
      <c r="E43" s="4"/>
      <c r="F43" s="4"/>
      <c r="G43" s="4"/>
      <c r="H43" s="4"/>
      <c r="I43" s="4"/>
      <c r="J43" s="4"/>
      <c r="K43" s="4"/>
    </row>
    <row r="44" spans="1:11" ht="14.25" customHeight="1">
      <c r="A44" s="244" t="s">
        <v>834</v>
      </c>
      <c r="B44" s="245" t="s">
        <v>835</v>
      </c>
      <c r="C44" s="207"/>
      <c r="D44" s="4"/>
      <c r="E44" s="4"/>
      <c r="F44" s="4"/>
      <c r="G44" s="4"/>
      <c r="H44" s="4"/>
      <c r="I44" s="4"/>
      <c r="J44" s="4"/>
      <c r="K44" s="4"/>
    </row>
    <row r="45" spans="1:11" ht="28.5" customHeight="1">
      <c r="A45" s="160" t="s">
        <v>836</v>
      </c>
      <c r="B45" s="246" t="s">
        <v>837</v>
      </c>
      <c r="C45" s="247" t="s">
        <v>838</v>
      </c>
      <c r="D45" s="4"/>
      <c r="E45" s="4"/>
      <c r="F45" s="4"/>
      <c r="G45" s="4"/>
      <c r="H45" s="4"/>
      <c r="I45" s="4"/>
      <c r="J45" s="4"/>
      <c r="K45" s="4"/>
    </row>
    <row r="46" spans="1:11" ht="14.25" customHeight="1">
      <c r="A46" s="133" t="s">
        <v>839</v>
      </c>
      <c r="B46" s="248" t="s">
        <v>840</v>
      </c>
      <c r="C46" s="207" t="s">
        <v>482</v>
      </c>
      <c r="D46" s="4"/>
      <c r="E46" s="4"/>
      <c r="F46" s="4"/>
      <c r="G46" s="4"/>
      <c r="H46" s="4"/>
      <c r="I46" s="4"/>
      <c r="J46" s="4"/>
      <c r="K46" s="4"/>
    </row>
    <row r="47" spans="1:11" ht="27.75" customHeight="1">
      <c r="A47" s="249" t="s">
        <v>841</v>
      </c>
      <c r="B47" s="250" t="s">
        <v>842</v>
      </c>
      <c r="C47" s="251" t="s">
        <v>843</v>
      </c>
      <c r="D47" s="4"/>
      <c r="E47" s="4"/>
      <c r="F47" s="4"/>
      <c r="G47" s="4"/>
      <c r="H47" s="4"/>
      <c r="I47" s="4"/>
      <c r="J47" s="4"/>
      <c r="K47" s="4"/>
    </row>
    <row r="48" spans="1:11" ht="14.25" customHeight="1">
      <c r="A48" s="133" t="s">
        <v>844</v>
      </c>
      <c r="B48" s="133" t="s">
        <v>845</v>
      </c>
      <c r="C48" s="207"/>
      <c r="D48" s="4"/>
      <c r="E48" s="4"/>
      <c r="F48" s="4"/>
      <c r="G48" s="4"/>
      <c r="H48" s="4"/>
      <c r="I48" s="4"/>
      <c r="J48" s="4"/>
      <c r="K48" s="4"/>
    </row>
    <row r="49" spans="1:17" ht="14.25" customHeight="1">
      <c r="A49" s="133" t="s">
        <v>846</v>
      </c>
      <c r="B49" s="133" t="s">
        <v>847</v>
      </c>
      <c r="C49" s="207" t="s">
        <v>848</v>
      </c>
      <c r="D49" s="4"/>
      <c r="E49" s="4"/>
      <c r="F49" s="4"/>
      <c r="G49" s="4"/>
      <c r="H49" s="4"/>
      <c r="I49" s="4"/>
      <c r="J49" s="4"/>
      <c r="K49" s="4"/>
    </row>
    <row r="50" spans="1:17" ht="28.5" customHeight="1">
      <c r="A50" s="133" t="s">
        <v>849</v>
      </c>
      <c r="B50" s="133" t="s">
        <v>850</v>
      </c>
      <c r="C50" s="207" t="s">
        <v>851</v>
      </c>
      <c r="D50" s="4"/>
      <c r="E50" s="4"/>
      <c r="F50" s="4"/>
      <c r="G50" s="4"/>
      <c r="H50" s="4"/>
      <c r="I50" s="4"/>
      <c r="J50" s="4"/>
      <c r="K50" s="4"/>
    </row>
    <row r="51" spans="1:17" ht="14.25" customHeight="1">
      <c r="A51" s="4"/>
      <c r="B51" s="4"/>
      <c r="C51" s="4"/>
      <c r="D51" s="4"/>
      <c r="E51" s="4"/>
      <c r="F51" s="4"/>
      <c r="G51" s="4"/>
      <c r="H51" s="4"/>
      <c r="I51" s="4"/>
      <c r="J51" s="4"/>
      <c r="K51" s="4"/>
    </row>
    <row r="52" spans="1:17" ht="14.25" customHeight="1">
      <c r="A52" s="4"/>
      <c r="B52" s="4"/>
      <c r="C52" s="4"/>
      <c r="D52" s="4"/>
      <c r="E52" s="4"/>
      <c r="F52" s="4"/>
      <c r="G52" s="4"/>
      <c r="K52" s="4"/>
      <c r="L52" s="4"/>
      <c r="M52" s="4"/>
      <c r="N52" s="4"/>
      <c r="O52" s="4"/>
      <c r="P52" s="4"/>
      <c r="Q52" s="4"/>
    </row>
    <row r="53" spans="1:17" ht="14.25" customHeight="1">
      <c r="A53" s="4"/>
      <c r="B53" s="4"/>
      <c r="C53" s="4"/>
      <c r="D53" s="4"/>
      <c r="E53" s="4"/>
      <c r="F53" s="4"/>
      <c r="G53" s="4"/>
      <c r="K53" s="4"/>
      <c r="L53" s="4"/>
      <c r="M53" s="4"/>
      <c r="N53" s="4"/>
      <c r="O53" s="4"/>
      <c r="P53" s="4"/>
      <c r="Q53" s="4"/>
    </row>
    <row r="54" spans="1:17" ht="15" customHeight="1">
      <c r="D54" s="4"/>
      <c r="E54" s="4"/>
      <c r="F54" s="4"/>
      <c r="G54" s="4"/>
      <c r="K54" s="4"/>
      <c r="L54" s="4"/>
      <c r="M54" s="4"/>
      <c r="N54" s="4"/>
      <c r="O54" s="4"/>
      <c r="P54" s="4"/>
      <c r="Q54" s="4"/>
    </row>
    <row r="55" spans="1:17" ht="15.75" customHeight="1">
      <c r="A55" s="14" t="s">
        <v>852</v>
      </c>
      <c r="B55" s="4"/>
      <c r="C55" s="4"/>
      <c r="D55" s="4"/>
      <c r="E55" s="4"/>
      <c r="F55" s="4"/>
      <c r="G55" s="4"/>
      <c r="K55" s="4"/>
      <c r="L55" s="4"/>
      <c r="M55" s="4"/>
      <c r="N55" s="4"/>
      <c r="O55" s="4"/>
      <c r="P55" s="4"/>
      <c r="Q55" s="4"/>
    </row>
    <row r="56" spans="1:17" ht="15.75" customHeight="1">
      <c r="A56" s="22" t="s">
        <v>853</v>
      </c>
      <c r="B56" s="252">
        <v>40800000</v>
      </c>
      <c r="C56" s="4"/>
      <c r="D56" s="4"/>
      <c r="E56" s="4"/>
      <c r="F56" s="4"/>
      <c r="G56" s="4"/>
      <c r="K56" s="4"/>
      <c r="L56" s="4"/>
      <c r="M56" s="4"/>
      <c r="N56" s="4"/>
      <c r="O56" s="4"/>
      <c r="P56" s="4"/>
      <c r="Q56" s="4"/>
    </row>
    <row r="57" spans="1:17" ht="15.75" customHeight="1">
      <c r="A57" s="22" t="s">
        <v>854</v>
      </c>
      <c r="B57" s="252">
        <v>471870000</v>
      </c>
      <c r="C57" s="4"/>
      <c r="D57" s="4"/>
      <c r="E57" s="4"/>
      <c r="F57" s="4"/>
      <c r="G57" s="4"/>
      <c r="K57" s="4"/>
      <c r="L57" s="4"/>
      <c r="M57" s="4"/>
      <c r="N57" s="4"/>
      <c r="O57" s="4"/>
      <c r="P57" s="4"/>
      <c r="Q57" s="4"/>
    </row>
    <row r="58" spans="1:17" ht="15.75" customHeight="1">
      <c r="A58" s="22" t="s">
        <v>855</v>
      </c>
      <c r="B58" s="253">
        <v>444575000</v>
      </c>
      <c r="C58" s="254" t="s">
        <v>856</v>
      </c>
      <c r="D58" s="4"/>
      <c r="E58" s="4"/>
      <c r="F58" s="4"/>
      <c r="G58" s="4"/>
      <c r="K58" s="4"/>
      <c r="L58" s="4"/>
      <c r="M58" s="4"/>
      <c r="N58" s="4"/>
      <c r="O58" s="4"/>
      <c r="P58" s="4"/>
      <c r="Q58" s="4"/>
    </row>
    <row r="59" spans="1:17" ht="15" customHeight="1">
      <c r="A59" s="4"/>
      <c r="B59" s="4"/>
      <c r="C59" s="4"/>
      <c r="D59" s="4"/>
      <c r="E59" s="4"/>
      <c r="F59" s="4"/>
      <c r="G59" s="4"/>
      <c r="K59" s="4"/>
      <c r="L59" s="4"/>
      <c r="M59" s="4"/>
      <c r="N59" s="4"/>
      <c r="O59" s="4"/>
      <c r="P59" s="4"/>
      <c r="Q59" s="4"/>
    </row>
    <row r="60" spans="1:17" ht="15.75" customHeight="1">
      <c r="A60" s="14" t="s">
        <v>857</v>
      </c>
      <c r="B60" s="4"/>
      <c r="C60" s="4"/>
      <c r="D60" s="4"/>
      <c r="E60" s="4"/>
      <c r="F60" s="4"/>
      <c r="G60" s="4"/>
      <c r="H60" s="4"/>
      <c r="I60" s="4"/>
      <c r="J60" s="4"/>
      <c r="K60" s="4"/>
      <c r="L60" s="4"/>
      <c r="M60" s="4"/>
      <c r="N60" s="4"/>
      <c r="O60" s="4"/>
      <c r="P60" s="4"/>
      <c r="Q60" s="4"/>
    </row>
    <row r="61" spans="1:17" ht="15" customHeight="1">
      <c r="A61" s="4"/>
      <c r="B61" s="4"/>
      <c r="C61" s="4"/>
      <c r="D61" s="4"/>
      <c r="E61" s="4"/>
      <c r="F61" s="4"/>
      <c r="G61" s="4"/>
      <c r="H61" s="4"/>
      <c r="I61" s="4"/>
      <c r="J61" s="4"/>
      <c r="K61" s="4"/>
      <c r="L61" s="4"/>
      <c r="M61" s="4"/>
      <c r="N61" s="4"/>
      <c r="O61" s="4"/>
      <c r="P61" s="4"/>
      <c r="Q61" s="4"/>
    </row>
    <row r="62" spans="1:17" ht="15" customHeight="1">
      <c r="A62" s="22" t="s">
        <v>858</v>
      </c>
      <c r="B62" s="4"/>
      <c r="C62" s="4"/>
      <c r="D62" s="4"/>
      <c r="E62" s="4"/>
      <c r="F62" s="4"/>
      <c r="G62" s="4"/>
      <c r="H62" s="4"/>
      <c r="I62" s="4"/>
      <c r="J62" s="4"/>
      <c r="K62" s="4"/>
      <c r="L62" s="4"/>
      <c r="M62" s="4"/>
      <c r="N62" s="4"/>
      <c r="O62" s="4"/>
      <c r="P62" s="4"/>
      <c r="Q62" s="4"/>
    </row>
    <row r="63" spans="1:17" ht="15" customHeight="1">
      <c r="A63" s="4"/>
      <c r="B63" s="4"/>
      <c r="C63" s="4"/>
      <c r="D63" s="4"/>
      <c r="E63" s="4"/>
      <c r="F63" s="4"/>
      <c r="G63" s="4"/>
      <c r="H63" s="4"/>
      <c r="I63" s="4"/>
      <c r="J63" s="4"/>
      <c r="K63" s="4"/>
      <c r="L63" s="4"/>
      <c r="M63" s="4"/>
      <c r="N63" s="4"/>
      <c r="O63" s="4"/>
      <c r="P63" s="4"/>
      <c r="Q63" s="4"/>
    </row>
    <row r="64" spans="1:17" ht="15" customHeight="1">
      <c r="A64" s="31" t="s">
        <v>182</v>
      </c>
      <c r="B64" s="31" t="s">
        <v>641</v>
      </c>
      <c r="C64" s="31" t="s">
        <v>859</v>
      </c>
      <c r="D64" s="4"/>
      <c r="E64" s="4"/>
      <c r="F64" s="4"/>
      <c r="G64" s="4"/>
      <c r="H64" s="4"/>
      <c r="I64" s="4"/>
      <c r="J64" s="4"/>
      <c r="K64" s="4"/>
      <c r="L64" s="4"/>
      <c r="M64" s="4"/>
      <c r="N64" s="4"/>
      <c r="O64" s="4"/>
      <c r="P64" s="4"/>
      <c r="Q64" s="4"/>
    </row>
    <row r="65" spans="1:17" ht="15" customHeight="1">
      <c r="A65" s="4" t="s">
        <v>860</v>
      </c>
      <c r="B65" s="107">
        <v>18000000</v>
      </c>
      <c r="C65" s="107">
        <v>68370000</v>
      </c>
      <c r="D65" s="4"/>
      <c r="E65" s="4"/>
      <c r="F65" s="4"/>
      <c r="G65" s="4"/>
      <c r="H65" s="4"/>
      <c r="I65" s="4"/>
      <c r="J65" s="4"/>
      <c r="K65" s="4"/>
      <c r="L65" s="4"/>
      <c r="M65" s="4"/>
      <c r="N65" s="4"/>
      <c r="O65" s="4"/>
      <c r="P65" s="4"/>
      <c r="Q65" s="4"/>
    </row>
    <row r="66" spans="1:17" ht="15" customHeight="1">
      <c r="A66" s="4" t="s">
        <v>861</v>
      </c>
      <c r="B66" s="107">
        <v>0</v>
      </c>
      <c r="C66" s="107">
        <v>320850000</v>
      </c>
      <c r="D66" s="4"/>
      <c r="E66" s="4"/>
      <c r="F66" s="4"/>
      <c r="G66" s="4"/>
      <c r="H66" s="4"/>
      <c r="I66" s="4"/>
      <c r="J66" s="4"/>
      <c r="K66" s="4"/>
      <c r="L66" s="4"/>
      <c r="M66" s="4"/>
      <c r="N66" s="4"/>
      <c r="O66" s="4"/>
      <c r="P66" s="4"/>
      <c r="Q66" s="4"/>
    </row>
    <row r="67" spans="1:17" ht="15" customHeight="1">
      <c r="A67" s="4" t="s">
        <v>862</v>
      </c>
      <c r="B67" s="107">
        <v>0</v>
      </c>
      <c r="C67" s="107">
        <v>38400000</v>
      </c>
      <c r="D67" s="4"/>
      <c r="E67" s="4"/>
      <c r="F67" s="4"/>
      <c r="G67" s="4"/>
      <c r="H67" s="4"/>
      <c r="I67" s="4"/>
      <c r="J67" s="4"/>
      <c r="K67" s="4"/>
      <c r="L67" s="4"/>
      <c r="M67" s="4"/>
      <c r="N67" s="4"/>
      <c r="O67" s="4"/>
      <c r="P67" s="4"/>
      <c r="Q67" s="4"/>
    </row>
    <row r="68" spans="1:17" ht="15" customHeight="1">
      <c r="A68" s="4" t="s">
        <v>863</v>
      </c>
      <c r="B68" s="107">
        <v>12250000</v>
      </c>
      <c r="C68" s="107">
        <v>18750000</v>
      </c>
      <c r="D68" s="4"/>
      <c r="E68" s="4"/>
      <c r="F68" s="4"/>
      <c r="G68" s="4"/>
      <c r="H68" s="4"/>
      <c r="I68" s="4"/>
      <c r="J68" s="4"/>
      <c r="K68" s="4"/>
      <c r="L68" s="4"/>
      <c r="M68" s="4"/>
      <c r="N68" s="4"/>
      <c r="O68" s="4"/>
      <c r="P68" s="4"/>
      <c r="Q68" s="4"/>
    </row>
    <row r="69" spans="1:17" ht="15" customHeight="1">
      <c r="A69" s="4" t="s">
        <v>864</v>
      </c>
      <c r="B69" s="107">
        <v>5000000</v>
      </c>
      <c r="C69" s="107">
        <v>8000000</v>
      </c>
      <c r="D69" s="4"/>
      <c r="E69" s="4"/>
      <c r="F69" s="4"/>
      <c r="G69" s="4"/>
      <c r="H69" s="4"/>
      <c r="I69" s="4"/>
      <c r="J69" s="4"/>
      <c r="K69" s="4"/>
      <c r="L69" s="4"/>
      <c r="M69" s="4"/>
      <c r="N69" s="4"/>
      <c r="O69" s="4"/>
      <c r="P69" s="4"/>
      <c r="Q69" s="4"/>
    </row>
    <row r="70" spans="1:17" ht="100.5" customHeight="1">
      <c r="A70" s="4" t="s">
        <v>865</v>
      </c>
      <c r="B70" s="107">
        <v>5550000</v>
      </c>
      <c r="C70" s="107">
        <v>17500000</v>
      </c>
      <c r="D70" s="4"/>
      <c r="E70" s="4"/>
      <c r="F70" s="4"/>
      <c r="G70" s="4"/>
      <c r="H70" s="4"/>
      <c r="I70" s="4"/>
      <c r="J70" s="4"/>
      <c r="K70" s="4"/>
      <c r="L70" s="4"/>
      <c r="M70" s="4"/>
      <c r="N70" s="4"/>
      <c r="O70" s="4"/>
      <c r="P70" s="4"/>
      <c r="Q70" s="4"/>
    </row>
    <row r="71" spans="1:17" ht="86.25" customHeight="1">
      <c r="A71" s="4"/>
      <c r="B71" s="4"/>
      <c r="C71" s="4"/>
      <c r="D71" s="4"/>
      <c r="E71" s="4"/>
      <c r="F71" s="4"/>
      <c r="G71" s="4"/>
      <c r="H71" s="4"/>
      <c r="I71" s="4"/>
      <c r="J71" s="4"/>
      <c r="K71" s="4"/>
      <c r="L71" s="4"/>
      <c r="M71" s="4"/>
      <c r="N71" s="4"/>
      <c r="O71" s="4"/>
      <c r="P71" s="4"/>
      <c r="Q71" s="4"/>
    </row>
    <row r="72" spans="1:17" ht="86.25" customHeight="1">
      <c r="A72" s="4"/>
      <c r="B72" s="4"/>
      <c r="C72" s="4"/>
      <c r="D72" s="4"/>
      <c r="E72" s="4"/>
      <c r="F72" s="4"/>
      <c r="G72" s="4"/>
      <c r="H72" s="4"/>
      <c r="I72" s="4"/>
      <c r="J72" s="4"/>
      <c r="K72" s="4"/>
      <c r="L72" s="4"/>
      <c r="M72" s="4"/>
      <c r="N72" s="4"/>
      <c r="O72" s="4"/>
      <c r="P72" s="4"/>
      <c r="Q72" s="4"/>
    </row>
    <row r="73" spans="1:17" ht="86.25" customHeight="1">
      <c r="A73" s="4"/>
      <c r="B73" s="4"/>
      <c r="C73" s="4"/>
      <c r="D73" s="4"/>
      <c r="E73" s="4"/>
      <c r="F73" s="4"/>
      <c r="G73" s="4"/>
      <c r="H73" s="4"/>
      <c r="I73" s="4"/>
      <c r="J73" s="4"/>
      <c r="K73" s="4"/>
      <c r="L73" s="4"/>
      <c r="M73" s="4"/>
      <c r="N73" s="4"/>
      <c r="O73" s="4"/>
      <c r="P73" s="4"/>
      <c r="Q73" s="4"/>
    </row>
    <row r="74" spans="1:17" ht="86.25" customHeight="1">
      <c r="A74" s="4"/>
      <c r="B74" s="4"/>
      <c r="C74" s="4"/>
      <c r="D74" s="4"/>
      <c r="E74" s="4"/>
      <c r="F74" s="4"/>
      <c r="G74" s="4"/>
      <c r="H74" s="4"/>
      <c r="I74" s="4"/>
      <c r="J74" s="4"/>
      <c r="K74" s="4"/>
      <c r="L74" s="4"/>
      <c r="M74" s="4"/>
      <c r="N74" s="4"/>
      <c r="O74" s="4"/>
      <c r="P74" s="4"/>
      <c r="Q74" s="4"/>
    </row>
    <row r="75" spans="1:17" ht="100.5" customHeight="1">
      <c r="A75" s="4"/>
      <c r="B75" s="4"/>
      <c r="C75" s="4"/>
      <c r="D75" s="4"/>
      <c r="E75" s="4"/>
      <c r="F75" s="4"/>
      <c r="G75" s="4"/>
      <c r="H75" s="4"/>
      <c r="I75" s="4"/>
      <c r="J75" s="4"/>
      <c r="K75" s="4"/>
      <c r="L75" s="4"/>
      <c r="M75" s="4"/>
      <c r="N75" s="4"/>
      <c r="O75" s="4"/>
      <c r="P75" s="4"/>
      <c r="Q75" s="4"/>
    </row>
    <row r="76" spans="1:17" ht="86.25" customHeight="1">
      <c r="A76" s="4"/>
      <c r="B76" s="4"/>
      <c r="C76" s="4"/>
      <c r="D76" s="4"/>
      <c r="E76" s="4"/>
      <c r="F76" s="4"/>
      <c r="G76" s="4"/>
      <c r="H76" s="4"/>
      <c r="I76" s="4"/>
      <c r="J76" s="4"/>
      <c r="K76" s="4"/>
      <c r="L76" s="4"/>
      <c r="M76" s="4"/>
      <c r="N76" s="4"/>
      <c r="O76" s="4"/>
      <c r="P76" s="4"/>
      <c r="Q76" s="4"/>
    </row>
    <row r="77" spans="1:17" ht="72" customHeight="1">
      <c r="A77" s="4"/>
      <c r="B77" s="4"/>
      <c r="C77" s="4"/>
      <c r="D77" s="4"/>
      <c r="E77" s="4"/>
      <c r="F77" s="4"/>
      <c r="G77" s="4"/>
      <c r="H77" s="4"/>
      <c r="I77" s="4"/>
      <c r="J77" s="4"/>
      <c r="K77" s="4"/>
      <c r="L77" s="4"/>
      <c r="M77" s="4"/>
      <c r="N77" s="4"/>
      <c r="O77" s="4"/>
      <c r="P77" s="4"/>
      <c r="Q77" s="4"/>
    </row>
    <row r="78" spans="1:17" ht="14.25" customHeight="1">
      <c r="A78" s="4"/>
      <c r="B78" s="4"/>
      <c r="C78" s="4"/>
      <c r="D78" s="4"/>
      <c r="E78" s="4"/>
      <c r="F78" s="4"/>
      <c r="G78" s="4"/>
      <c r="H78" s="4"/>
      <c r="I78" s="4"/>
      <c r="J78" s="4"/>
      <c r="K78" s="4"/>
      <c r="L78" s="4"/>
      <c r="M78" s="4"/>
      <c r="N78" s="4"/>
      <c r="O78" s="4"/>
      <c r="P78" s="4"/>
      <c r="Q78" s="4"/>
    </row>
    <row r="79" spans="1:17" ht="14.25" customHeight="1">
      <c r="A79" s="4"/>
      <c r="B79" s="4"/>
      <c r="C79" s="4"/>
      <c r="D79" s="4"/>
      <c r="E79" s="4"/>
      <c r="F79" s="4"/>
      <c r="G79" s="4"/>
      <c r="H79" s="4"/>
      <c r="I79" s="4"/>
      <c r="J79" s="4"/>
      <c r="K79" s="4"/>
      <c r="L79" s="4"/>
      <c r="M79" s="4"/>
      <c r="N79" s="4"/>
      <c r="O79" s="4"/>
      <c r="P79" s="4"/>
      <c r="Q79" s="4"/>
    </row>
    <row r="80" spans="1:17" ht="14.25" customHeight="1">
      <c r="A80" s="4"/>
      <c r="B80" s="4"/>
      <c r="C80" s="4"/>
      <c r="D80" s="4"/>
      <c r="E80" s="4"/>
      <c r="F80" s="4"/>
      <c r="G80" s="4"/>
      <c r="H80" s="4"/>
      <c r="I80" s="4"/>
      <c r="J80" s="4"/>
      <c r="K80" s="4"/>
      <c r="L80" s="4"/>
      <c r="M80" s="4"/>
      <c r="N80" s="4"/>
      <c r="O80" s="4"/>
      <c r="P80" s="4"/>
      <c r="Q80" s="4"/>
    </row>
    <row r="81" spans="1:17" ht="15" customHeight="1">
      <c r="A81" s="4"/>
      <c r="B81" s="4"/>
      <c r="C81" s="4"/>
      <c r="D81" s="4"/>
      <c r="E81" s="4"/>
      <c r="F81" s="4"/>
      <c r="G81" s="4"/>
      <c r="H81" s="4"/>
      <c r="I81" s="4"/>
      <c r="J81" s="4"/>
      <c r="K81" s="4"/>
      <c r="L81" s="4"/>
      <c r="M81" s="4"/>
      <c r="N81" s="4"/>
      <c r="O81" s="4"/>
      <c r="P81" s="4"/>
      <c r="Q81" s="4"/>
    </row>
    <row r="82" spans="1:17" ht="14.25" customHeight="1">
      <c r="A82" s="4"/>
      <c r="B82" s="4"/>
      <c r="C82" s="4"/>
      <c r="D82" s="4"/>
      <c r="E82" s="4"/>
      <c r="F82" s="4"/>
      <c r="G82" s="4"/>
      <c r="H82" s="4"/>
      <c r="I82" s="4"/>
      <c r="J82" s="4"/>
      <c r="K82" s="4"/>
      <c r="L82" s="4"/>
      <c r="M82" s="4"/>
      <c r="N82" s="4"/>
      <c r="O82" s="4"/>
      <c r="P82" s="4"/>
      <c r="Q82" s="4"/>
    </row>
    <row r="83" spans="1:17" ht="14.25" customHeight="1">
      <c r="A83" s="4"/>
      <c r="B83" s="4"/>
      <c r="C83" s="4"/>
      <c r="D83" s="4"/>
      <c r="E83" s="4"/>
      <c r="F83" s="4"/>
      <c r="G83" s="4"/>
      <c r="H83" s="4"/>
      <c r="I83" s="4"/>
      <c r="J83" s="4"/>
      <c r="K83" s="4"/>
      <c r="L83" s="4"/>
      <c r="M83" s="4"/>
      <c r="N83" s="4"/>
      <c r="O83" s="4"/>
      <c r="P83" s="4"/>
      <c r="Q83" s="4"/>
    </row>
    <row r="84" spans="1:17" ht="14.25" customHeight="1">
      <c r="A84" s="4"/>
      <c r="B84" s="4"/>
      <c r="C84" s="4"/>
      <c r="D84" s="4"/>
      <c r="E84" s="4"/>
      <c r="F84" s="4"/>
      <c r="G84" s="4"/>
      <c r="H84" s="4"/>
      <c r="I84" s="4"/>
      <c r="J84" s="4"/>
      <c r="K84" s="4"/>
      <c r="L84" s="4"/>
      <c r="M84" s="4"/>
      <c r="N84" s="4"/>
      <c r="O84" s="4"/>
      <c r="P84" s="4"/>
      <c r="Q84" s="4"/>
    </row>
    <row r="85" spans="1:17" ht="14.25" customHeight="1">
      <c r="A85" s="4"/>
      <c r="B85" s="4"/>
      <c r="C85" s="4"/>
      <c r="D85" s="4"/>
      <c r="E85" s="4"/>
      <c r="F85" s="4"/>
      <c r="G85" s="4"/>
      <c r="H85" s="4"/>
      <c r="I85" s="4"/>
      <c r="J85" s="4"/>
      <c r="K85" s="4"/>
      <c r="L85" s="4"/>
      <c r="M85" s="4"/>
      <c r="N85" s="4"/>
      <c r="O85" s="4"/>
      <c r="P85" s="4"/>
      <c r="Q85" s="4"/>
    </row>
    <row r="86" spans="1:17" ht="14.25" customHeight="1">
      <c r="A86" s="4"/>
      <c r="B86" s="4"/>
      <c r="C86" s="4"/>
      <c r="D86" s="4"/>
      <c r="E86" s="4"/>
      <c r="F86" s="4"/>
      <c r="G86" s="4"/>
      <c r="H86" s="4"/>
      <c r="I86" s="4"/>
      <c r="J86" s="4"/>
      <c r="K86" s="4"/>
      <c r="L86" s="4"/>
      <c r="M86" s="4"/>
      <c r="N86" s="4"/>
      <c r="O86" s="4"/>
      <c r="P86" s="4"/>
      <c r="Q86" s="4"/>
    </row>
    <row r="87" spans="1:17" ht="14.25" customHeight="1">
      <c r="A87" s="4"/>
      <c r="B87" s="4"/>
      <c r="C87" s="4"/>
      <c r="D87" s="4"/>
      <c r="E87" s="4"/>
      <c r="F87" s="4"/>
      <c r="G87" s="4"/>
      <c r="H87" s="4"/>
      <c r="I87" s="4"/>
      <c r="J87" s="4"/>
      <c r="K87" s="4"/>
      <c r="L87" s="4"/>
      <c r="M87" s="4"/>
      <c r="N87" s="4"/>
      <c r="O87" s="4"/>
      <c r="P87" s="4"/>
      <c r="Q87" s="4"/>
    </row>
    <row r="88" spans="1:17" ht="15" customHeight="1">
      <c r="A88" s="4"/>
      <c r="B88" s="4"/>
      <c r="C88" s="4"/>
      <c r="D88" s="4"/>
      <c r="E88" s="4"/>
      <c r="F88" s="4"/>
      <c r="G88" s="4"/>
      <c r="H88" s="4"/>
      <c r="I88" s="4"/>
      <c r="J88" s="4"/>
      <c r="K88" s="4"/>
      <c r="L88" s="4"/>
      <c r="M88" s="4"/>
      <c r="N88" s="4"/>
      <c r="O88" s="4"/>
      <c r="P88" s="4"/>
      <c r="Q88" s="4"/>
    </row>
    <row r="89" spans="1:17" ht="14.25" customHeight="1">
      <c r="A89" s="4"/>
      <c r="B89" s="4"/>
      <c r="C89" s="4"/>
      <c r="D89" s="4"/>
      <c r="E89" s="4"/>
      <c r="F89" s="4"/>
      <c r="G89" s="4"/>
      <c r="H89" s="4"/>
      <c r="I89" s="4"/>
      <c r="J89" s="4"/>
      <c r="K89" s="4"/>
      <c r="L89" s="4"/>
      <c r="M89" s="4"/>
      <c r="N89" s="4"/>
      <c r="O89" s="4"/>
      <c r="P89" s="4"/>
      <c r="Q89" s="4"/>
    </row>
    <row r="90" spans="1:17" ht="14.25" customHeight="1">
      <c r="A90" s="4"/>
      <c r="B90" s="4"/>
      <c r="C90" s="4"/>
      <c r="D90" s="4"/>
      <c r="E90" s="4"/>
      <c r="F90" s="4"/>
      <c r="G90" s="4"/>
      <c r="H90" s="4"/>
      <c r="I90" s="4"/>
      <c r="J90" s="4"/>
      <c r="K90" s="4"/>
      <c r="L90" s="4"/>
      <c r="M90" s="4"/>
      <c r="N90" s="4"/>
      <c r="O90" s="4"/>
      <c r="P90" s="4"/>
      <c r="Q90" s="4"/>
    </row>
    <row r="91" spans="1:17" ht="14.25" customHeight="1">
      <c r="A91" s="4"/>
      <c r="B91" s="4"/>
      <c r="C91" s="4"/>
      <c r="D91" s="4"/>
      <c r="E91" s="4"/>
      <c r="F91" s="4"/>
      <c r="G91" s="4"/>
      <c r="H91" s="4"/>
      <c r="I91" s="4"/>
      <c r="J91" s="4"/>
      <c r="K91" s="4"/>
      <c r="L91" s="4"/>
      <c r="M91" s="4"/>
      <c r="N91" s="4"/>
      <c r="O91" s="4"/>
      <c r="P91" s="4"/>
      <c r="Q91" s="4"/>
    </row>
    <row r="92" spans="1:17" ht="14.25" customHeight="1">
      <c r="A92" s="4"/>
      <c r="B92" s="4"/>
      <c r="C92" s="4"/>
      <c r="D92" s="4"/>
      <c r="E92" s="4"/>
      <c r="F92" s="4"/>
      <c r="G92" s="4"/>
      <c r="H92" s="4"/>
      <c r="I92" s="4"/>
      <c r="J92" s="4"/>
      <c r="K92" s="4"/>
      <c r="L92" s="4"/>
      <c r="M92" s="4"/>
      <c r="N92" s="4"/>
      <c r="O92" s="4"/>
      <c r="P92" s="4"/>
      <c r="Q92" s="4"/>
    </row>
    <row r="93" spans="1:17" ht="14.25" customHeight="1">
      <c r="A93" s="4"/>
      <c r="B93" s="4"/>
      <c r="C93" s="4"/>
      <c r="D93" s="4"/>
      <c r="E93" s="4"/>
      <c r="F93" s="4"/>
      <c r="G93" s="4"/>
      <c r="H93" s="4"/>
      <c r="I93" s="4"/>
      <c r="J93" s="4"/>
      <c r="K93" s="4"/>
      <c r="L93" s="4"/>
      <c r="M93" s="4"/>
      <c r="N93" s="4"/>
      <c r="O93" s="4"/>
      <c r="P93" s="4"/>
      <c r="Q93" s="4"/>
    </row>
    <row r="94" spans="1:17" ht="14.25" customHeight="1">
      <c r="A94" s="4"/>
      <c r="B94" s="4"/>
      <c r="C94" s="4"/>
      <c r="D94" s="4"/>
      <c r="E94" s="4"/>
      <c r="F94" s="4"/>
      <c r="G94" s="4"/>
      <c r="H94" s="4"/>
      <c r="I94" s="4"/>
      <c r="J94" s="4"/>
      <c r="K94" s="4"/>
      <c r="L94" s="4"/>
      <c r="M94" s="4"/>
      <c r="N94" s="4"/>
      <c r="O94" s="4"/>
      <c r="P94" s="4"/>
      <c r="Q94" s="4"/>
    </row>
    <row r="95" spans="1:17" ht="14.25" customHeight="1">
      <c r="A95" s="4"/>
      <c r="B95" s="4"/>
      <c r="C95" s="4"/>
      <c r="D95" s="4"/>
      <c r="E95" s="4"/>
      <c r="F95" s="4"/>
      <c r="G95" s="4"/>
      <c r="H95" s="4"/>
      <c r="I95" s="4"/>
      <c r="J95" s="4"/>
      <c r="K95" s="4"/>
      <c r="L95" s="4"/>
      <c r="M95" s="4"/>
      <c r="N95" s="4"/>
      <c r="O95" s="4"/>
      <c r="P95" s="4"/>
      <c r="Q95" s="4"/>
    </row>
    <row r="96" spans="1:17" ht="14.25" customHeight="1">
      <c r="A96" s="4"/>
      <c r="B96" s="4"/>
      <c r="C96" s="4"/>
      <c r="D96" s="4"/>
      <c r="E96" s="4"/>
      <c r="F96" s="4"/>
      <c r="G96" s="4"/>
      <c r="H96" s="4"/>
      <c r="I96" s="4"/>
      <c r="J96" s="4"/>
      <c r="K96" s="4"/>
      <c r="L96" s="4"/>
      <c r="M96" s="4"/>
      <c r="N96" s="4"/>
      <c r="O96" s="4"/>
      <c r="P96" s="4"/>
      <c r="Q96" s="4"/>
    </row>
    <row r="97" spans="1:17" ht="14.25" customHeight="1">
      <c r="A97" s="4"/>
      <c r="B97" s="4"/>
      <c r="C97" s="4"/>
      <c r="D97" s="4"/>
      <c r="E97" s="4"/>
      <c r="F97" s="4"/>
      <c r="G97" s="4"/>
      <c r="H97" s="4"/>
      <c r="I97" s="4"/>
      <c r="J97" s="4"/>
      <c r="K97" s="4"/>
      <c r="L97" s="4"/>
      <c r="M97" s="4"/>
      <c r="N97" s="4"/>
      <c r="O97" s="4"/>
      <c r="P97" s="4"/>
      <c r="Q97" s="4"/>
    </row>
    <row r="98" spans="1:17" ht="14.25" customHeight="1">
      <c r="A98" s="4"/>
      <c r="B98" s="4"/>
      <c r="C98" s="4"/>
      <c r="D98" s="4"/>
      <c r="E98" s="4"/>
      <c r="F98" s="4"/>
      <c r="G98" s="4"/>
      <c r="H98" s="4"/>
      <c r="I98" s="4"/>
      <c r="J98" s="4"/>
      <c r="K98" s="4"/>
      <c r="L98" s="4"/>
      <c r="M98" s="4"/>
      <c r="N98" s="4"/>
      <c r="O98" s="4"/>
      <c r="P98" s="4"/>
      <c r="Q98" s="4"/>
    </row>
    <row r="99" spans="1:17" ht="14.25" customHeight="1">
      <c r="A99" s="4"/>
      <c r="B99" s="4"/>
      <c r="C99" s="4"/>
      <c r="D99" s="4"/>
      <c r="E99" s="4"/>
      <c r="F99" s="4"/>
      <c r="G99" s="4"/>
      <c r="H99" s="4"/>
      <c r="I99" s="4"/>
      <c r="J99" s="4"/>
      <c r="K99" s="4"/>
      <c r="L99" s="4"/>
      <c r="M99" s="4"/>
      <c r="N99" s="4"/>
      <c r="O99" s="4"/>
      <c r="P99" s="4"/>
      <c r="Q99" s="4"/>
    </row>
    <row r="100" spans="1:17" ht="14.25" customHeight="1">
      <c r="A100" s="4"/>
      <c r="B100" s="4"/>
      <c r="C100" s="4"/>
      <c r="D100" s="4"/>
      <c r="E100" s="4"/>
      <c r="F100" s="4"/>
      <c r="G100" s="4"/>
      <c r="H100" s="4"/>
      <c r="I100" s="4"/>
      <c r="J100" s="4"/>
      <c r="K100" s="4"/>
      <c r="L100" s="4"/>
      <c r="M100" s="4"/>
      <c r="N100" s="4"/>
      <c r="O100" s="4"/>
      <c r="P100" s="4"/>
      <c r="Q100" s="4"/>
    </row>
    <row r="101" spans="1:17" ht="14.25" customHeight="1">
      <c r="A101" s="4"/>
      <c r="B101" s="4"/>
      <c r="C101" s="4"/>
      <c r="D101" s="4"/>
      <c r="E101" s="4"/>
      <c r="F101" s="4"/>
      <c r="G101" s="4"/>
      <c r="H101" s="4"/>
      <c r="I101" s="4"/>
      <c r="J101" s="4"/>
      <c r="K101" s="4"/>
      <c r="L101" s="4"/>
      <c r="M101" s="4"/>
      <c r="N101" s="4"/>
      <c r="O101" s="4"/>
      <c r="P101" s="4"/>
      <c r="Q101" s="4"/>
    </row>
    <row r="102" spans="1:17" ht="14.25" customHeight="1">
      <c r="A102" s="4"/>
      <c r="B102" s="4"/>
      <c r="C102" s="4"/>
      <c r="D102" s="4"/>
      <c r="E102" s="4"/>
      <c r="F102" s="4"/>
      <c r="G102" s="4"/>
      <c r="H102" s="4"/>
      <c r="I102" s="4"/>
      <c r="J102" s="4"/>
      <c r="K102" s="4"/>
      <c r="L102" s="4"/>
      <c r="M102" s="4"/>
      <c r="N102" s="4"/>
      <c r="O102" s="4"/>
      <c r="P102" s="4"/>
      <c r="Q102" s="4"/>
    </row>
    <row r="103" spans="1:17" ht="14.25" customHeight="1">
      <c r="A103" s="4"/>
      <c r="B103" s="4"/>
      <c r="C103" s="4"/>
      <c r="D103" s="4"/>
      <c r="E103" s="4"/>
      <c r="F103" s="4"/>
      <c r="G103" s="4"/>
      <c r="H103" s="4"/>
      <c r="I103" s="4"/>
      <c r="J103" s="4"/>
      <c r="K103" s="4"/>
      <c r="L103" s="4"/>
      <c r="M103" s="4"/>
      <c r="N103" s="4"/>
      <c r="O103" s="4"/>
      <c r="P103" s="4"/>
      <c r="Q103" s="4"/>
    </row>
    <row r="104" spans="1:17" ht="14.25" customHeight="1">
      <c r="A104" s="4"/>
      <c r="B104" s="4"/>
      <c r="C104" s="4"/>
      <c r="D104" s="4"/>
      <c r="E104" s="4"/>
      <c r="F104" s="4"/>
      <c r="G104" s="4"/>
      <c r="H104" s="4"/>
      <c r="I104" s="4"/>
      <c r="J104" s="4"/>
      <c r="K104" s="4"/>
      <c r="L104" s="4"/>
      <c r="M104" s="4"/>
      <c r="N104" s="4"/>
      <c r="O104" s="4"/>
      <c r="P104" s="4"/>
      <c r="Q104" s="4"/>
    </row>
    <row r="105" spans="1:17" ht="14.25" customHeight="1">
      <c r="A105" s="4"/>
      <c r="B105" s="4"/>
      <c r="C105" s="4"/>
      <c r="D105" s="4"/>
      <c r="E105" s="4"/>
      <c r="F105" s="4"/>
      <c r="G105" s="4"/>
      <c r="H105" s="4"/>
      <c r="I105" s="4"/>
      <c r="J105" s="4"/>
      <c r="K105" s="4"/>
      <c r="L105" s="4"/>
      <c r="M105" s="4"/>
      <c r="N105" s="4"/>
      <c r="O105" s="4"/>
      <c r="P105" s="4"/>
      <c r="Q105" s="4"/>
    </row>
    <row r="106" spans="1:17" ht="14.25" customHeight="1">
      <c r="A106" s="4"/>
      <c r="B106" s="4"/>
      <c r="C106" s="4"/>
      <c r="D106" s="4"/>
      <c r="E106" s="4"/>
      <c r="F106" s="4"/>
      <c r="G106" s="4"/>
      <c r="H106" s="4"/>
      <c r="I106" s="4"/>
      <c r="J106" s="4"/>
      <c r="K106" s="4"/>
      <c r="L106" s="4"/>
      <c r="M106" s="4"/>
      <c r="N106" s="4"/>
      <c r="O106" s="4"/>
      <c r="P106" s="4"/>
      <c r="Q106" s="4"/>
    </row>
    <row r="107" spans="1:17" ht="14.25" customHeight="1">
      <c r="A107" s="4"/>
      <c r="B107" s="4"/>
      <c r="C107" s="4"/>
      <c r="D107" s="4"/>
      <c r="E107" s="4"/>
      <c r="F107" s="4"/>
      <c r="G107" s="4"/>
      <c r="H107" s="4"/>
      <c r="I107" s="4"/>
      <c r="J107" s="4"/>
      <c r="K107" s="4"/>
      <c r="L107" s="4"/>
      <c r="M107" s="4"/>
      <c r="N107" s="4"/>
      <c r="O107" s="4"/>
      <c r="P107" s="4"/>
      <c r="Q107" s="4"/>
    </row>
    <row r="108" spans="1:17" ht="14.25" customHeight="1">
      <c r="A108" s="4"/>
      <c r="B108" s="4"/>
      <c r="C108" s="4"/>
      <c r="D108" s="4"/>
      <c r="E108" s="4"/>
      <c r="F108" s="4"/>
      <c r="G108" s="4"/>
      <c r="H108" s="4"/>
      <c r="I108" s="4"/>
      <c r="J108" s="4"/>
      <c r="K108" s="4"/>
      <c r="L108" s="4"/>
      <c r="M108" s="4"/>
      <c r="N108" s="4"/>
      <c r="O108" s="4"/>
      <c r="P108" s="4"/>
      <c r="Q108" s="4"/>
    </row>
    <row r="109" spans="1:17" ht="14.25" customHeight="1">
      <c r="A109" s="4"/>
      <c r="B109" s="4"/>
      <c r="C109" s="4"/>
      <c r="D109" s="4"/>
      <c r="E109" s="4"/>
      <c r="F109" s="4"/>
      <c r="G109" s="4"/>
      <c r="H109" s="4"/>
      <c r="I109" s="4"/>
      <c r="J109" s="4"/>
      <c r="K109" s="4"/>
      <c r="L109" s="4"/>
      <c r="M109" s="4"/>
      <c r="N109" s="4"/>
      <c r="O109" s="4"/>
      <c r="P109" s="4"/>
      <c r="Q109" s="4"/>
    </row>
    <row r="110" spans="1:17" ht="14.25" customHeight="1">
      <c r="A110" s="4"/>
      <c r="B110" s="4"/>
      <c r="C110" s="4"/>
      <c r="D110" s="4"/>
      <c r="E110" s="4"/>
      <c r="F110" s="4"/>
      <c r="G110" s="4"/>
      <c r="H110" s="4"/>
      <c r="I110" s="4"/>
      <c r="J110" s="4"/>
      <c r="K110" s="4"/>
      <c r="L110" s="4"/>
      <c r="M110" s="4"/>
      <c r="N110" s="4"/>
      <c r="O110" s="4"/>
      <c r="P110" s="4"/>
      <c r="Q110" s="4"/>
    </row>
    <row r="111" spans="1:17" ht="14.25" customHeight="1">
      <c r="A111" s="4"/>
      <c r="B111" s="4"/>
      <c r="C111" s="4"/>
      <c r="D111" s="4"/>
      <c r="E111" s="4"/>
      <c r="F111" s="4"/>
      <c r="G111" s="4"/>
      <c r="H111" s="4"/>
      <c r="I111" s="4"/>
      <c r="J111" s="4"/>
      <c r="K111" s="4"/>
      <c r="L111" s="4"/>
      <c r="M111" s="4"/>
      <c r="N111" s="4"/>
      <c r="O111" s="4"/>
      <c r="P111" s="4"/>
      <c r="Q111" s="4"/>
    </row>
    <row r="112" spans="1:17" ht="14.25" customHeight="1">
      <c r="A112" s="4"/>
      <c r="B112" s="4"/>
      <c r="C112" s="4"/>
      <c r="D112" s="4"/>
      <c r="E112" s="4"/>
      <c r="F112" s="4"/>
      <c r="G112" s="4"/>
      <c r="H112" s="4"/>
      <c r="I112" s="4"/>
      <c r="J112" s="4"/>
      <c r="K112" s="4"/>
      <c r="L112" s="4"/>
      <c r="M112" s="4"/>
      <c r="N112" s="4"/>
      <c r="O112" s="4"/>
      <c r="P112" s="4"/>
      <c r="Q112" s="4"/>
    </row>
    <row r="113" spans="1:17" ht="14.25" customHeight="1">
      <c r="A113" s="4"/>
      <c r="B113" s="4"/>
      <c r="C113" s="4"/>
      <c r="D113" s="4"/>
      <c r="E113" s="4"/>
      <c r="F113" s="4"/>
      <c r="G113" s="4"/>
      <c r="H113" s="4"/>
      <c r="I113" s="4"/>
      <c r="J113" s="4"/>
      <c r="K113" s="4"/>
      <c r="L113" s="4"/>
      <c r="M113" s="4"/>
      <c r="N113" s="4"/>
      <c r="O113" s="4"/>
      <c r="P113" s="4"/>
      <c r="Q113" s="4"/>
    </row>
    <row r="114" spans="1:17" ht="14.25" customHeight="1">
      <c r="A114" s="4"/>
      <c r="B114" s="4"/>
      <c r="C114" s="4"/>
      <c r="D114" s="4"/>
      <c r="E114" s="4"/>
      <c r="F114" s="4"/>
      <c r="G114" s="4"/>
      <c r="H114" s="4"/>
      <c r="I114" s="4"/>
      <c r="J114" s="4"/>
      <c r="K114" s="4"/>
      <c r="L114" s="4"/>
      <c r="M114" s="4"/>
      <c r="N114" s="4"/>
      <c r="O114" s="4"/>
      <c r="P114" s="4"/>
      <c r="Q114" s="4"/>
    </row>
    <row r="115" spans="1:17" ht="14.25" customHeight="1">
      <c r="A115" s="4"/>
      <c r="B115" s="4"/>
      <c r="C115" s="4"/>
      <c r="D115" s="4"/>
      <c r="E115" s="4"/>
      <c r="F115" s="4"/>
      <c r="G115" s="4"/>
      <c r="H115" s="4"/>
      <c r="I115" s="4"/>
      <c r="J115" s="4"/>
      <c r="K115" s="4"/>
      <c r="L115" s="4"/>
      <c r="M115" s="4"/>
      <c r="N115" s="4"/>
      <c r="O115" s="4"/>
      <c r="P115" s="4"/>
      <c r="Q115" s="4"/>
    </row>
    <row r="116" spans="1:17" ht="14.25" customHeight="1">
      <c r="A116" s="4"/>
      <c r="B116" s="4"/>
      <c r="C116" s="4"/>
      <c r="D116" s="4"/>
      <c r="E116" s="4"/>
      <c r="F116" s="4"/>
      <c r="G116" s="4"/>
      <c r="H116" s="4"/>
      <c r="I116" s="4"/>
      <c r="J116" s="4"/>
      <c r="K116" s="4"/>
      <c r="L116" s="4"/>
      <c r="M116" s="4"/>
      <c r="N116" s="4"/>
      <c r="O116" s="4"/>
      <c r="P116" s="4"/>
      <c r="Q116" s="4"/>
    </row>
    <row r="117" spans="1:17" ht="14.25" customHeight="1">
      <c r="A117" s="4"/>
      <c r="B117" s="4"/>
      <c r="C117" s="4"/>
      <c r="D117" s="4"/>
      <c r="E117" s="4"/>
      <c r="F117" s="4"/>
      <c r="G117" s="4"/>
      <c r="H117" s="4"/>
      <c r="I117" s="4"/>
      <c r="J117" s="4"/>
      <c r="K117" s="4"/>
      <c r="L117" s="4"/>
      <c r="M117" s="4"/>
      <c r="N117" s="4"/>
      <c r="O117" s="4"/>
      <c r="P117" s="4"/>
      <c r="Q117" s="4"/>
    </row>
    <row r="118" spans="1:17" ht="14.25" customHeight="1">
      <c r="A118" s="4"/>
      <c r="B118" s="4"/>
      <c r="C118" s="4"/>
      <c r="D118" s="4"/>
      <c r="E118" s="4"/>
      <c r="F118" s="4"/>
      <c r="G118" s="4"/>
      <c r="H118" s="4"/>
      <c r="I118" s="4"/>
      <c r="J118" s="4"/>
      <c r="K118" s="4"/>
      <c r="L118" s="4"/>
      <c r="M118" s="4"/>
      <c r="N118" s="4"/>
      <c r="O118" s="4"/>
      <c r="P118" s="4"/>
      <c r="Q118" s="4"/>
    </row>
    <row r="119" spans="1:17" ht="14.25" customHeight="1">
      <c r="A119" s="4"/>
      <c r="B119" s="4"/>
      <c r="C119" s="4"/>
      <c r="D119" s="4"/>
      <c r="E119" s="4"/>
      <c r="F119" s="4"/>
      <c r="G119" s="4"/>
      <c r="H119" s="4"/>
      <c r="I119" s="4"/>
      <c r="J119" s="4"/>
      <c r="K119" s="4"/>
      <c r="L119" s="4"/>
      <c r="M119" s="4"/>
      <c r="N119" s="4"/>
      <c r="O119" s="4"/>
      <c r="P119" s="4"/>
      <c r="Q119" s="4"/>
    </row>
    <row r="120" spans="1:17" ht="14.25" customHeight="1">
      <c r="A120" s="4"/>
      <c r="B120" s="4"/>
      <c r="C120" s="4"/>
      <c r="D120" s="4"/>
      <c r="E120" s="4"/>
      <c r="F120" s="4"/>
      <c r="G120" s="4"/>
      <c r="H120" s="4"/>
      <c r="I120" s="4"/>
      <c r="J120" s="4"/>
      <c r="K120" s="4"/>
      <c r="L120" s="4"/>
      <c r="M120" s="4"/>
      <c r="N120" s="4"/>
      <c r="O120" s="4"/>
      <c r="P120" s="4"/>
      <c r="Q120" s="4"/>
    </row>
    <row r="121" spans="1:17" ht="14.25" customHeight="1">
      <c r="A121" s="4"/>
      <c r="B121" s="4"/>
      <c r="C121" s="4"/>
      <c r="D121" s="4"/>
      <c r="E121" s="4"/>
      <c r="F121" s="4"/>
      <c r="G121" s="4"/>
      <c r="H121" s="4"/>
      <c r="I121" s="4"/>
      <c r="J121" s="4"/>
      <c r="K121" s="4"/>
      <c r="L121" s="4"/>
      <c r="M121" s="4"/>
      <c r="N121" s="4"/>
      <c r="O121" s="4"/>
      <c r="P121" s="4"/>
      <c r="Q121" s="4"/>
    </row>
    <row r="122" spans="1:17" ht="14.25" customHeight="1">
      <c r="A122" s="4"/>
      <c r="B122" s="4"/>
      <c r="C122" s="4"/>
      <c r="D122" s="4"/>
      <c r="E122" s="4"/>
      <c r="F122" s="4"/>
      <c r="G122" s="4"/>
      <c r="H122" s="4"/>
      <c r="I122" s="4"/>
      <c r="J122" s="4"/>
      <c r="K122" s="4"/>
      <c r="L122" s="4"/>
      <c r="M122" s="4"/>
      <c r="N122" s="4"/>
      <c r="O122" s="4"/>
      <c r="P122" s="4"/>
      <c r="Q122" s="4"/>
    </row>
    <row r="123" spans="1:17" ht="14.25" customHeight="1">
      <c r="A123" s="4"/>
      <c r="B123" s="4"/>
      <c r="C123" s="4"/>
      <c r="D123" s="4"/>
      <c r="E123" s="4"/>
      <c r="F123" s="4"/>
      <c r="G123" s="4"/>
      <c r="H123" s="4"/>
      <c r="I123" s="4"/>
      <c r="J123" s="4"/>
      <c r="K123" s="4"/>
      <c r="L123" s="4"/>
      <c r="M123" s="4"/>
      <c r="N123" s="4"/>
      <c r="O123" s="4"/>
      <c r="P123" s="4"/>
      <c r="Q123" s="4"/>
    </row>
    <row r="124" spans="1:17" ht="14.25" customHeight="1">
      <c r="A124" s="4"/>
      <c r="B124" s="4"/>
      <c r="C124" s="4"/>
      <c r="D124" s="4"/>
      <c r="E124" s="4"/>
      <c r="F124" s="4"/>
      <c r="G124" s="4"/>
      <c r="H124" s="4"/>
      <c r="I124" s="4"/>
      <c r="J124" s="4"/>
      <c r="K124" s="4"/>
      <c r="L124" s="4"/>
      <c r="M124" s="4"/>
      <c r="N124" s="4"/>
      <c r="O124" s="4"/>
      <c r="P124" s="4"/>
      <c r="Q124" s="4"/>
    </row>
    <row r="125" spans="1:17" ht="14.25" customHeight="1">
      <c r="A125" s="4"/>
      <c r="B125" s="4"/>
      <c r="C125" s="4"/>
      <c r="D125" s="4"/>
      <c r="E125" s="4"/>
      <c r="F125" s="4"/>
      <c r="G125" s="4"/>
      <c r="H125" s="4"/>
      <c r="I125" s="4"/>
      <c r="J125" s="4"/>
      <c r="K125" s="4"/>
      <c r="L125" s="4"/>
      <c r="M125" s="4"/>
      <c r="N125" s="4"/>
      <c r="O125" s="4"/>
      <c r="P125" s="4"/>
      <c r="Q125" s="4"/>
    </row>
    <row r="126" spans="1:17" ht="14.25" customHeight="1">
      <c r="A126" s="4"/>
      <c r="B126" s="4"/>
      <c r="C126" s="4"/>
      <c r="D126" s="4"/>
      <c r="E126" s="4"/>
      <c r="F126" s="4"/>
      <c r="G126" s="4"/>
      <c r="H126" s="4"/>
      <c r="I126" s="4"/>
      <c r="J126" s="4"/>
      <c r="K126" s="4"/>
      <c r="L126" s="4"/>
      <c r="M126" s="4"/>
      <c r="N126" s="4"/>
      <c r="O126" s="4"/>
      <c r="P126" s="4"/>
      <c r="Q126" s="4"/>
    </row>
    <row r="127" spans="1:17" ht="18" customHeight="1">
      <c r="A127" s="4"/>
      <c r="B127" s="4"/>
      <c r="C127" s="4"/>
      <c r="D127" s="4"/>
      <c r="E127" s="4"/>
      <c r="F127" s="4"/>
      <c r="G127" s="4"/>
      <c r="H127" s="4"/>
      <c r="I127" s="4"/>
      <c r="J127" s="4"/>
      <c r="K127" s="4"/>
      <c r="L127" s="4"/>
      <c r="M127" s="4"/>
      <c r="N127" s="4"/>
      <c r="O127" s="4"/>
      <c r="P127" s="4"/>
      <c r="Q127" s="4"/>
    </row>
    <row r="128" spans="1:17" ht="14.25" customHeight="1">
      <c r="A128" s="4"/>
      <c r="B128" s="4"/>
      <c r="C128" s="4"/>
      <c r="D128" s="4"/>
      <c r="E128" s="4"/>
      <c r="F128" s="4"/>
      <c r="G128" s="4"/>
      <c r="H128" s="4"/>
      <c r="I128" s="4"/>
      <c r="J128" s="4"/>
      <c r="K128" s="4"/>
      <c r="L128" s="4"/>
      <c r="M128" s="4"/>
      <c r="N128" s="4"/>
      <c r="O128" s="4"/>
      <c r="P128" s="4"/>
      <c r="Q128" s="4"/>
    </row>
    <row r="129" spans="1:17" ht="14.25" customHeight="1">
      <c r="A129" s="4"/>
      <c r="B129" s="4"/>
      <c r="C129" s="4"/>
      <c r="D129" s="4"/>
      <c r="E129" s="4"/>
      <c r="F129" s="4"/>
      <c r="G129" s="4"/>
      <c r="H129" s="4"/>
      <c r="I129" s="4"/>
      <c r="J129" s="4"/>
      <c r="K129" s="4"/>
      <c r="L129" s="4"/>
      <c r="M129" s="4"/>
      <c r="N129" s="4"/>
      <c r="O129" s="4"/>
      <c r="P129" s="4"/>
      <c r="Q129" s="4"/>
    </row>
    <row r="130" spans="1:17" ht="14.25" customHeight="1">
      <c r="A130" s="4"/>
      <c r="B130" s="4"/>
      <c r="C130" s="4"/>
      <c r="D130" s="4"/>
      <c r="E130" s="4"/>
      <c r="F130" s="4"/>
      <c r="G130" s="4"/>
      <c r="H130" s="4"/>
      <c r="I130" s="4"/>
      <c r="J130" s="4"/>
      <c r="K130" s="4"/>
      <c r="L130" s="4"/>
      <c r="M130" s="4"/>
      <c r="N130" s="4"/>
      <c r="O130" s="4"/>
      <c r="P130" s="4"/>
      <c r="Q130" s="4"/>
    </row>
    <row r="131" spans="1:17" ht="15" customHeight="1">
      <c r="A131" s="4"/>
      <c r="B131" s="4"/>
      <c r="C131" s="4"/>
      <c r="D131" s="4"/>
      <c r="E131" s="4"/>
      <c r="F131" s="4"/>
      <c r="G131" s="4"/>
      <c r="H131" s="4"/>
      <c r="I131" s="4"/>
      <c r="J131" s="4"/>
      <c r="K131" s="4"/>
      <c r="L131" s="4"/>
      <c r="M131" s="4"/>
      <c r="N131" s="4"/>
      <c r="O131" s="4"/>
      <c r="P131" s="4"/>
      <c r="Q131" s="4"/>
    </row>
    <row r="132" spans="1:17" ht="14.25" customHeight="1">
      <c r="A132" s="4"/>
      <c r="B132" s="4"/>
      <c r="C132" s="4"/>
      <c r="D132" s="4"/>
      <c r="E132" s="4"/>
      <c r="F132" s="4"/>
      <c r="G132" s="4"/>
      <c r="H132" s="4"/>
      <c r="I132" s="4"/>
      <c r="J132" s="4"/>
      <c r="K132" s="4"/>
      <c r="L132" s="4"/>
      <c r="M132" s="4"/>
      <c r="N132" s="4"/>
      <c r="O132" s="4"/>
      <c r="P132" s="4"/>
      <c r="Q132" s="4"/>
    </row>
    <row r="133" spans="1:17" ht="14.25" customHeight="1">
      <c r="A133" s="4"/>
      <c r="B133" s="4"/>
      <c r="C133" s="4"/>
      <c r="D133" s="4"/>
      <c r="E133" s="4"/>
      <c r="F133" s="4"/>
      <c r="G133" s="4"/>
      <c r="H133" s="4"/>
      <c r="I133" s="4"/>
      <c r="J133" s="4"/>
      <c r="K133" s="4"/>
      <c r="L133" s="4"/>
      <c r="M133" s="4"/>
      <c r="N133" s="4"/>
      <c r="O133" s="4"/>
      <c r="P133" s="4"/>
      <c r="Q133" s="4"/>
    </row>
    <row r="134" spans="1:17" ht="14.25" customHeight="1">
      <c r="A134" s="4"/>
      <c r="B134" s="4"/>
      <c r="C134" s="4"/>
      <c r="D134" s="4"/>
      <c r="E134" s="4"/>
      <c r="F134" s="4"/>
      <c r="G134" s="4"/>
      <c r="H134" s="4"/>
      <c r="I134" s="4"/>
      <c r="J134" s="4"/>
      <c r="K134" s="4"/>
      <c r="L134" s="4"/>
      <c r="M134" s="4"/>
      <c r="N134" s="4"/>
      <c r="O134" s="4"/>
      <c r="P134" s="4"/>
      <c r="Q134" s="4"/>
    </row>
    <row r="135" spans="1:17" ht="14.25" customHeight="1">
      <c r="A135" s="4"/>
      <c r="B135" s="4"/>
      <c r="C135" s="4"/>
      <c r="D135" s="4"/>
      <c r="E135" s="4"/>
      <c r="F135" s="4"/>
      <c r="G135" s="4"/>
      <c r="H135" s="4"/>
      <c r="I135" s="4"/>
      <c r="J135" s="4"/>
      <c r="K135" s="4"/>
      <c r="L135" s="4"/>
      <c r="M135" s="4"/>
      <c r="N135" s="4"/>
      <c r="O135" s="4"/>
      <c r="P135" s="4"/>
      <c r="Q135" s="4"/>
    </row>
    <row r="136" spans="1:17" ht="14.25" customHeight="1">
      <c r="A136" s="4"/>
      <c r="B136" s="4"/>
      <c r="C136" s="4"/>
      <c r="D136" s="4"/>
      <c r="E136" s="4"/>
      <c r="F136" s="4"/>
      <c r="G136" s="4"/>
      <c r="H136" s="4"/>
      <c r="I136" s="4"/>
      <c r="J136" s="4"/>
      <c r="K136" s="4"/>
      <c r="L136" s="4"/>
      <c r="M136" s="4"/>
      <c r="N136" s="4"/>
      <c r="O136" s="4"/>
      <c r="P136" s="4"/>
      <c r="Q136" s="4"/>
    </row>
    <row r="137" spans="1:17" ht="14.25" customHeight="1">
      <c r="A137" s="4"/>
      <c r="B137" s="4"/>
      <c r="C137" s="4"/>
      <c r="D137" s="4"/>
      <c r="E137" s="4"/>
      <c r="F137" s="4"/>
      <c r="G137" s="4"/>
      <c r="H137" s="4"/>
      <c r="I137" s="4"/>
      <c r="J137" s="4"/>
      <c r="K137" s="4"/>
      <c r="L137" s="4"/>
      <c r="M137" s="4"/>
      <c r="N137" s="4"/>
      <c r="O137" s="4"/>
      <c r="P137" s="4"/>
      <c r="Q137" s="4"/>
    </row>
    <row r="138" spans="1:17" ht="14.25" customHeight="1">
      <c r="A138" s="4"/>
      <c r="B138" s="4"/>
      <c r="C138" s="4"/>
      <c r="D138" s="4"/>
      <c r="E138" s="4"/>
      <c r="F138" s="4"/>
      <c r="G138" s="4"/>
      <c r="H138" s="4"/>
      <c r="I138" s="4"/>
      <c r="J138" s="4"/>
      <c r="K138" s="4"/>
      <c r="L138" s="4"/>
      <c r="M138" s="4"/>
      <c r="N138" s="4"/>
      <c r="O138" s="4"/>
      <c r="P138" s="4"/>
      <c r="Q138" s="4"/>
    </row>
    <row r="139" spans="1:17" ht="14.25" customHeight="1">
      <c r="A139" s="4"/>
      <c r="B139" s="4"/>
      <c r="C139" s="4"/>
      <c r="D139" s="4"/>
      <c r="E139" s="4"/>
      <c r="F139" s="4"/>
      <c r="G139" s="4"/>
      <c r="H139" s="4"/>
      <c r="I139" s="4"/>
      <c r="J139" s="4"/>
      <c r="K139" s="4"/>
      <c r="L139" s="4"/>
      <c r="M139" s="4"/>
      <c r="N139" s="4"/>
      <c r="O139" s="4"/>
      <c r="P139" s="4"/>
      <c r="Q139" s="4"/>
    </row>
    <row r="140" spans="1:17" ht="14.25" customHeight="1">
      <c r="A140" s="4"/>
      <c r="B140" s="4"/>
      <c r="C140" s="4"/>
      <c r="D140" s="4"/>
      <c r="E140" s="4"/>
      <c r="F140" s="4"/>
      <c r="G140" s="4"/>
      <c r="H140" s="4"/>
      <c r="I140" s="4"/>
      <c r="J140" s="4"/>
      <c r="K140" s="4"/>
      <c r="L140" s="4"/>
      <c r="M140" s="4"/>
      <c r="N140" s="4"/>
      <c r="O140" s="4"/>
      <c r="P140" s="4"/>
      <c r="Q140" s="4"/>
    </row>
    <row r="141" spans="1:17" ht="14.25" customHeight="1">
      <c r="A141" s="4"/>
      <c r="B141" s="4"/>
      <c r="C141" s="4"/>
      <c r="D141" s="4"/>
      <c r="E141" s="4"/>
      <c r="F141" s="4"/>
      <c r="G141" s="4"/>
      <c r="H141" s="4"/>
      <c r="I141" s="4"/>
      <c r="J141" s="4"/>
      <c r="K141" s="4"/>
      <c r="L141" s="4"/>
      <c r="M141" s="4"/>
      <c r="N141" s="4"/>
      <c r="O141" s="4"/>
      <c r="P141" s="4"/>
      <c r="Q141" s="4"/>
    </row>
    <row r="142" spans="1:17" ht="14.25" customHeight="1">
      <c r="A142" s="4"/>
      <c r="B142" s="4"/>
      <c r="C142" s="4"/>
      <c r="D142" s="4"/>
      <c r="E142" s="4"/>
      <c r="F142" s="4"/>
      <c r="G142" s="4"/>
      <c r="H142" s="4"/>
      <c r="I142" s="4"/>
      <c r="J142" s="4"/>
      <c r="K142" s="4"/>
      <c r="L142" s="4"/>
      <c r="M142" s="4"/>
      <c r="N142" s="4"/>
      <c r="O142" s="4"/>
      <c r="P142" s="4"/>
      <c r="Q142" s="4"/>
    </row>
    <row r="143" spans="1:17" ht="14.25" customHeight="1">
      <c r="A143" s="4"/>
      <c r="B143" s="4"/>
      <c r="C143" s="4"/>
      <c r="D143" s="4"/>
      <c r="E143" s="4"/>
      <c r="F143" s="4"/>
      <c r="G143" s="4"/>
      <c r="H143" s="4"/>
      <c r="I143" s="4"/>
      <c r="J143" s="4"/>
      <c r="K143" s="4"/>
      <c r="L143" s="4"/>
      <c r="M143" s="4"/>
      <c r="N143" s="4"/>
      <c r="O143" s="4"/>
      <c r="P143" s="4"/>
      <c r="Q143" s="4"/>
    </row>
    <row r="144" spans="1:17" ht="14.25" customHeight="1">
      <c r="A144" s="4"/>
      <c r="B144" s="4"/>
      <c r="C144" s="4"/>
      <c r="D144" s="4"/>
      <c r="E144" s="4"/>
      <c r="F144" s="4"/>
      <c r="G144" s="4"/>
      <c r="H144" s="4"/>
      <c r="I144" s="4"/>
      <c r="J144" s="4"/>
      <c r="K144" s="4"/>
      <c r="L144" s="4"/>
      <c r="M144" s="4"/>
      <c r="N144" s="4"/>
      <c r="O144" s="4"/>
      <c r="P144" s="4"/>
      <c r="Q144" s="4"/>
    </row>
    <row r="145" spans="1:17" ht="15" customHeight="1">
      <c r="A145" s="4"/>
      <c r="B145" s="4"/>
      <c r="C145" s="4"/>
      <c r="D145" s="4"/>
      <c r="E145" s="4"/>
      <c r="F145" s="4"/>
      <c r="G145" s="4"/>
      <c r="H145" s="4"/>
      <c r="I145" s="4"/>
      <c r="J145" s="4"/>
      <c r="K145" s="4"/>
      <c r="L145" s="4"/>
      <c r="M145" s="4"/>
      <c r="N145" s="4"/>
      <c r="O145" s="4"/>
      <c r="P145" s="4"/>
      <c r="Q145" s="4"/>
    </row>
    <row r="146" spans="1:17" ht="14.25" customHeight="1">
      <c r="A146" s="4"/>
      <c r="B146" s="4"/>
      <c r="C146" s="4"/>
      <c r="D146" s="4"/>
      <c r="E146" s="4"/>
      <c r="F146" s="4"/>
      <c r="G146" s="4"/>
      <c r="H146" s="4"/>
      <c r="I146" s="4"/>
      <c r="J146" s="4"/>
      <c r="K146" s="4"/>
      <c r="L146" s="4"/>
      <c r="M146" s="4"/>
      <c r="N146" s="4"/>
      <c r="O146" s="4"/>
      <c r="P146" s="4"/>
      <c r="Q146" s="4"/>
    </row>
    <row r="147" spans="1:17" ht="14.25" customHeight="1">
      <c r="A147" s="4"/>
      <c r="B147" s="4"/>
      <c r="C147" s="4"/>
      <c r="D147" s="4"/>
      <c r="E147" s="4"/>
      <c r="F147" s="4"/>
      <c r="G147" s="4"/>
      <c r="H147" s="4"/>
      <c r="I147" s="4"/>
      <c r="J147" s="4"/>
      <c r="K147" s="4"/>
      <c r="L147" s="4"/>
      <c r="M147" s="4"/>
      <c r="N147" s="4"/>
      <c r="O147" s="4"/>
      <c r="P147" s="4"/>
      <c r="Q147" s="4"/>
    </row>
    <row r="148" spans="1:17" ht="14.25" customHeight="1">
      <c r="A148" s="4"/>
      <c r="B148" s="4"/>
      <c r="C148" s="4"/>
      <c r="D148" s="4"/>
      <c r="E148" s="4"/>
      <c r="F148" s="4"/>
      <c r="G148" s="4"/>
      <c r="H148" s="4"/>
      <c r="I148" s="4"/>
      <c r="J148" s="4"/>
      <c r="K148" s="4"/>
      <c r="L148" s="4"/>
      <c r="M148" s="4"/>
      <c r="N148" s="4"/>
      <c r="O148" s="4"/>
      <c r="P148" s="4"/>
      <c r="Q148" s="4"/>
    </row>
    <row r="149" spans="1:17" ht="14.25" customHeight="1">
      <c r="A149" s="4"/>
      <c r="B149" s="4"/>
      <c r="C149" s="4"/>
      <c r="D149" s="4"/>
      <c r="E149" s="4"/>
      <c r="F149" s="4"/>
      <c r="G149" s="4"/>
      <c r="H149" s="4"/>
      <c r="I149" s="4"/>
      <c r="J149" s="4"/>
      <c r="K149" s="4"/>
      <c r="L149" s="4"/>
      <c r="M149" s="4"/>
      <c r="N149" s="4"/>
      <c r="O149" s="4"/>
      <c r="P149" s="4"/>
      <c r="Q149" s="4"/>
    </row>
    <row r="150" spans="1:17" ht="14.25" customHeight="1">
      <c r="A150" s="4"/>
      <c r="B150" s="4"/>
      <c r="C150" s="4"/>
      <c r="D150" s="4"/>
      <c r="E150" s="4"/>
      <c r="F150" s="4"/>
      <c r="G150" s="4"/>
      <c r="H150" s="4"/>
      <c r="I150" s="4"/>
      <c r="J150" s="4"/>
      <c r="K150" s="4"/>
      <c r="L150" s="4"/>
      <c r="M150" s="4"/>
      <c r="N150" s="4"/>
      <c r="O150" s="4"/>
      <c r="P150" s="4"/>
      <c r="Q150" s="4"/>
    </row>
    <row r="151" spans="1:17" ht="14.25" customHeight="1">
      <c r="A151" s="4"/>
      <c r="B151" s="4"/>
      <c r="C151" s="4"/>
      <c r="D151" s="4"/>
      <c r="E151" s="4"/>
      <c r="F151" s="4"/>
      <c r="G151" s="4"/>
      <c r="H151" s="4"/>
      <c r="I151" s="4"/>
      <c r="J151" s="4"/>
      <c r="K151" s="4"/>
      <c r="L151" s="4"/>
      <c r="M151" s="4"/>
      <c r="N151" s="4"/>
      <c r="O151" s="4"/>
      <c r="P151" s="4"/>
      <c r="Q151" s="4"/>
    </row>
    <row r="152" spans="1:17" ht="14.25" customHeight="1">
      <c r="A152" s="4"/>
      <c r="B152" s="4"/>
      <c r="C152" s="4"/>
      <c r="D152" s="4"/>
      <c r="E152" s="4"/>
      <c r="F152" s="4"/>
      <c r="G152" s="4"/>
      <c r="H152" s="4"/>
      <c r="I152" s="4"/>
      <c r="J152" s="4"/>
      <c r="K152" s="4"/>
      <c r="L152" s="4"/>
      <c r="M152" s="4"/>
      <c r="N152" s="4"/>
      <c r="O152" s="4"/>
      <c r="P152" s="4"/>
      <c r="Q152" s="4"/>
    </row>
    <row r="153" spans="1:17" ht="15" customHeight="1">
      <c r="A153" s="4"/>
      <c r="B153" s="4"/>
      <c r="C153" s="4"/>
      <c r="D153" s="4"/>
      <c r="E153" s="4"/>
      <c r="F153" s="4"/>
      <c r="G153" s="4"/>
      <c r="H153" s="4"/>
      <c r="I153" s="4"/>
      <c r="J153" s="4"/>
      <c r="K153" s="4"/>
      <c r="L153" s="4"/>
      <c r="M153" s="4"/>
      <c r="N153" s="4"/>
      <c r="O153" s="4"/>
      <c r="P153" s="4"/>
      <c r="Q153" s="4"/>
    </row>
    <row r="154" spans="1:17" ht="14.25" customHeight="1">
      <c r="A154" s="4"/>
      <c r="B154" s="4"/>
      <c r="C154" s="4"/>
      <c r="D154" s="4"/>
      <c r="E154" s="4"/>
      <c r="F154" s="4"/>
      <c r="G154" s="4"/>
      <c r="H154" s="4"/>
      <c r="I154" s="4"/>
      <c r="J154" s="4"/>
      <c r="K154" s="4"/>
      <c r="L154" s="4"/>
      <c r="M154" s="4"/>
      <c r="N154" s="4"/>
      <c r="O154" s="4"/>
      <c r="P154" s="4"/>
      <c r="Q154" s="4"/>
    </row>
    <row r="155" spans="1:17" ht="14.25" customHeight="1">
      <c r="A155" s="4"/>
      <c r="B155" s="4"/>
      <c r="C155" s="4"/>
      <c r="D155" s="4"/>
      <c r="E155" s="4"/>
      <c r="F155" s="4"/>
      <c r="G155" s="4"/>
      <c r="H155" s="4"/>
      <c r="I155" s="4"/>
      <c r="J155" s="4"/>
      <c r="K155" s="4"/>
      <c r="L155" s="4"/>
      <c r="M155" s="4"/>
      <c r="N155" s="4"/>
      <c r="O155" s="4"/>
      <c r="P155" s="4"/>
      <c r="Q155" s="4"/>
    </row>
    <row r="156" spans="1:17" ht="14.25" customHeight="1">
      <c r="A156" s="4"/>
      <c r="B156" s="4"/>
      <c r="C156" s="4"/>
      <c r="D156" s="4"/>
      <c r="E156" s="4"/>
      <c r="F156" s="4"/>
      <c r="G156" s="4"/>
      <c r="H156" s="4"/>
      <c r="I156" s="4"/>
      <c r="J156" s="4"/>
      <c r="K156" s="4"/>
      <c r="L156" s="4"/>
      <c r="M156" s="4"/>
      <c r="N156" s="4"/>
      <c r="O156" s="4"/>
      <c r="P156" s="4"/>
      <c r="Q156" s="4"/>
    </row>
    <row r="157" spans="1:17" ht="14.25" customHeight="1">
      <c r="A157" s="4"/>
      <c r="B157" s="4"/>
      <c r="C157" s="4"/>
      <c r="D157" s="4"/>
      <c r="E157" s="4"/>
      <c r="F157" s="4"/>
      <c r="G157" s="4"/>
      <c r="H157" s="4"/>
      <c r="I157" s="4"/>
      <c r="J157" s="4"/>
      <c r="K157" s="4"/>
      <c r="L157" s="4"/>
      <c r="M157" s="4"/>
      <c r="N157" s="4"/>
      <c r="O157" s="4"/>
      <c r="P157" s="4"/>
      <c r="Q157" s="4"/>
    </row>
    <row r="158" spans="1:17" ht="14.25" customHeight="1">
      <c r="A158" s="4"/>
      <c r="B158" s="4"/>
      <c r="C158" s="4"/>
      <c r="D158" s="4"/>
      <c r="E158" s="4"/>
      <c r="F158" s="4"/>
      <c r="G158" s="4"/>
      <c r="H158" s="4"/>
      <c r="I158" s="4"/>
      <c r="J158" s="4"/>
      <c r="K158" s="4"/>
      <c r="L158" s="4"/>
      <c r="M158" s="4"/>
      <c r="N158" s="4"/>
      <c r="O158" s="4"/>
      <c r="P158" s="4"/>
      <c r="Q158" s="4"/>
    </row>
    <row r="159" spans="1:17" ht="14.25" customHeight="1">
      <c r="A159" s="4"/>
      <c r="B159" s="4"/>
      <c r="C159" s="4"/>
      <c r="D159" s="4"/>
      <c r="E159" s="4"/>
      <c r="F159" s="4"/>
      <c r="G159" s="4"/>
      <c r="H159" s="4"/>
      <c r="I159" s="4"/>
      <c r="J159" s="4"/>
      <c r="K159" s="4"/>
      <c r="L159" s="4"/>
      <c r="M159" s="4"/>
      <c r="N159" s="4"/>
      <c r="O159" s="4"/>
      <c r="P159" s="4"/>
      <c r="Q159" s="4"/>
    </row>
    <row r="160" spans="1:17" ht="14.25" customHeight="1">
      <c r="A160" s="4"/>
      <c r="B160" s="4"/>
      <c r="C160" s="4"/>
      <c r="D160" s="4"/>
      <c r="E160" s="4"/>
      <c r="F160" s="4"/>
      <c r="G160" s="4"/>
      <c r="H160" s="4"/>
      <c r="I160" s="4"/>
      <c r="J160" s="4"/>
      <c r="K160" s="4"/>
      <c r="L160" s="4"/>
      <c r="M160" s="4"/>
      <c r="N160" s="4"/>
      <c r="O160" s="4"/>
      <c r="P160" s="4"/>
      <c r="Q160" s="4"/>
    </row>
    <row r="161" spans="1:17" ht="14.25" customHeight="1">
      <c r="A161" s="4"/>
      <c r="B161" s="4"/>
      <c r="C161" s="4"/>
      <c r="D161" s="4"/>
      <c r="E161" s="4"/>
      <c r="F161" s="4"/>
      <c r="G161" s="4"/>
      <c r="H161" s="4"/>
      <c r="I161" s="4"/>
      <c r="J161" s="4"/>
      <c r="K161" s="4"/>
      <c r="L161" s="4"/>
      <c r="M161" s="4"/>
      <c r="N161" s="4"/>
      <c r="O161" s="4"/>
      <c r="P161" s="4"/>
      <c r="Q161" s="4"/>
    </row>
    <row r="162" spans="1:17" ht="14.25" customHeight="1">
      <c r="A162" s="4"/>
      <c r="B162" s="4"/>
      <c r="C162" s="4"/>
      <c r="D162" s="4"/>
      <c r="E162" s="4"/>
      <c r="F162" s="4"/>
      <c r="G162" s="4"/>
      <c r="H162" s="4"/>
      <c r="I162" s="4"/>
      <c r="J162" s="4"/>
      <c r="K162" s="4"/>
      <c r="L162" s="4"/>
      <c r="M162" s="4"/>
      <c r="N162" s="4"/>
      <c r="O162" s="4"/>
      <c r="P162" s="4"/>
      <c r="Q162" s="4"/>
    </row>
    <row r="163" spans="1:17" ht="14.25" customHeight="1">
      <c r="A163" s="4"/>
      <c r="B163" s="4"/>
      <c r="C163" s="4"/>
      <c r="D163" s="4"/>
      <c r="E163" s="4"/>
      <c r="F163" s="4"/>
      <c r="G163" s="4"/>
      <c r="H163" s="4"/>
      <c r="I163" s="4"/>
      <c r="J163" s="4"/>
      <c r="K163" s="4"/>
      <c r="L163" s="4"/>
      <c r="M163" s="4"/>
      <c r="N163" s="4"/>
      <c r="O163" s="4"/>
      <c r="P163" s="4"/>
      <c r="Q163" s="4"/>
    </row>
    <row r="164" spans="1:17" ht="14.25" customHeight="1">
      <c r="A164" s="4"/>
      <c r="B164" s="4"/>
      <c r="C164" s="4"/>
      <c r="D164" s="4"/>
      <c r="E164" s="4"/>
      <c r="F164" s="4"/>
      <c r="G164" s="4"/>
      <c r="H164" s="4"/>
      <c r="I164" s="4"/>
      <c r="J164" s="4"/>
      <c r="K164" s="4"/>
      <c r="L164" s="4"/>
      <c r="M164" s="4"/>
      <c r="N164" s="4"/>
      <c r="O164" s="4"/>
      <c r="P164" s="4"/>
      <c r="Q164" s="4"/>
    </row>
    <row r="165" spans="1:17" ht="15" customHeight="1">
      <c r="A165" s="4"/>
      <c r="B165" s="4"/>
      <c r="C165" s="4"/>
      <c r="D165" s="4"/>
      <c r="E165" s="4"/>
      <c r="F165" s="4"/>
      <c r="G165" s="4"/>
      <c r="H165" s="4"/>
      <c r="I165" s="4"/>
      <c r="J165" s="4"/>
      <c r="K165" s="4"/>
      <c r="L165" s="4"/>
      <c r="M165" s="4"/>
      <c r="N165" s="4"/>
      <c r="O165" s="4"/>
      <c r="P165" s="4"/>
      <c r="Q165" s="4"/>
    </row>
    <row r="166" spans="1:17" ht="14.25" customHeight="1">
      <c r="A166" s="4"/>
      <c r="B166" s="4"/>
      <c r="C166" s="4"/>
      <c r="D166" s="4"/>
      <c r="E166" s="4"/>
      <c r="F166" s="4"/>
      <c r="G166" s="4"/>
      <c r="H166" s="4"/>
      <c r="I166" s="4"/>
      <c r="J166" s="4"/>
      <c r="K166" s="4"/>
      <c r="L166" s="4"/>
      <c r="M166" s="4"/>
      <c r="N166" s="4"/>
      <c r="O166" s="4"/>
      <c r="P166" s="4"/>
      <c r="Q166" s="4"/>
    </row>
    <row r="167" spans="1:17" ht="14.25" customHeight="1">
      <c r="A167" s="4"/>
      <c r="B167" s="4"/>
      <c r="C167" s="4"/>
      <c r="D167" s="4"/>
      <c r="E167" s="4"/>
      <c r="F167" s="4"/>
      <c r="G167" s="4"/>
      <c r="H167" s="4"/>
      <c r="I167" s="4"/>
      <c r="J167" s="4"/>
      <c r="K167" s="4"/>
      <c r="L167" s="4"/>
      <c r="M167" s="4"/>
      <c r="N167" s="4"/>
      <c r="O167" s="4"/>
      <c r="P167" s="4"/>
      <c r="Q167" s="4"/>
    </row>
    <row r="168" spans="1:17" ht="14.25" customHeight="1">
      <c r="A168" s="4"/>
      <c r="B168" s="4"/>
      <c r="C168" s="4"/>
      <c r="D168" s="4"/>
      <c r="E168" s="4"/>
      <c r="F168" s="4"/>
      <c r="G168" s="4"/>
      <c r="H168" s="4"/>
      <c r="I168" s="4"/>
      <c r="J168" s="4"/>
      <c r="K168" s="4"/>
      <c r="L168" s="4"/>
      <c r="M168" s="4"/>
      <c r="N168" s="4"/>
      <c r="O168" s="4"/>
      <c r="P168" s="4"/>
      <c r="Q168" s="4"/>
    </row>
    <row r="169" spans="1:17" ht="14.25" customHeight="1">
      <c r="A169" s="4"/>
      <c r="B169" s="4"/>
      <c r="C169" s="4"/>
      <c r="D169" s="4"/>
      <c r="E169" s="4"/>
      <c r="F169" s="4"/>
      <c r="G169" s="4"/>
      <c r="H169" s="4"/>
      <c r="I169" s="4"/>
      <c r="J169" s="4"/>
      <c r="K169" s="4"/>
      <c r="L169" s="4"/>
      <c r="M169" s="4"/>
      <c r="N169" s="4"/>
      <c r="O169" s="4"/>
      <c r="P169" s="4"/>
      <c r="Q169" s="4"/>
    </row>
    <row r="170" spans="1:17" ht="14.25" customHeight="1">
      <c r="A170" s="4"/>
      <c r="B170" s="4"/>
      <c r="C170" s="4"/>
      <c r="D170" s="4"/>
      <c r="E170" s="4"/>
      <c r="F170" s="4"/>
      <c r="G170" s="4"/>
      <c r="H170" s="4"/>
      <c r="I170" s="4"/>
      <c r="J170" s="4"/>
      <c r="K170" s="4"/>
      <c r="L170" s="4"/>
      <c r="M170" s="4"/>
      <c r="N170" s="4"/>
      <c r="O170" s="4"/>
      <c r="P170" s="4"/>
      <c r="Q170" s="4"/>
    </row>
    <row r="171" spans="1:17" ht="14.25" customHeight="1">
      <c r="A171" s="4"/>
      <c r="B171" s="4"/>
      <c r="C171" s="4"/>
      <c r="D171" s="4"/>
      <c r="E171" s="4"/>
      <c r="F171" s="4"/>
      <c r="G171" s="4"/>
      <c r="H171" s="4"/>
      <c r="I171" s="4"/>
      <c r="J171" s="4"/>
      <c r="K171" s="4"/>
      <c r="L171" s="4"/>
      <c r="M171" s="4"/>
      <c r="N171" s="4"/>
      <c r="O171" s="4"/>
      <c r="P171" s="4"/>
      <c r="Q171" s="4"/>
    </row>
    <row r="172" spans="1:17" ht="14.25" customHeight="1">
      <c r="A172" s="4"/>
      <c r="B172" s="4"/>
      <c r="C172" s="4"/>
      <c r="D172" s="4"/>
      <c r="E172" s="4"/>
      <c r="F172" s="4"/>
      <c r="G172" s="4"/>
      <c r="H172" s="4"/>
      <c r="I172" s="4"/>
      <c r="J172" s="4"/>
      <c r="K172" s="4"/>
      <c r="L172" s="4"/>
      <c r="M172" s="4"/>
      <c r="N172" s="4"/>
      <c r="O172" s="4"/>
      <c r="P172" s="4"/>
      <c r="Q172" s="4"/>
    </row>
    <row r="173" spans="1:17" ht="14.25" customHeight="1">
      <c r="A173" s="4"/>
      <c r="B173" s="4"/>
      <c r="C173" s="4"/>
      <c r="D173" s="4"/>
      <c r="E173" s="4"/>
      <c r="F173" s="4"/>
      <c r="G173" s="4"/>
      <c r="H173" s="4"/>
      <c r="I173" s="4"/>
      <c r="J173" s="4"/>
      <c r="K173" s="4"/>
      <c r="L173" s="4"/>
      <c r="M173" s="4"/>
      <c r="N173" s="4"/>
      <c r="O173" s="4"/>
      <c r="P173" s="4"/>
      <c r="Q173" s="4"/>
    </row>
    <row r="174" spans="1:17" ht="14.25" customHeight="1">
      <c r="A174" s="4"/>
      <c r="B174" s="4"/>
      <c r="C174" s="4"/>
      <c r="D174" s="4"/>
      <c r="E174" s="4"/>
      <c r="F174" s="4"/>
      <c r="G174" s="4"/>
      <c r="H174" s="4"/>
      <c r="I174" s="4"/>
      <c r="J174" s="4"/>
      <c r="K174" s="4"/>
      <c r="L174" s="4"/>
      <c r="M174" s="4"/>
      <c r="N174" s="4"/>
      <c r="O174" s="4"/>
      <c r="P174" s="4"/>
      <c r="Q174" s="4"/>
    </row>
    <row r="175" spans="1:17" ht="14.25" customHeight="1">
      <c r="A175" s="4"/>
      <c r="B175" s="4"/>
      <c r="C175" s="4"/>
      <c r="D175" s="4"/>
      <c r="E175" s="4"/>
      <c r="F175" s="4"/>
      <c r="G175" s="4"/>
      <c r="H175" s="4"/>
      <c r="I175" s="4"/>
      <c r="J175" s="4"/>
      <c r="K175" s="4"/>
      <c r="L175" s="4"/>
      <c r="M175" s="4"/>
      <c r="N175" s="4"/>
      <c r="O175" s="4"/>
      <c r="P175" s="4"/>
      <c r="Q175" s="4"/>
    </row>
    <row r="176" spans="1:17" ht="14.25" customHeight="1">
      <c r="A176" s="4"/>
      <c r="B176" s="4"/>
      <c r="C176" s="4"/>
      <c r="D176" s="4"/>
      <c r="E176" s="4"/>
      <c r="F176" s="4"/>
      <c r="G176" s="4"/>
      <c r="H176" s="4"/>
      <c r="I176" s="4"/>
      <c r="J176" s="4"/>
      <c r="K176" s="4"/>
      <c r="L176" s="4"/>
      <c r="M176" s="4"/>
      <c r="N176" s="4"/>
      <c r="O176" s="4"/>
      <c r="P176" s="4"/>
      <c r="Q176" s="4"/>
    </row>
    <row r="177" spans="1:17" ht="14.25" customHeight="1">
      <c r="A177" s="4"/>
      <c r="B177" s="4"/>
      <c r="C177" s="4"/>
      <c r="D177" s="4"/>
      <c r="E177" s="4"/>
      <c r="F177" s="4"/>
      <c r="G177" s="4"/>
      <c r="H177" s="4"/>
      <c r="I177" s="4"/>
      <c r="J177" s="4"/>
      <c r="K177" s="4"/>
      <c r="L177" s="4"/>
      <c r="M177" s="4"/>
      <c r="N177" s="4"/>
      <c r="O177" s="4"/>
      <c r="P177" s="4"/>
      <c r="Q177" s="4"/>
    </row>
    <row r="178" spans="1:17" ht="14.25" customHeight="1">
      <c r="A178" s="4"/>
      <c r="B178" s="4"/>
      <c r="C178" s="4"/>
      <c r="D178" s="4"/>
      <c r="E178" s="4"/>
      <c r="F178" s="4"/>
      <c r="G178" s="4"/>
      <c r="H178" s="4"/>
      <c r="I178" s="4"/>
      <c r="J178" s="4"/>
      <c r="K178" s="4"/>
      <c r="L178" s="4"/>
      <c r="M178" s="4"/>
      <c r="N178" s="4"/>
      <c r="O178" s="4"/>
      <c r="P178" s="4"/>
      <c r="Q178" s="4"/>
    </row>
    <row r="179" spans="1:17" ht="14.25" customHeight="1">
      <c r="A179" s="4"/>
      <c r="B179" s="4"/>
      <c r="C179" s="4"/>
      <c r="D179" s="4"/>
      <c r="E179" s="4"/>
      <c r="F179" s="4"/>
      <c r="G179" s="4"/>
      <c r="H179" s="4"/>
      <c r="I179" s="4"/>
      <c r="J179" s="4"/>
      <c r="K179" s="4"/>
      <c r="L179" s="4"/>
      <c r="M179" s="4"/>
      <c r="N179" s="4"/>
      <c r="O179" s="4"/>
      <c r="P179" s="4"/>
      <c r="Q179" s="4"/>
    </row>
    <row r="180" spans="1:17" ht="14.25" customHeight="1">
      <c r="A180" s="4"/>
      <c r="B180" s="4"/>
      <c r="C180" s="4"/>
      <c r="D180" s="4"/>
      <c r="E180" s="4"/>
      <c r="F180" s="4"/>
      <c r="G180" s="4"/>
      <c r="H180" s="4"/>
      <c r="I180" s="4"/>
      <c r="J180" s="4"/>
      <c r="K180" s="4"/>
      <c r="L180" s="4"/>
      <c r="M180" s="4"/>
      <c r="N180" s="4"/>
      <c r="O180" s="4"/>
      <c r="P180" s="4"/>
      <c r="Q180" s="4"/>
    </row>
    <row r="181" spans="1:17" ht="14.25" customHeight="1">
      <c r="A181" s="4"/>
      <c r="B181" s="4"/>
      <c r="C181" s="4"/>
      <c r="D181" s="4"/>
      <c r="E181" s="4"/>
      <c r="F181" s="4"/>
      <c r="G181" s="4"/>
      <c r="H181" s="4"/>
      <c r="I181" s="4"/>
      <c r="J181" s="4"/>
      <c r="K181" s="4"/>
      <c r="L181" s="4"/>
      <c r="M181" s="4"/>
      <c r="N181" s="4"/>
      <c r="O181" s="4"/>
      <c r="P181" s="4"/>
      <c r="Q181" s="4"/>
    </row>
    <row r="182" spans="1:17" ht="14.25" customHeight="1">
      <c r="A182" s="4"/>
      <c r="B182" s="4"/>
      <c r="C182" s="4"/>
      <c r="D182" s="4"/>
      <c r="E182" s="4"/>
      <c r="F182" s="4"/>
      <c r="G182" s="4"/>
      <c r="H182" s="4"/>
      <c r="I182" s="4"/>
      <c r="J182" s="4"/>
      <c r="K182" s="4"/>
      <c r="L182" s="4"/>
      <c r="M182" s="4"/>
      <c r="N182" s="4"/>
      <c r="O182" s="4"/>
      <c r="P182" s="4"/>
      <c r="Q182" s="4"/>
    </row>
    <row r="183" spans="1:17" ht="14.25" customHeight="1">
      <c r="A183" s="4"/>
      <c r="B183" s="4"/>
      <c r="C183" s="4"/>
      <c r="D183" s="4"/>
      <c r="E183" s="4"/>
      <c r="F183" s="4"/>
      <c r="G183" s="4"/>
      <c r="H183" s="4"/>
      <c r="I183" s="4"/>
      <c r="J183" s="4"/>
      <c r="K183" s="4"/>
      <c r="L183" s="4"/>
      <c r="M183" s="4"/>
      <c r="N183" s="4"/>
      <c r="O183" s="4"/>
      <c r="P183" s="4"/>
      <c r="Q183" s="4"/>
    </row>
    <row r="184" spans="1:17" ht="14.25" customHeight="1">
      <c r="A184" s="4"/>
      <c r="B184" s="4"/>
      <c r="C184" s="4"/>
      <c r="D184" s="4"/>
      <c r="E184" s="4"/>
      <c r="F184" s="4"/>
      <c r="G184" s="4"/>
      <c r="H184" s="4"/>
      <c r="I184" s="4"/>
      <c r="J184" s="4"/>
      <c r="K184" s="4"/>
      <c r="L184" s="4"/>
      <c r="M184" s="4"/>
      <c r="N184" s="4"/>
      <c r="O184" s="4"/>
      <c r="P184" s="4"/>
      <c r="Q184" s="4"/>
    </row>
    <row r="185" spans="1:17" ht="14.25" customHeight="1">
      <c r="A185" s="4"/>
      <c r="B185" s="4"/>
      <c r="C185" s="4"/>
      <c r="D185" s="4"/>
      <c r="E185" s="4"/>
      <c r="F185" s="4"/>
      <c r="G185" s="4"/>
      <c r="H185" s="4"/>
      <c r="I185" s="4"/>
      <c r="J185" s="4"/>
      <c r="K185" s="4"/>
      <c r="L185" s="4"/>
      <c r="M185" s="4"/>
      <c r="N185" s="4"/>
      <c r="O185" s="4"/>
      <c r="P185" s="4"/>
      <c r="Q185" s="4"/>
    </row>
    <row r="186" spans="1:17" ht="14.25" customHeight="1">
      <c r="A186" s="4"/>
      <c r="B186" s="4"/>
      <c r="C186" s="4"/>
      <c r="D186" s="4"/>
      <c r="E186" s="4"/>
      <c r="F186" s="4"/>
      <c r="G186" s="4"/>
      <c r="H186" s="4"/>
      <c r="I186" s="4"/>
      <c r="J186" s="4"/>
      <c r="K186" s="4"/>
      <c r="L186" s="4"/>
      <c r="M186" s="4"/>
      <c r="N186" s="4"/>
      <c r="O186" s="4"/>
      <c r="P186" s="4"/>
      <c r="Q186" s="4"/>
    </row>
    <row r="187" spans="1:17" ht="14.25" customHeight="1">
      <c r="A187" s="4"/>
      <c r="B187" s="4"/>
      <c r="C187" s="4"/>
      <c r="D187" s="4"/>
      <c r="E187" s="4"/>
      <c r="F187" s="4"/>
      <c r="G187" s="4"/>
      <c r="H187" s="4"/>
      <c r="I187" s="4"/>
      <c r="J187" s="4"/>
      <c r="K187" s="4"/>
      <c r="L187" s="4"/>
      <c r="M187" s="4"/>
      <c r="N187" s="4"/>
      <c r="O187" s="4"/>
      <c r="P187" s="4"/>
      <c r="Q187" s="4"/>
    </row>
    <row r="188" spans="1:17" ht="14.25" customHeight="1">
      <c r="A188" s="4"/>
      <c r="B188" s="4"/>
      <c r="C188" s="4"/>
      <c r="D188" s="4"/>
      <c r="E188" s="4"/>
      <c r="F188" s="4"/>
      <c r="G188" s="4"/>
      <c r="H188" s="4"/>
      <c r="I188" s="4"/>
      <c r="J188" s="4"/>
      <c r="K188" s="4"/>
      <c r="L188" s="4"/>
      <c r="M188" s="4"/>
      <c r="N188" s="4"/>
      <c r="O188" s="4"/>
      <c r="P188" s="4"/>
      <c r="Q188" s="4"/>
    </row>
    <row r="189" spans="1:17" ht="14.25" customHeight="1">
      <c r="A189" s="4"/>
      <c r="B189" s="4"/>
      <c r="C189" s="4"/>
      <c r="D189" s="4"/>
      <c r="E189" s="4"/>
      <c r="F189" s="4"/>
      <c r="G189" s="4"/>
      <c r="H189" s="4"/>
      <c r="I189" s="4"/>
      <c r="J189" s="4"/>
      <c r="K189" s="4"/>
      <c r="L189" s="4"/>
      <c r="M189" s="4"/>
      <c r="N189" s="4"/>
      <c r="O189" s="4"/>
      <c r="P189" s="4"/>
      <c r="Q189" s="4"/>
    </row>
    <row r="190" spans="1:17" ht="14.25" customHeight="1">
      <c r="A190" s="4"/>
      <c r="B190" s="4"/>
      <c r="C190" s="4"/>
      <c r="D190" s="4"/>
      <c r="E190" s="4"/>
      <c r="F190" s="4"/>
      <c r="G190" s="4"/>
      <c r="H190" s="4"/>
      <c r="I190" s="4"/>
      <c r="J190" s="4"/>
      <c r="K190" s="4"/>
      <c r="L190" s="4"/>
      <c r="M190" s="4"/>
      <c r="N190" s="4"/>
      <c r="O190" s="4"/>
      <c r="P190" s="4"/>
      <c r="Q190" s="4"/>
    </row>
    <row r="191" spans="1:17" ht="14.25" customHeight="1">
      <c r="A191" s="4"/>
      <c r="B191" s="4"/>
      <c r="C191" s="4"/>
      <c r="D191" s="4"/>
      <c r="E191" s="4"/>
      <c r="F191" s="4"/>
      <c r="G191" s="4"/>
      <c r="H191" s="4"/>
      <c r="I191" s="4"/>
      <c r="J191" s="4"/>
      <c r="K191" s="4"/>
      <c r="L191" s="4"/>
      <c r="M191" s="4"/>
      <c r="N191" s="4"/>
      <c r="O191" s="4"/>
      <c r="P191" s="4"/>
      <c r="Q191" s="4"/>
    </row>
    <row r="192" spans="1:17" ht="14.25" customHeight="1">
      <c r="A192" s="4"/>
      <c r="B192" s="4"/>
      <c r="C192" s="4"/>
      <c r="D192" s="4"/>
      <c r="E192" s="4"/>
      <c r="F192" s="4"/>
      <c r="G192" s="4"/>
      <c r="H192" s="4"/>
      <c r="I192" s="4"/>
      <c r="J192" s="4"/>
      <c r="K192" s="4"/>
      <c r="L192" s="4"/>
      <c r="M192" s="4"/>
      <c r="N192" s="4"/>
      <c r="O192" s="4"/>
      <c r="P192" s="4"/>
      <c r="Q192" s="4"/>
    </row>
    <row r="193" spans="1:17" ht="14.25" customHeight="1">
      <c r="A193" s="4"/>
      <c r="B193" s="4"/>
      <c r="C193" s="4"/>
      <c r="D193" s="4"/>
      <c r="E193" s="4"/>
      <c r="F193" s="4"/>
      <c r="G193" s="4"/>
      <c r="H193" s="4"/>
      <c r="I193" s="4"/>
      <c r="J193" s="4"/>
      <c r="K193" s="4"/>
      <c r="L193" s="4"/>
      <c r="M193" s="4"/>
      <c r="N193" s="4"/>
      <c r="O193" s="4"/>
      <c r="P193" s="4"/>
      <c r="Q193" s="4"/>
    </row>
    <row r="194" spans="1:17" ht="14.25" customHeight="1">
      <c r="A194" s="4"/>
      <c r="B194" s="4"/>
      <c r="C194" s="4"/>
      <c r="D194" s="4"/>
      <c r="E194" s="4"/>
      <c r="F194" s="4"/>
      <c r="G194" s="4"/>
      <c r="H194" s="4"/>
      <c r="I194" s="4"/>
      <c r="J194" s="4"/>
      <c r="K194" s="4"/>
      <c r="L194" s="4"/>
      <c r="M194" s="4"/>
      <c r="N194" s="4"/>
      <c r="O194" s="4"/>
      <c r="P194" s="4"/>
      <c r="Q194" s="4"/>
    </row>
    <row r="195" spans="1:17" ht="14.25" customHeight="1">
      <c r="A195" s="4"/>
      <c r="B195" s="4"/>
      <c r="C195" s="4"/>
      <c r="D195" s="4"/>
      <c r="E195" s="4"/>
      <c r="F195" s="4"/>
      <c r="G195" s="4"/>
      <c r="H195" s="4"/>
      <c r="I195" s="4"/>
      <c r="J195" s="4"/>
      <c r="K195" s="4"/>
      <c r="L195" s="4"/>
      <c r="M195" s="4"/>
      <c r="N195" s="4"/>
      <c r="O195" s="4"/>
      <c r="P195" s="4"/>
      <c r="Q195" s="4"/>
    </row>
    <row r="196" spans="1:17" ht="14.25" customHeight="1">
      <c r="A196" s="4"/>
      <c r="B196" s="4"/>
      <c r="C196" s="4"/>
      <c r="D196" s="4"/>
      <c r="E196" s="4"/>
      <c r="F196" s="4"/>
      <c r="G196" s="4"/>
      <c r="H196" s="4"/>
      <c r="I196" s="4"/>
      <c r="J196" s="4"/>
      <c r="K196" s="4"/>
      <c r="L196" s="4"/>
      <c r="M196" s="4"/>
      <c r="N196" s="4"/>
      <c r="O196" s="4"/>
      <c r="P196" s="4"/>
      <c r="Q196" s="4"/>
    </row>
    <row r="197" spans="1:17" ht="14.25" customHeight="1">
      <c r="A197" s="4"/>
      <c r="B197" s="4"/>
      <c r="C197" s="4"/>
      <c r="D197" s="4"/>
      <c r="E197" s="4"/>
      <c r="F197" s="4"/>
      <c r="G197" s="4"/>
      <c r="H197" s="4"/>
      <c r="I197" s="4"/>
      <c r="J197" s="4"/>
      <c r="K197" s="4"/>
      <c r="L197" s="4"/>
      <c r="M197" s="4"/>
      <c r="N197" s="4"/>
      <c r="O197" s="4"/>
      <c r="P197" s="4"/>
      <c r="Q197" s="4"/>
    </row>
    <row r="198" spans="1:17" ht="14.25" customHeight="1">
      <c r="A198" s="4"/>
      <c r="B198" s="4"/>
      <c r="C198" s="4"/>
      <c r="D198" s="4"/>
      <c r="E198" s="4"/>
      <c r="F198" s="4"/>
      <c r="G198" s="4"/>
      <c r="H198" s="4"/>
      <c r="I198" s="4"/>
      <c r="J198" s="4"/>
      <c r="K198" s="4"/>
      <c r="L198" s="4"/>
      <c r="M198" s="4"/>
      <c r="N198" s="4"/>
      <c r="O198" s="4"/>
      <c r="P198" s="4"/>
      <c r="Q198" s="4"/>
    </row>
    <row r="199" spans="1:17" ht="14.25" customHeight="1">
      <c r="A199" s="4"/>
      <c r="B199" s="4"/>
      <c r="C199" s="4"/>
      <c r="D199" s="4"/>
      <c r="E199" s="4"/>
      <c r="F199" s="4"/>
      <c r="G199" s="4"/>
      <c r="H199" s="4"/>
      <c r="I199" s="4"/>
      <c r="J199" s="4"/>
      <c r="K199" s="4"/>
      <c r="L199" s="4"/>
      <c r="M199" s="4"/>
      <c r="N199" s="4"/>
      <c r="O199" s="4"/>
      <c r="P199" s="4"/>
      <c r="Q199" s="4"/>
    </row>
    <row r="200" spans="1:17" ht="14.25" customHeight="1">
      <c r="A200" s="4"/>
      <c r="B200" s="4"/>
      <c r="C200" s="4"/>
      <c r="D200" s="4"/>
      <c r="E200" s="4"/>
      <c r="F200" s="4"/>
      <c r="G200" s="4"/>
      <c r="H200" s="4"/>
      <c r="I200" s="4"/>
      <c r="J200" s="4"/>
      <c r="K200" s="4"/>
      <c r="L200" s="4"/>
      <c r="M200" s="4"/>
      <c r="N200" s="4"/>
      <c r="O200" s="4"/>
      <c r="P200" s="4"/>
      <c r="Q200" s="4"/>
    </row>
    <row r="201" spans="1:17" ht="14.25" customHeight="1">
      <c r="A201" s="4"/>
      <c r="B201" s="4"/>
      <c r="C201" s="4"/>
      <c r="D201" s="4"/>
      <c r="E201" s="4"/>
      <c r="F201" s="4"/>
      <c r="G201" s="4"/>
      <c r="H201" s="4"/>
      <c r="I201" s="4"/>
      <c r="J201" s="4"/>
      <c r="K201" s="4"/>
      <c r="L201" s="4"/>
      <c r="M201" s="4"/>
      <c r="N201" s="4"/>
      <c r="O201" s="4"/>
      <c r="P201" s="4"/>
      <c r="Q201" s="4"/>
    </row>
    <row r="202" spans="1:17" ht="14.25" customHeight="1">
      <c r="A202" s="4"/>
      <c r="B202" s="4"/>
      <c r="C202" s="4"/>
      <c r="D202" s="4"/>
      <c r="E202" s="4"/>
      <c r="F202" s="4"/>
      <c r="G202" s="4"/>
      <c r="H202" s="4"/>
      <c r="I202" s="4"/>
      <c r="J202" s="4"/>
      <c r="K202" s="4"/>
      <c r="L202" s="4"/>
      <c r="M202" s="4"/>
      <c r="N202" s="4"/>
      <c r="O202" s="4"/>
      <c r="P202" s="4"/>
      <c r="Q202" s="4"/>
    </row>
    <row r="203" spans="1:17" ht="14.25" customHeight="1">
      <c r="A203" s="4"/>
      <c r="B203" s="4"/>
      <c r="C203" s="4"/>
      <c r="D203" s="4"/>
      <c r="E203" s="4"/>
      <c r="F203" s="4"/>
      <c r="G203" s="4"/>
      <c r="H203" s="4"/>
      <c r="I203" s="4"/>
      <c r="J203" s="4"/>
      <c r="K203" s="4"/>
      <c r="L203" s="4"/>
      <c r="M203" s="4"/>
      <c r="N203" s="4"/>
      <c r="O203" s="4"/>
      <c r="P203" s="4"/>
      <c r="Q203" s="4"/>
    </row>
    <row r="204" spans="1:17" ht="14.25" customHeight="1">
      <c r="A204" s="4"/>
      <c r="B204" s="4"/>
      <c r="C204" s="4"/>
      <c r="D204" s="4"/>
      <c r="E204" s="4"/>
      <c r="F204" s="4"/>
      <c r="G204" s="4"/>
      <c r="H204" s="4"/>
      <c r="I204" s="4"/>
      <c r="J204" s="4"/>
      <c r="K204" s="4"/>
      <c r="L204" s="4"/>
      <c r="M204" s="4"/>
      <c r="N204" s="4"/>
      <c r="O204" s="4"/>
      <c r="P204" s="4"/>
      <c r="Q204" s="4"/>
    </row>
    <row r="205" spans="1:17" ht="14.25" customHeight="1">
      <c r="A205" s="4"/>
      <c r="B205" s="4"/>
      <c r="C205" s="4"/>
      <c r="D205" s="4"/>
      <c r="E205" s="4"/>
      <c r="F205" s="4"/>
      <c r="G205" s="4"/>
      <c r="H205" s="4"/>
      <c r="I205" s="4"/>
      <c r="J205" s="4"/>
      <c r="K205" s="4"/>
      <c r="L205" s="4"/>
      <c r="M205" s="4"/>
      <c r="N205" s="4"/>
      <c r="O205" s="4"/>
      <c r="P205" s="4"/>
      <c r="Q205" s="4"/>
    </row>
    <row r="206" spans="1:17" ht="14.25" customHeight="1">
      <c r="A206" s="4"/>
      <c r="B206" s="4"/>
      <c r="C206" s="4"/>
      <c r="D206" s="4"/>
      <c r="E206" s="4"/>
      <c r="F206" s="4"/>
      <c r="G206" s="4"/>
      <c r="H206" s="4"/>
      <c r="I206" s="4"/>
      <c r="J206" s="4"/>
      <c r="K206" s="4"/>
      <c r="L206" s="4"/>
      <c r="M206" s="4"/>
      <c r="N206" s="4"/>
      <c r="O206" s="4"/>
      <c r="P206" s="4"/>
      <c r="Q206" s="4"/>
    </row>
    <row r="207" spans="1:17" ht="14.25" customHeight="1">
      <c r="A207" s="4"/>
      <c r="B207" s="4"/>
      <c r="C207" s="4"/>
      <c r="D207" s="4"/>
      <c r="E207" s="4"/>
      <c r="F207" s="4"/>
      <c r="G207" s="4"/>
      <c r="H207" s="4"/>
      <c r="I207" s="4"/>
      <c r="J207" s="4"/>
      <c r="K207" s="4"/>
      <c r="L207" s="4"/>
      <c r="M207" s="4"/>
      <c r="N207" s="4"/>
      <c r="O207" s="4"/>
      <c r="P207" s="4"/>
      <c r="Q207" s="4"/>
    </row>
    <row r="208" spans="1:17" ht="14.25" customHeight="1">
      <c r="A208" s="4"/>
      <c r="B208" s="4"/>
      <c r="C208" s="4"/>
      <c r="D208" s="4"/>
      <c r="E208" s="4"/>
      <c r="F208" s="4"/>
      <c r="G208" s="4"/>
      <c r="H208" s="4"/>
      <c r="I208" s="4"/>
      <c r="J208" s="4"/>
      <c r="K208" s="4"/>
      <c r="L208" s="4"/>
      <c r="M208" s="4"/>
      <c r="N208" s="4"/>
      <c r="O208" s="4"/>
      <c r="P208" s="4"/>
      <c r="Q208" s="4"/>
    </row>
    <row r="209" spans="1:17" ht="14.25" customHeight="1">
      <c r="A209" s="4"/>
      <c r="B209" s="4"/>
      <c r="C209" s="4"/>
      <c r="D209" s="4"/>
      <c r="E209" s="4"/>
      <c r="F209" s="4"/>
      <c r="G209" s="4"/>
      <c r="H209" s="4"/>
      <c r="I209" s="4"/>
      <c r="J209" s="4"/>
      <c r="K209" s="4"/>
      <c r="L209" s="4"/>
      <c r="M209" s="4"/>
      <c r="N209" s="4"/>
      <c r="O209" s="4"/>
      <c r="P209" s="4"/>
      <c r="Q209" s="4"/>
    </row>
    <row r="210" spans="1:17" ht="14.25" customHeight="1">
      <c r="A210" s="4"/>
      <c r="B210" s="4"/>
      <c r="C210" s="4"/>
      <c r="D210" s="4"/>
      <c r="E210" s="4"/>
      <c r="F210" s="4"/>
      <c r="G210" s="4"/>
      <c r="H210" s="4"/>
      <c r="I210" s="4"/>
      <c r="J210" s="4"/>
      <c r="K210" s="4"/>
      <c r="L210" s="4"/>
      <c r="M210" s="4"/>
      <c r="N210" s="4"/>
      <c r="O210" s="4"/>
      <c r="P210" s="4"/>
      <c r="Q210" s="4"/>
    </row>
    <row r="211" spans="1:17" ht="14.25" customHeight="1">
      <c r="A211" s="4"/>
      <c r="B211" s="4"/>
      <c r="C211" s="4"/>
      <c r="D211" s="4"/>
      <c r="E211" s="4"/>
      <c r="F211" s="4"/>
      <c r="G211" s="4"/>
      <c r="H211" s="4"/>
      <c r="I211" s="4"/>
      <c r="J211" s="4"/>
      <c r="K211" s="4"/>
      <c r="L211" s="4"/>
      <c r="M211" s="4"/>
      <c r="N211" s="4"/>
      <c r="O211" s="4"/>
      <c r="P211" s="4"/>
      <c r="Q211" s="4"/>
    </row>
    <row r="212" spans="1:17" ht="14.25" customHeight="1">
      <c r="A212" s="4"/>
      <c r="B212" s="4"/>
      <c r="C212" s="4"/>
      <c r="D212" s="4"/>
      <c r="E212" s="4"/>
      <c r="F212" s="4"/>
      <c r="G212" s="4"/>
      <c r="H212" s="4"/>
      <c r="I212" s="4"/>
      <c r="J212" s="4"/>
      <c r="K212" s="4"/>
      <c r="L212" s="4"/>
      <c r="M212" s="4"/>
      <c r="N212" s="4"/>
      <c r="O212" s="4"/>
      <c r="P212" s="4"/>
      <c r="Q212" s="4"/>
    </row>
    <row r="213" spans="1:17" ht="14.25" customHeight="1">
      <c r="A213" s="4"/>
      <c r="B213" s="4"/>
      <c r="C213" s="4"/>
      <c r="D213" s="4"/>
      <c r="E213" s="4"/>
      <c r="F213" s="4"/>
      <c r="G213" s="4"/>
      <c r="H213" s="4"/>
      <c r="I213" s="4"/>
      <c r="J213" s="4"/>
      <c r="K213" s="4"/>
      <c r="L213" s="4"/>
      <c r="M213" s="4"/>
      <c r="N213" s="4"/>
      <c r="O213" s="4"/>
      <c r="P213" s="4"/>
      <c r="Q213" s="4"/>
    </row>
    <row r="214" spans="1:17" ht="14.25" customHeight="1">
      <c r="A214" s="4"/>
      <c r="B214" s="4"/>
      <c r="C214" s="4"/>
      <c r="D214" s="4"/>
      <c r="E214" s="4"/>
      <c r="F214" s="4"/>
      <c r="G214" s="4"/>
      <c r="H214" s="4"/>
      <c r="I214" s="4"/>
      <c r="J214" s="4"/>
      <c r="K214" s="4"/>
      <c r="L214" s="4"/>
      <c r="M214" s="4"/>
      <c r="N214" s="4"/>
      <c r="O214" s="4"/>
      <c r="P214" s="4"/>
      <c r="Q214" s="4"/>
    </row>
    <row r="215" spans="1:17" ht="14.25" customHeight="1">
      <c r="A215" s="4"/>
      <c r="B215" s="4"/>
      <c r="C215" s="4"/>
      <c r="D215" s="4"/>
      <c r="E215" s="4"/>
      <c r="F215" s="4"/>
      <c r="G215" s="4"/>
      <c r="H215" s="4"/>
      <c r="I215" s="4"/>
      <c r="J215" s="4"/>
      <c r="K215" s="4"/>
      <c r="L215" s="4"/>
      <c r="M215" s="4"/>
      <c r="N215" s="4"/>
      <c r="O215" s="4"/>
      <c r="P215" s="4"/>
      <c r="Q215" s="4"/>
    </row>
    <row r="216" spans="1:17" ht="14.25" customHeight="1">
      <c r="A216" s="4"/>
      <c r="B216" s="4"/>
      <c r="C216" s="4"/>
      <c r="D216" s="4"/>
      <c r="E216" s="4"/>
      <c r="F216" s="4"/>
      <c r="G216" s="4"/>
      <c r="H216" s="4"/>
      <c r="I216" s="4"/>
      <c r="J216" s="4"/>
      <c r="K216" s="4"/>
      <c r="L216" s="4"/>
      <c r="M216" s="4"/>
      <c r="N216" s="4"/>
      <c r="O216" s="4"/>
      <c r="P216" s="4"/>
      <c r="Q216" s="4"/>
    </row>
    <row r="217" spans="1:17" ht="14.25" customHeight="1">
      <c r="A217" s="4"/>
      <c r="B217" s="4"/>
      <c r="C217" s="4"/>
      <c r="D217" s="4"/>
      <c r="E217" s="4"/>
      <c r="F217" s="4"/>
      <c r="G217" s="4"/>
      <c r="H217" s="4"/>
      <c r="I217" s="4"/>
      <c r="J217" s="4"/>
      <c r="K217" s="4"/>
      <c r="L217" s="4"/>
      <c r="M217" s="4"/>
      <c r="N217" s="4"/>
      <c r="O217" s="4"/>
      <c r="P217" s="4"/>
      <c r="Q217" s="4"/>
    </row>
    <row r="218" spans="1:17" ht="14.25" customHeight="1">
      <c r="A218" s="4"/>
      <c r="B218" s="4"/>
      <c r="C218" s="4"/>
      <c r="D218" s="4"/>
      <c r="E218" s="4"/>
      <c r="F218" s="4"/>
      <c r="G218" s="4"/>
      <c r="H218" s="4"/>
      <c r="I218" s="4"/>
      <c r="J218" s="4"/>
      <c r="K218" s="4"/>
      <c r="L218" s="4"/>
      <c r="M218" s="4"/>
      <c r="N218" s="4"/>
      <c r="O218" s="4"/>
      <c r="P218" s="4"/>
      <c r="Q218" s="4"/>
    </row>
    <row r="219" spans="1:17" ht="14.25" customHeight="1">
      <c r="A219" s="4"/>
      <c r="B219" s="4"/>
      <c r="C219" s="4"/>
      <c r="D219" s="4"/>
      <c r="E219" s="4"/>
      <c r="F219" s="4"/>
      <c r="G219" s="4"/>
      <c r="H219" s="4"/>
      <c r="I219" s="4"/>
      <c r="J219" s="4"/>
      <c r="K219" s="4"/>
      <c r="L219" s="4"/>
      <c r="M219" s="4"/>
      <c r="N219" s="4"/>
      <c r="O219" s="4"/>
      <c r="P219" s="4"/>
      <c r="Q219" s="4"/>
    </row>
    <row r="220" spans="1:17" ht="14.25" customHeight="1">
      <c r="A220" s="4"/>
      <c r="B220" s="4"/>
      <c r="C220" s="4"/>
      <c r="D220" s="4"/>
      <c r="E220" s="4"/>
      <c r="F220" s="4"/>
      <c r="G220" s="4"/>
      <c r="H220" s="4"/>
      <c r="I220" s="4"/>
      <c r="J220" s="4"/>
      <c r="K220" s="4"/>
      <c r="L220" s="4"/>
      <c r="M220" s="4"/>
      <c r="N220" s="4"/>
      <c r="O220" s="4"/>
      <c r="P220" s="4"/>
      <c r="Q220" s="4"/>
    </row>
    <row r="221" spans="1:17" ht="14.25" customHeight="1">
      <c r="A221" s="4"/>
      <c r="B221" s="4"/>
      <c r="C221" s="4"/>
      <c r="D221" s="4"/>
      <c r="E221" s="4"/>
      <c r="F221" s="4"/>
      <c r="G221" s="4"/>
      <c r="H221" s="4"/>
      <c r="I221" s="4"/>
      <c r="J221" s="4"/>
      <c r="K221" s="4"/>
      <c r="L221" s="4"/>
      <c r="M221" s="4"/>
      <c r="N221" s="4"/>
      <c r="O221" s="4"/>
      <c r="P221" s="4"/>
      <c r="Q221" s="4"/>
    </row>
    <row r="222" spans="1:17" ht="14.25" customHeight="1">
      <c r="A222" s="4"/>
      <c r="B222" s="4"/>
      <c r="C222" s="4"/>
      <c r="D222" s="4"/>
      <c r="E222" s="4"/>
      <c r="F222" s="4"/>
      <c r="G222" s="4"/>
      <c r="H222" s="4"/>
      <c r="I222" s="4"/>
      <c r="J222" s="4"/>
      <c r="K222" s="4"/>
      <c r="L222" s="4"/>
      <c r="M222" s="4"/>
      <c r="N222" s="4"/>
      <c r="O222" s="4"/>
      <c r="P222" s="4"/>
      <c r="Q222" s="4"/>
    </row>
    <row r="223" spans="1:17" ht="14.25" customHeight="1">
      <c r="A223" s="4"/>
      <c r="B223" s="4"/>
      <c r="C223" s="4"/>
      <c r="D223" s="4"/>
      <c r="E223" s="4"/>
      <c r="F223" s="4"/>
      <c r="G223" s="4"/>
      <c r="H223" s="4"/>
      <c r="I223" s="4"/>
      <c r="J223" s="4"/>
      <c r="K223" s="4"/>
      <c r="L223" s="4"/>
      <c r="M223" s="4"/>
      <c r="N223" s="4"/>
      <c r="O223" s="4"/>
      <c r="P223" s="4"/>
      <c r="Q223" s="4"/>
    </row>
    <row r="224" spans="1:17" ht="14.25" customHeight="1">
      <c r="A224" s="4"/>
      <c r="B224" s="4"/>
      <c r="C224" s="4"/>
      <c r="D224" s="4"/>
      <c r="E224" s="4"/>
      <c r="F224" s="4"/>
      <c r="G224" s="4"/>
      <c r="H224" s="4"/>
      <c r="I224" s="4"/>
      <c r="J224" s="4"/>
      <c r="K224" s="4"/>
      <c r="L224" s="4"/>
      <c r="M224" s="4"/>
      <c r="N224" s="4"/>
      <c r="O224" s="4"/>
      <c r="P224" s="4"/>
      <c r="Q224" s="4"/>
    </row>
    <row r="225" spans="1:17" ht="14.25" customHeight="1">
      <c r="A225" s="4"/>
      <c r="B225" s="4"/>
      <c r="C225" s="4"/>
      <c r="D225" s="4"/>
      <c r="E225" s="4"/>
      <c r="F225" s="4"/>
      <c r="G225" s="4"/>
      <c r="H225" s="4"/>
      <c r="I225" s="4"/>
      <c r="J225" s="4"/>
      <c r="K225" s="4"/>
      <c r="L225" s="4"/>
      <c r="M225" s="4"/>
      <c r="N225" s="4"/>
      <c r="O225" s="4"/>
      <c r="P225" s="4"/>
      <c r="Q225" s="4"/>
    </row>
    <row r="226" spans="1:17" ht="14.25" customHeight="1">
      <c r="A226" s="4"/>
      <c r="B226" s="4"/>
      <c r="C226" s="4"/>
      <c r="D226" s="4"/>
      <c r="E226" s="4"/>
      <c r="F226" s="4"/>
      <c r="G226" s="4"/>
      <c r="H226" s="4"/>
      <c r="I226" s="4"/>
      <c r="J226" s="4"/>
      <c r="K226" s="4"/>
      <c r="L226" s="4"/>
      <c r="M226" s="4"/>
      <c r="N226" s="4"/>
      <c r="O226" s="4"/>
      <c r="P226" s="4"/>
      <c r="Q226" s="4"/>
    </row>
    <row r="227" spans="1:17" ht="14.25" customHeight="1">
      <c r="A227" s="4"/>
      <c r="B227" s="4"/>
      <c r="C227" s="4"/>
      <c r="D227" s="4"/>
      <c r="E227" s="4"/>
      <c r="F227" s="4"/>
      <c r="G227" s="4"/>
      <c r="H227" s="4"/>
      <c r="I227" s="4"/>
      <c r="J227" s="4"/>
      <c r="K227" s="4"/>
      <c r="L227" s="4"/>
      <c r="M227" s="4"/>
      <c r="N227" s="4"/>
      <c r="O227" s="4"/>
      <c r="P227" s="4"/>
      <c r="Q227" s="4"/>
    </row>
    <row r="228" spans="1:17" ht="14.25" customHeight="1">
      <c r="A228" s="4"/>
      <c r="B228" s="4"/>
      <c r="C228" s="4"/>
      <c r="D228" s="4"/>
      <c r="E228" s="4"/>
      <c r="F228" s="4"/>
      <c r="G228" s="4"/>
      <c r="H228" s="4"/>
      <c r="I228" s="4"/>
      <c r="J228" s="4"/>
      <c r="K228" s="4"/>
      <c r="L228" s="4"/>
      <c r="M228" s="4"/>
      <c r="N228" s="4"/>
      <c r="O228" s="4"/>
      <c r="P228" s="4"/>
      <c r="Q228" s="4"/>
    </row>
    <row r="229" spans="1:17" ht="14.25" customHeight="1">
      <c r="A229" s="4"/>
      <c r="B229" s="4"/>
      <c r="C229" s="4"/>
      <c r="D229" s="4"/>
      <c r="E229" s="4"/>
      <c r="F229" s="4"/>
      <c r="G229" s="4"/>
      <c r="H229" s="4"/>
      <c r="I229" s="4"/>
      <c r="J229" s="4"/>
      <c r="K229" s="4"/>
      <c r="L229" s="4"/>
      <c r="M229" s="4"/>
      <c r="N229" s="4"/>
      <c r="O229" s="4"/>
      <c r="P229" s="4"/>
      <c r="Q229" s="4"/>
    </row>
    <row r="230" spans="1:17" ht="14.25" customHeight="1">
      <c r="A230" s="4"/>
      <c r="B230" s="4"/>
      <c r="C230" s="4"/>
      <c r="D230" s="4"/>
      <c r="E230" s="4"/>
      <c r="F230" s="4"/>
      <c r="G230" s="4"/>
      <c r="H230" s="4"/>
      <c r="I230" s="4"/>
      <c r="J230" s="4"/>
      <c r="K230" s="4"/>
      <c r="L230" s="4"/>
      <c r="M230" s="4"/>
      <c r="N230" s="4"/>
      <c r="O230" s="4"/>
      <c r="P230" s="4"/>
      <c r="Q230" s="4"/>
    </row>
    <row r="231" spans="1:17" ht="14.25" customHeight="1">
      <c r="A231" s="4"/>
      <c r="B231" s="4"/>
      <c r="C231" s="4"/>
      <c r="D231" s="4"/>
      <c r="E231" s="4"/>
      <c r="F231" s="4"/>
      <c r="G231" s="4"/>
      <c r="H231" s="4"/>
      <c r="I231" s="4"/>
      <c r="J231" s="4"/>
      <c r="K231" s="4"/>
      <c r="L231" s="4"/>
      <c r="M231" s="4"/>
      <c r="N231" s="4"/>
      <c r="O231" s="4"/>
      <c r="P231" s="4"/>
      <c r="Q231" s="4"/>
    </row>
    <row r="232" spans="1:17" ht="14.25" customHeight="1">
      <c r="A232" s="4"/>
      <c r="B232" s="4"/>
      <c r="C232" s="4"/>
      <c r="D232" s="4"/>
      <c r="E232" s="4"/>
      <c r="F232" s="4"/>
      <c r="G232" s="4"/>
      <c r="H232" s="4"/>
      <c r="I232" s="4"/>
      <c r="J232" s="4"/>
      <c r="K232" s="4"/>
      <c r="L232" s="4"/>
      <c r="M232" s="4"/>
      <c r="N232" s="4"/>
      <c r="O232" s="4"/>
      <c r="P232" s="4"/>
      <c r="Q232" s="4"/>
    </row>
    <row r="233" spans="1:17" ht="14.25" customHeight="1">
      <c r="A233" s="4"/>
      <c r="B233" s="4"/>
      <c r="C233" s="4"/>
      <c r="D233" s="4"/>
      <c r="E233" s="4"/>
      <c r="F233" s="4"/>
      <c r="G233" s="4"/>
      <c r="H233" s="4"/>
      <c r="I233" s="4"/>
      <c r="J233" s="4"/>
      <c r="K233" s="4"/>
      <c r="L233" s="4"/>
      <c r="M233" s="4"/>
      <c r="N233" s="4"/>
      <c r="O233" s="4"/>
      <c r="P233" s="4"/>
      <c r="Q233" s="4"/>
    </row>
    <row r="234" spans="1:17" ht="14.25" customHeight="1">
      <c r="A234" s="4"/>
      <c r="B234" s="4"/>
      <c r="C234" s="4"/>
      <c r="D234" s="4"/>
      <c r="E234" s="4"/>
      <c r="F234" s="4"/>
      <c r="G234" s="4"/>
      <c r="H234" s="4"/>
      <c r="I234" s="4"/>
      <c r="J234" s="4"/>
      <c r="K234" s="4"/>
      <c r="L234" s="4"/>
      <c r="M234" s="4"/>
      <c r="N234" s="4"/>
      <c r="O234" s="4"/>
      <c r="P234" s="4"/>
      <c r="Q234" s="4"/>
    </row>
    <row r="235" spans="1:17" ht="14.25" customHeight="1">
      <c r="A235" s="4"/>
      <c r="B235" s="4"/>
      <c r="C235" s="4"/>
      <c r="D235" s="4"/>
      <c r="E235" s="4"/>
      <c r="F235" s="4"/>
      <c r="G235" s="4"/>
      <c r="H235" s="4"/>
      <c r="I235" s="4"/>
      <c r="J235" s="4"/>
      <c r="K235" s="4"/>
      <c r="L235" s="4"/>
      <c r="M235" s="4"/>
      <c r="N235" s="4"/>
      <c r="O235" s="4"/>
      <c r="P235" s="4"/>
      <c r="Q235" s="4"/>
    </row>
    <row r="236" spans="1:17" ht="14.25" customHeight="1">
      <c r="A236" s="4"/>
      <c r="B236" s="4"/>
      <c r="C236" s="4"/>
      <c r="D236" s="4"/>
      <c r="E236" s="4"/>
      <c r="F236" s="4"/>
      <c r="G236" s="4"/>
      <c r="H236" s="4"/>
      <c r="I236" s="4"/>
      <c r="J236" s="4"/>
      <c r="K236" s="4"/>
      <c r="L236" s="4"/>
      <c r="M236" s="4"/>
      <c r="N236" s="4"/>
      <c r="O236" s="4"/>
      <c r="P236" s="4"/>
      <c r="Q236" s="4"/>
    </row>
    <row r="237" spans="1:17" ht="14.25" customHeight="1">
      <c r="A237" s="4"/>
      <c r="B237" s="4"/>
      <c r="C237" s="4"/>
      <c r="D237" s="4"/>
      <c r="E237" s="4"/>
      <c r="F237" s="4"/>
      <c r="G237" s="4"/>
      <c r="H237" s="4"/>
      <c r="I237" s="4"/>
      <c r="J237" s="4"/>
      <c r="K237" s="4"/>
      <c r="L237" s="4"/>
      <c r="M237" s="4"/>
      <c r="N237" s="4"/>
      <c r="O237" s="4"/>
      <c r="P237" s="4"/>
      <c r="Q237" s="4"/>
    </row>
    <row r="238" spans="1:17" ht="14.25" customHeight="1">
      <c r="A238" s="4"/>
      <c r="B238" s="4"/>
      <c r="C238" s="4"/>
      <c r="D238" s="4"/>
      <c r="E238" s="4"/>
      <c r="F238" s="4"/>
      <c r="G238" s="4"/>
      <c r="H238" s="4"/>
      <c r="I238" s="4"/>
      <c r="J238" s="4"/>
      <c r="K238" s="4"/>
      <c r="L238" s="4"/>
      <c r="M238" s="4"/>
      <c r="N238" s="4"/>
      <c r="O238" s="4"/>
      <c r="P238" s="4"/>
      <c r="Q238" s="4"/>
    </row>
    <row r="239" spans="1:17" ht="14.25" customHeight="1">
      <c r="A239" s="4"/>
      <c r="B239" s="4"/>
      <c r="C239" s="4"/>
      <c r="D239" s="4"/>
      <c r="E239" s="4"/>
      <c r="F239" s="4"/>
      <c r="G239" s="4"/>
      <c r="H239" s="4"/>
      <c r="I239" s="4"/>
      <c r="J239" s="4"/>
      <c r="K239" s="4"/>
      <c r="L239" s="4"/>
      <c r="M239" s="4"/>
      <c r="N239" s="4"/>
      <c r="O239" s="4"/>
      <c r="P239" s="4"/>
      <c r="Q239" s="4"/>
    </row>
    <row r="240" spans="1:17" ht="14.25" customHeight="1">
      <c r="A240" s="4"/>
      <c r="B240" s="4"/>
      <c r="C240" s="4"/>
      <c r="D240" s="4"/>
      <c r="E240" s="4"/>
      <c r="F240" s="4"/>
      <c r="G240" s="4"/>
      <c r="H240" s="4"/>
      <c r="I240" s="4"/>
      <c r="J240" s="4"/>
      <c r="K240" s="4"/>
      <c r="L240" s="4"/>
      <c r="M240" s="4"/>
      <c r="N240" s="4"/>
      <c r="O240" s="4"/>
      <c r="P240" s="4"/>
      <c r="Q240" s="4"/>
    </row>
    <row r="241" spans="1:17" ht="14.25" customHeight="1">
      <c r="A241" s="4"/>
      <c r="B241" s="4"/>
      <c r="C241" s="4"/>
      <c r="D241" s="4"/>
      <c r="E241" s="4"/>
      <c r="F241" s="4"/>
      <c r="G241" s="4"/>
      <c r="H241" s="4"/>
      <c r="I241" s="4"/>
      <c r="J241" s="4"/>
      <c r="K241" s="4"/>
      <c r="L241" s="4"/>
      <c r="M241" s="4"/>
      <c r="N241" s="4"/>
      <c r="O241" s="4"/>
      <c r="P241" s="4"/>
      <c r="Q241" s="4"/>
    </row>
    <row r="242" spans="1:17" ht="14.25" customHeight="1">
      <c r="A242" s="4"/>
      <c r="B242" s="4"/>
      <c r="C242" s="4"/>
      <c r="D242" s="4"/>
      <c r="E242" s="4"/>
      <c r="F242" s="4"/>
      <c r="G242" s="4"/>
      <c r="H242" s="4"/>
      <c r="I242" s="4"/>
      <c r="J242" s="4"/>
      <c r="K242" s="4"/>
      <c r="L242" s="4"/>
      <c r="M242" s="4"/>
      <c r="N242" s="4"/>
      <c r="O242" s="4"/>
      <c r="P242" s="4"/>
      <c r="Q242" s="4"/>
    </row>
    <row r="243" spans="1:17" ht="14.25" customHeight="1">
      <c r="A243" s="4"/>
      <c r="B243" s="4"/>
      <c r="C243" s="4"/>
      <c r="D243" s="4"/>
      <c r="E243" s="4"/>
      <c r="F243" s="4"/>
      <c r="G243" s="4"/>
      <c r="H243" s="4"/>
      <c r="I243" s="4"/>
      <c r="J243" s="4"/>
      <c r="K243" s="4"/>
      <c r="L243" s="4"/>
      <c r="M243" s="4"/>
      <c r="N243" s="4"/>
      <c r="O243" s="4"/>
      <c r="P243" s="4"/>
      <c r="Q243" s="4"/>
    </row>
    <row r="244" spans="1:17" ht="14.25" customHeight="1">
      <c r="A244" s="4"/>
      <c r="B244" s="4"/>
      <c r="C244" s="4"/>
      <c r="D244" s="4"/>
      <c r="E244" s="4"/>
      <c r="F244" s="4"/>
      <c r="G244" s="4"/>
      <c r="H244" s="4"/>
      <c r="I244" s="4"/>
      <c r="J244" s="4"/>
      <c r="K244" s="4"/>
    </row>
    <row r="245" spans="1:17" ht="14.25" customHeight="1">
      <c r="A245" s="4"/>
      <c r="B245" s="4"/>
      <c r="C245" s="4"/>
      <c r="D245" s="4"/>
      <c r="E245" s="4"/>
      <c r="F245" s="4"/>
      <c r="G245" s="4"/>
      <c r="H245" s="4"/>
      <c r="I245" s="4"/>
      <c r="J245" s="4"/>
      <c r="K245" s="4"/>
    </row>
    <row r="246" spans="1:17" ht="14.25" customHeight="1">
      <c r="A246" s="4"/>
      <c r="B246" s="4"/>
      <c r="C246" s="4"/>
      <c r="D246" s="4"/>
      <c r="E246" s="4"/>
      <c r="F246" s="4"/>
      <c r="G246" s="4"/>
      <c r="H246" s="4"/>
      <c r="I246" s="4"/>
      <c r="J246" s="4"/>
      <c r="K246" s="4"/>
    </row>
    <row r="247" spans="1:17" ht="14.25" customHeight="1">
      <c r="A247" s="4"/>
      <c r="B247" s="4"/>
      <c r="C247" s="4"/>
      <c r="D247" s="4"/>
      <c r="E247" s="4"/>
      <c r="F247" s="4"/>
      <c r="G247" s="4"/>
      <c r="H247" s="4"/>
      <c r="I247" s="4"/>
      <c r="J247" s="4"/>
      <c r="K247" s="4"/>
    </row>
    <row r="248" spans="1:17" ht="14.25" customHeight="1">
      <c r="A248" s="4"/>
      <c r="B248" s="4"/>
      <c r="C248" s="4"/>
      <c r="D248" s="4"/>
      <c r="E248" s="4"/>
      <c r="F248" s="4"/>
      <c r="G248" s="4"/>
      <c r="H248" s="4"/>
      <c r="I248" s="4"/>
      <c r="J248" s="4"/>
      <c r="K248" s="4"/>
    </row>
    <row r="249" spans="1:17" ht="14.25" customHeight="1">
      <c r="A249" s="4"/>
      <c r="B249" s="4"/>
      <c r="C249" s="4"/>
      <c r="D249" s="4"/>
      <c r="E249" s="4"/>
      <c r="F249" s="4"/>
      <c r="G249" s="4"/>
      <c r="H249" s="4"/>
      <c r="I249" s="4"/>
      <c r="J249" s="4"/>
      <c r="K249" s="4"/>
    </row>
    <row r="250" spans="1:17" ht="14.25" customHeight="1">
      <c r="A250" s="4"/>
      <c r="B250" s="4"/>
      <c r="C250" s="4"/>
      <c r="D250" s="4"/>
      <c r="E250" s="4"/>
      <c r="F250" s="4"/>
      <c r="G250" s="4"/>
      <c r="H250" s="4"/>
      <c r="I250" s="4"/>
      <c r="J250" s="4"/>
      <c r="K250" s="4"/>
    </row>
    <row r="251" spans="1:17" ht="14.25" customHeight="1">
      <c r="A251" s="4"/>
      <c r="B251" s="4"/>
      <c r="C251" s="4"/>
      <c r="D251" s="4"/>
      <c r="E251" s="4"/>
      <c r="F251" s="4"/>
      <c r="G251" s="4"/>
      <c r="H251" s="4"/>
      <c r="I251" s="4"/>
      <c r="J251" s="4"/>
      <c r="K251" s="4"/>
    </row>
    <row r="252" spans="1:17" ht="14.25" customHeight="1">
      <c r="A252" s="4"/>
      <c r="B252" s="4"/>
      <c r="C252" s="4"/>
      <c r="D252" s="4"/>
      <c r="E252" s="4"/>
      <c r="F252" s="4"/>
      <c r="G252" s="4"/>
      <c r="H252" s="4"/>
      <c r="I252" s="4"/>
      <c r="J252" s="4"/>
      <c r="K252" s="4"/>
    </row>
    <row r="253" spans="1:17" ht="14.25" customHeight="1">
      <c r="A253" s="4"/>
      <c r="B253" s="4"/>
      <c r="C253" s="4"/>
      <c r="D253" s="4"/>
      <c r="E253" s="4"/>
      <c r="F253" s="4"/>
      <c r="G253" s="4"/>
      <c r="H253" s="4"/>
      <c r="I253" s="4"/>
      <c r="J253" s="4"/>
      <c r="K253" s="4"/>
    </row>
    <row r="254" spans="1:17" ht="14.25" customHeight="1">
      <c r="A254" s="4"/>
      <c r="B254" s="4"/>
      <c r="C254" s="4"/>
      <c r="D254" s="4"/>
      <c r="E254" s="4"/>
      <c r="F254" s="4"/>
      <c r="G254" s="4"/>
      <c r="H254" s="4"/>
      <c r="I254" s="4"/>
      <c r="J254" s="4"/>
      <c r="K254" s="4"/>
    </row>
    <row r="255" spans="1:17" ht="14.25" customHeight="1">
      <c r="A255" s="4"/>
      <c r="B255" s="4"/>
      <c r="C255" s="4"/>
      <c r="D255" s="4"/>
      <c r="E255" s="4"/>
      <c r="F255" s="4"/>
      <c r="G255" s="4"/>
      <c r="H255" s="4"/>
      <c r="I255" s="4"/>
      <c r="J255" s="4"/>
      <c r="K255" s="4"/>
    </row>
    <row r="256" spans="1:17" ht="14.25" customHeight="1">
      <c r="A256" s="4"/>
      <c r="B256" s="4"/>
      <c r="C256" s="4"/>
      <c r="D256" s="4"/>
      <c r="E256" s="4"/>
      <c r="F256" s="4"/>
      <c r="G256" s="4"/>
      <c r="H256" s="4"/>
      <c r="I256" s="4"/>
      <c r="J256" s="4"/>
      <c r="K256" s="4"/>
    </row>
    <row r="257" spans="1:11" ht="14.25" customHeight="1">
      <c r="A257" s="4"/>
      <c r="B257" s="4"/>
      <c r="C257" s="4"/>
      <c r="D257" s="4"/>
      <c r="E257" s="4"/>
      <c r="F257" s="4"/>
      <c r="G257" s="4"/>
      <c r="H257" s="4"/>
      <c r="I257" s="4"/>
      <c r="J257" s="4"/>
      <c r="K257" s="4"/>
    </row>
    <row r="258" spans="1:11" ht="14.25" customHeight="1">
      <c r="A258" s="4"/>
      <c r="B258" s="4"/>
      <c r="C258" s="4"/>
      <c r="D258" s="4"/>
      <c r="E258" s="4"/>
      <c r="F258" s="4"/>
      <c r="G258" s="4"/>
      <c r="H258" s="4"/>
      <c r="I258" s="4"/>
      <c r="J258" s="4"/>
      <c r="K258" s="4"/>
    </row>
    <row r="259" spans="1:11" ht="14.25" customHeight="1">
      <c r="A259" s="4"/>
      <c r="B259" s="4"/>
      <c r="C259" s="4"/>
      <c r="D259" s="4"/>
      <c r="E259" s="4"/>
      <c r="F259" s="4"/>
      <c r="G259" s="4"/>
      <c r="H259" s="4"/>
      <c r="I259" s="4"/>
      <c r="J259" s="4"/>
      <c r="K259" s="4"/>
    </row>
    <row r="260" spans="1:11" ht="14.25" customHeight="1">
      <c r="A260" s="4"/>
      <c r="B260" s="4"/>
      <c r="C260" s="4"/>
      <c r="D260" s="4"/>
      <c r="E260" s="4"/>
      <c r="F260" s="4"/>
      <c r="G260" s="4"/>
      <c r="H260" s="4"/>
      <c r="I260" s="4"/>
      <c r="J260" s="4"/>
      <c r="K260" s="4"/>
    </row>
    <row r="261" spans="1:11" ht="14.25" customHeight="1">
      <c r="A261" s="4"/>
      <c r="B261" s="4"/>
      <c r="C261" s="4"/>
      <c r="D261" s="4"/>
      <c r="E261" s="4"/>
      <c r="F261" s="4"/>
      <c r="G261" s="4"/>
      <c r="H261" s="4"/>
      <c r="I261" s="4"/>
      <c r="J261" s="4"/>
      <c r="K261" s="4"/>
    </row>
    <row r="262" spans="1:11" ht="14.25" customHeight="1">
      <c r="A262" s="4"/>
      <c r="B262" s="4"/>
      <c r="C262" s="4"/>
      <c r="D262" s="4"/>
      <c r="E262" s="4"/>
      <c r="F262" s="4"/>
      <c r="G262" s="4"/>
      <c r="H262" s="4"/>
      <c r="I262" s="4"/>
      <c r="J262" s="4"/>
      <c r="K262" s="4"/>
    </row>
    <row r="263" spans="1:11" ht="14.25" customHeight="1">
      <c r="A263" s="4"/>
      <c r="B263" s="4"/>
      <c r="C263" s="4"/>
      <c r="D263" s="4"/>
      <c r="E263" s="4"/>
      <c r="F263" s="4"/>
      <c r="G263" s="4"/>
      <c r="H263" s="4"/>
      <c r="I263" s="4"/>
      <c r="J263" s="4"/>
      <c r="K263" s="4"/>
    </row>
    <row r="264" spans="1:11" ht="14.25" customHeight="1">
      <c r="A264" s="4"/>
      <c r="B264" s="4"/>
      <c r="C264" s="4"/>
      <c r="D264" s="4"/>
      <c r="E264" s="4"/>
      <c r="F264" s="4"/>
      <c r="G264" s="4"/>
      <c r="H264" s="4"/>
      <c r="I264" s="4"/>
      <c r="J264" s="4"/>
      <c r="K264" s="4"/>
    </row>
    <row r="265" spans="1:11" ht="14.25" customHeight="1">
      <c r="A265" s="4"/>
      <c r="B265" s="4"/>
      <c r="C265" s="4"/>
      <c r="D265" s="4"/>
      <c r="E265" s="4"/>
      <c r="F265" s="4"/>
      <c r="G265" s="4"/>
      <c r="H265" s="4"/>
      <c r="I265" s="4"/>
      <c r="J265" s="4"/>
      <c r="K265" s="4"/>
    </row>
    <row r="266" spans="1:11" ht="14.25" customHeight="1">
      <c r="A266" s="4"/>
      <c r="B266" s="4"/>
      <c r="C266" s="4"/>
      <c r="D266" s="4"/>
      <c r="E266" s="4"/>
      <c r="F266" s="4"/>
      <c r="G266" s="4"/>
      <c r="H266" s="4"/>
      <c r="I266" s="4"/>
      <c r="J266" s="4"/>
      <c r="K266" s="4"/>
    </row>
    <row r="267" spans="1:11" ht="14.25" customHeight="1">
      <c r="A267" s="4"/>
      <c r="B267" s="4"/>
      <c r="C267" s="4"/>
      <c r="D267" s="4"/>
      <c r="E267" s="4"/>
      <c r="F267" s="4"/>
      <c r="G267" s="4"/>
      <c r="H267" s="4"/>
      <c r="I267" s="4"/>
      <c r="J267" s="4"/>
      <c r="K267" s="4"/>
    </row>
    <row r="268" spans="1:11" ht="14.25" customHeight="1">
      <c r="A268" s="4"/>
      <c r="B268" s="4"/>
      <c r="C268" s="4"/>
      <c r="D268" s="4"/>
      <c r="E268" s="4"/>
      <c r="F268" s="4"/>
      <c r="G268" s="4"/>
      <c r="H268" s="4"/>
      <c r="I268" s="4"/>
      <c r="J268" s="4"/>
      <c r="K268" s="4"/>
    </row>
    <row r="269" spans="1:11" ht="14.25" customHeight="1">
      <c r="A269" s="4"/>
      <c r="B269" s="4"/>
      <c r="C269" s="4"/>
      <c r="D269" s="4"/>
      <c r="E269" s="4"/>
      <c r="F269" s="4"/>
      <c r="G269" s="4"/>
      <c r="H269" s="4"/>
      <c r="I269" s="4"/>
      <c r="J269" s="4"/>
      <c r="K269" s="4"/>
    </row>
    <row r="270" spans="1:11" ht="14.25" customHeight="1">
      <c r="A270" s="4"/>
      <c r="B270" s="4"/>
      <c r="C270" s="4"/>
      <c r="D270" s="4"/>
      <c r="E270" s="4"/>
      <c r="F270" s="4"/>
      <c r="G270" s="4"/>
      <c r="H270" s="4"/>
      <c r="I270" s="4"/>
      <c r="J270" s="4"/>
      <c r="K270" s="4"/>
    </row>
    <row r="271" spans="1:11" ht="14.25" customHeight="1">
      <c r="A271" s="4"/>
      <c r="B271" s="4"/>
      <c r="C271" s="4"/>
      <c r="D271" s="4"/>
      <c r="E271" s="4"/>
      <c r="F271" s="4"/>
      <c r="G271" s="4"/>
      <c r="H271" s="4"/>
      <c r="I271" s="4"/>
      <c r="J271" s="4"/>
      <c r="K271" s="4"/>
    </row>
    <row r="272" spans="1:11" ht="14.25" customHeight="1">
      <c r="A272" s="4"/>
      <c r="B272" s="4"/>
      <c r="C272" s="4"/>
      <c r="D272" s="4"/>
      <c r="E272" s="4"/>
      <c r="F272" s="4"/>
      <c r="G272" s="4"/>
      <c r="H272" s="4"/>
      <c r="I272" s="4"/>
      <c r="J272" s="4"/>
      <c r="K272" s="4"/>
    </row>
    <row r="273" spans="1:11" ht="14.25" customHeight="1">
      <c r="A273" s="4"/>
      <c r="B273" s="4"/>
      <c r="C273" s="4"/>
      <c r="D273" s="4"/>
      <c r="E273" s="4"/>
      <c r="F273" s="4"/>
      <c r="G273" s="4"/>
      <c r="H273" s="4"/>
      <c r="I273" s="4"/>
      <c r="J273" s="4"/>
      <c r="K273" s="4"/>
    </row>
    <row r="274" spans="1:11" ht="14.25" customHeight="1">
      <c r="A274" s="4"/>
      <c r="B274" s="4"/>
      <c r="C274" s="4"/>
      <c r="D274" s="4"/>
      <c r="E274" s="4"/>
      <c r="F274" s="4"/>
      <c r="G274" s="4"/>
      <c r="H274" s="4"/>
      <c r="I274" s="4"/>
      <c r="J274" s="4"/>
      <c r="K274" s="4"/>
    </row>
    <row r="275" spans="1:11" ht="14.25" customHeight="1">
      <c r="A275" s="4"/>
      <c r="B275" s="4"/>
      <c r="C275" s="4"/>
      <c r="D275" s="4"/>
      <c r="E275" s="4"/>
      <c r="F275" s="4"/>
      <c r="G275" s="4"/>
      <c r="H275" s="4"/>
      <c r="I275" s="4"/>
      <c r="J275" s="4"/>
      <c r="K275" s="4"/>
    </row>
    <row r="276" spans="1:11" ht="14.25" customHeight="1">
      <c r="A276" s="4"/>
      <c r="B276" s="4"/>
      <c r="C276" s="4"/>
      <c r="D276" s="4"/>
      <c r="E276" s="4"/>
      <c r="F276" s="4"/>
      <c r="G276" s="4"/>
      <c r="H276" s="4"/>
      <c r="I276" s="4"/>
      <c r="J276" s="4"/>
      <c r="K276" s="4"/>
    </row>
    <row r="277" spans="1:11" ht="14.25" customHeight="1">
      <c r="A277" s="4"/>
      <c r="B277" s="4"/>
      <c r="C277" s="4"/>
      <c r="D277" s="4"/>
      <c r="E277" s="4"/>
      <c r="F277" s="4"/>
      <c r="G277" s="4"/>
      <c r="H277" s="4"/>
      <c r="I277" s="4"/>
      <c r="J277" s="4"/>
      <c r="K277" s="4"/>
    </row>
    <row r="278" spans="1:11" ht="14.25" customHeight="1">
      <c r="A278" s="4"/>
      <c r="B278" s="4"/>
      <c r="C278" s="4"/>
      <c r="D278" s="4"/>
      <c r="E278" s="4"/>
      <c r="F278" s="4"/>
      <c r="G278" s="4"/>
      <c r="H278" s="4"/>
      <c r="I278" s="4"/>
      <c r="J278" s="4"/>
      <c r="K278" s="4"/>
    </row>
    <row r="279" spans="1:11" ht="14.25" customHeight="1">
      <c r="A279" s="4"/>
      <c r="B279" s="4"/>
      <c r="C279" s="4"/>
      <c r="D279" s="4"/>
      <c r="E279" s="4"/>
      <c r="F279" s="4"/>
      <c r="G279" s="4"/>
      <c r="H279" s="4"/>
      <c r="I279" s="4"/>
      <c r="J279" s="4"/>
      <c r="K279" s="4"/>
    </row>
    <row r="280" spans="1:11" ht="14.25" customHeight="1">
      <c r="A280" s="4"/>
      <c r="B280" s="4"/>
      <c r="C280" s="4"/>
      <c r="D280" s="4"/>
      <c r="E280" s="4"/>
      <c r="F280" s="4"/>
      <c r="G280" s="4"/>
      <c r="H280" s="4"/>
      <c r="I280" s="4"/>
      <c r="J280" s="4"/>
      <c r="K280" s="4"/>
    </row>
    <row r="281" spans="1:11" ht="14.25" customHeight="1">
      <c r="A281" s="4"/>
      <c r="B281" s="4"/>
      <c r="C281" s="4"/>
      <c r="D281" s="4"/>
      <c r="E281" s="4"/>
      <c r="F281" s="4"/>
      <c r="G281" s="4"/>
      <c r="H281" s="4"/>
      <c r="I281" s="4"/>
      <c r="J281" s="4"/>
      <c r="K281" s="4"/>
    </row>
    <row r="282" spans="1:11" ht="14.25" customHeight="1">
      <c r="A282" s="4"/>
      <c r="B282" s="4"/>
      <c r="C282" s="4"/>
      <c r="D282" s="4"/>
      <c r="E282" s="4"/>
      <c r="F282" s="4"/>
      <c r="G282" s="4"/>
      <c r="H282" s="4"/>
      <c r="I282" s="4"/>
      <c r="J282" s="4"/>
      <c r="K282" s="4"/>
    </row>
    <row r="283" spans="1:11" ht="14.25" customHeight="1">
      <c r="A283" s="4"/>
      <c r="B283" s="4"/>
      <c r="C283" s="4"/>
      <c r="D283" s="4"/>
      <c r="E283" s="4"/>
      <c r="F283" s="4"/>
      <c r="G283" s="4"/>
      <c r="H283" s="4"/>
      <c r="I283" s="4"/>
      <c r="J283" s="4"/>
      <c r="K283" s="4"/>
    </row>
    <row r="284" spans="1:11" ht="14.25" customHeight="1">
      <c r="A284" s="4"/>
      <c r="B284" s="4"/>
      <c r="C284" s="4"/>
      <c r="D284" s="4"/>
      <c r="E284" s="4"/>
      <c r="F284" s="4"/>
      <c r="G284" s="4"/>
      <c r="H284" s="4"/>
      <c r="I284" s="4"/>
      <c r="J284" s="4"/>
      <c r="K284" s="4"/>
    </row>
    <row r="285" spans="1:11" ht="14.25" customHeight="1">
      <c r="A285" s="4"/>
      <c r="B285" s="4"/>
      <c r="C285" s="4"/>
      <c r="D285" s="4"/>
      <c r="E285" s="4"/>
      <c r="F285" s="4"/>
      <c r="G285" s="4"/>
      <c r="H285" s="4"/>
      <c r="I285" s="4"/>
      <c r="J285" s="4"/>
      <c r="K285" s="4"/>
    </row>
    <row r="286" spans="1:11" ht="14.25" customHeight="1">
      <c r="A286" s="4"/>
      <c r="B286" s="4"/>
      <c r="C286" s="4"/>
      <c r="D286" s="4"/>
      <c r="E286" s="4"/>
      <c r="F286" s="4"/>
      <c r="G286" s="4"/>
      <c r="H286" s="4"/>
      <c r="I286" s="4"/>
      <c r="J286" s="4"/>
      <c r="K286" s="4"/>
    </row>
    <row r="287" spans="1:11" ht="14.25" customHeight="1">
      <c r="A287" s="4"/>
      <c r="B287" s="4"/>
      <c r="C287" s="4"/>
      <c r="D287" s="4"/>
      <c r="E287" s="4"/>
      <c r="F287" s="4"/>
      <c r="G287" s="4"/>
      <c r="H287" s="4"/>
      <c r="I287" s="4"/>
      <c r="J287" s="4"/>
      <c r="K287" s="4"/>
    </row>
    <row r="288" spans="1:11" ht="14.25" customHeight="1">
      <c r="A288" s="4"/>
      <c r="B288" s="4"/>
      <c r="C288" s="4"/>
      <c r="D288" s="4"/>
      <c r="E288" s="4"/>
      <c r="F288" s="4"/>
      <c r="G288" s="4"/>
      <c r="H288" s="4"/>
      <c r="I288" s="4"/>
      <c r="J288" s="4"/>
      <c r="K288" s="4"/>
    </row>
    <row r="289" spans="1:11" ht="14.25" customHeight="1">
      <c r="A289" s="4"/>
      <c r="B289" s="4"/>
      <c r="C289" s="4"/>
      <c r="D289" s="4"/>
      <c r="E289" s="4"/>
      <c r="F289" s="4"/>
      <c r="G289" s="4"/>
      <c r="H289" s="4"/>
      <c r="I289" s="4"/>
      <c r="J289" s="4"/>
      <c r="K289" s="4"/>
    </row>
    <row r="290" spans="1:11" ht="14.25" customHeight="1">
      <c r="A290" s="4"/>
      <c r="B290" s="4"/>
      <c r="C290" s="4"/>
      <c r="D290" s="4"/>
      <c r="E290" s="4"/>
      <c r="F290" s="4"/>
      <c r="G290" s="4"/>
      <c r="H290" s="4"/>
      <c r="I290" s="4"/>
      <c r="J290" s="4"/>
      <c r="K290" s="4"/>
    </row>
    <row r="291" spans="1:11" ht="14.25" customHeight="1">
      <c r="A291" s="4"/>
      <c r="B291" s="4"/>
      <c r="C291" s="4"/>
      <c r="D291" s="4"/>
      <c r="E291" s="4"/>
      <c r="F291" s="4"/>
      <c r="G291" s="4"/>
      <c r="H291" s="4"/>
      <c r="I291" s="4"/>
      <c r="J291" s="4"/>
      <c r="K291" s="4"/>
    </row>
    <row r="292" spans="1:11" ht="14.25" customHeight="1">
      <c r="A292" s="4"/>
      <c r="B292" s="4"/>
      <c r="C292" s="4"/>
      <c r="D292" s="4"/>
      <c r="E292" s="4"/>
      <c r="F292" s="4"/>
      <c r="G292" s="4"/>
      <c r="H292" s="4"/>
      <c r="I292" s="4"/>
      <c r="J292" s="4"/>
      <c r="K292" s="4"/>
    </row>
    <row r="293" spans="1:11" ht="14.25" customHeight="1">
      <c r="A293" s="4"/>
      <c r="B293" s="4"/>
      <c r="C293" s="4"/>
      <c r="D293" s="4"/>
      <c r="E293" s="4"/>
      <c r="F293" s="4"/>
      <c r="G293" s="4"/>
      <c r="H293" s="4"/>
      <c r="I293" s="4"/>
      <c r="J293" s="4"/>
      <c r="K293" s="4"/>
    </row>
    <row r="294" spans="1:11" ht="14.25" customHeight="1">
      <c r="A294" s="4"/>
      <c r="B294" s="4"/>
      <c r="C294" s="4"/>
      <c r="D294" s="4"/>
      <c r="E294" s="4"/>
      <c r="F294" s="4"/>
      <c r="G294" s="4"/>
      <c r="H294" s="4"/>
      <c r="I294" s="4"/>
      <c r="J294" s="4"/>
      <c r="K294" s="4"/>
    </row>
    <row r="295" spans="1:11" ht="14.25" customHeight="1">
      <c r="A295" s="4"/>
      <c r="B295" s="4"/>
      <c r="C295" s="4"/>
      <c r="D295" s="4"/>
      <c r="E295" s="4"/>
      <c r="F295" s="4"/>
      <c r="G295" s="4"/>
      <c r="H295" s="4"/>
      <c r="I295" s="4"/>
      <c r="J295" s="4"/>
      <c r="K295" s="4"/>
    </row>
    <row r="296" spans="1:11" ht="14.25" customHeight="1">
      <c r="A296" s="4"/>
      <c r="B296" s="4"/>
      <c r="C296" s="4"/>
      <c r="D296" s="4"/>
      <c r="E296" s="4"/>
      <c r="F296" s="4"/>
      <c r="G296" s="4"/>
      <c r="H296" s="4"/>
      <c r="I296" s="4"/>
      <c r="J296" s="4"/>
      <c r="K296" s="4"/>
    </row>
    <row r="297" spans="1:11" ht="14.25" customHeight="1">
      <c r="A297" s="4"/>
      <c r="B297" s="4"/>
      <c r="C297" s="4"/>
      <c r="D297" s="4"/>
      <c r="E297" s="4"/>
      <c r="F297" s="4"/>
      <c r="G297" s="4"/>
      <c r="H297" s="4"/>
      <c r="I297" s="4"/>
      <c r="J297" s="4"/>
      <c r="K297" s="4"/>
    </row>
    <row r="298" spans="1:11" ht="14.25" customHeight="1">
      <c r="A298" s="4"/>
      <c r="B298" s="4"/>
      <c r="C298" s="4"/>
      <c r="D298" s="4"/>
      <c r="E298" s="4"/>
      <c r="F298" s="4"/>
      <c r="G298" s="4"/>
      <c r="H298" s="4"/>
      <c r="I298" s="4"/>
      <c r="J298" s="4"/>
      <c r="K298" s="4"/>
    </row>
    <row r="299" spans="1:11" ht="14.25" customHeight="1">
      <c r="A299" s="4"/>
      <c r="B299" s="4"/>
      <c r="C299" s="4"/>
      <c r="D299" s="4"/>
      <c r="E299" s="4"/>
      <c r="F299" s="4"/>
      <c r="G299" s="4"/>
      <c r="H299" s="4"/>
      <c r="I299" s="4"/>
      <c r="J299" s="4"/>
      <c r="K299" s="4"/>
    </row>
    <row r="300" spans="1:11" ht="14.25" customHeight="1">
      <c r="A300" s="4"/>
      <c r="B300" s="4"/>
      <c r="C300" s="4"/>
      <c r="D300" s="4"/>
      <c r="E300" s="4"/>
      <c r="F300" s="4"/>
      <c r="G300" s="4"/>
      <c r="H300" s="4"/>
      <c r="I300" s="4"/>
      <c r="J300" s="4"/>
      <c r="K300" s="4"/>
    </row>
    <row r="301" spans="1:11" ht="14.25" customHeight="1">
      <c r="A301" s="4"/>
      <c r="B301" s="4"/>
      <c r="C301" s="4"/>
      <c r="D301" s="4"/>
      <c r="E301" s="4"/>
      <c r="F301" s="4"/>
      <c r="G301" s="4"/>
      <c r="H301" s="4"/>
      <c r="I301" s="4"/>
      <c r="J301" s="4"/>
      <c r="K301" s="4"/>
    </row>
    <row r="302" spans="1:11" ht="14.25" customHeight="1">
      <c r="A302" s="4"/>
      <c r="B302" s="4"/>
      <c r="C302" s="4"/>
      <c r="D302" s="4"/>
      <c r="E302" s="4"/>
      <c r="F302" s="4"/>
      <c r="G302" s="4"/>
      <c r="H302" s="4"/>
      <c r="I302" s="4"/>
      <c r="J302" s="4"/>
      <c r="K302" s="4"/>
    </row>
    <row r="303" spans="1:11" ht="14.25" customHeight="1">
      <c r="A303" s="4"/>
      <c r="B303" s="4"/>
      <c r="C303" s="4"/>
      <c r="D303" s="4"/>
      <c r="E303" s="4"/>
      <c r="F303" s="4"/>
      <c r="G303" s="4"/>
      <c r="H303" s="4"/>
      <c r="I303" s="4"/>
      <c r="J303" s="4"/>
      <c r="K303" s="4"/>
    </row>
    <row r="304" spans="1:11" ht="14.25" customHeight="1">
      <c r="A304" s="4"/>
      <c r="B304" s="4"/>
      <c r="C304" s="4"/>
      <c r="D304" s="4"/>
      <c r="E304" s="4"/>
      <c r="F304" s="4"/>
      <c r="G304" s="4"/>
      <c r="H304" s="4"/>
      <c r="I304" s="4"/>
      <c r="J304" s="4"/>
      <c r="K304" s="4"/>
    </row>
    <row r="305" spans="1:11" ht="14.25" customHeight="1">
      <c r="A305" s="4"/>
      <c r="B305" s="4"/>
      <c r="C305" s="4"/>
      <c r="D305" s="4"/>
      <c r="E305" s="4"/>
      <c r="F305" s="4"/>
      <c r="G305" s="4"/>
      <c r="H305" s="4"/>
      <c r="I305" s="4"/>
      <c r="J305" s="4"/>
      <c r="K305" s="4"/>
    </row>
    <row r="306" spans="1:11" ht="14.25" customHeight="1">
      <c r="A306" s="4"/>
      <c r="B306" s="4"/>
      <c r="C306" s="4"/>
      <c r="D306" s="4"/>
      <c r="E306" s="4"/>
      <c r="F306" s="4"/>
      <c r="G306" s="4"/>
      <c r="H306" s="4"/>
      <c r="I306" s="4"/>
      <c r="J306" s="4"/>
      <c r="K306" s="4"/>
    </row>
    <row r="307" spans="1:11" ht="14.25" customHeight="1">
      <c r="A307" s="4"/>
      <c r="B307" s="4"/>
      <c r="C307" s="4"/>
      <c r="D307" s="4"/>
      <c r="E307" s="4"/>
      <c r="F307" s="4"/>
      <c r="G307" s="4"/>
      <c r="H307" s="4"/>
      <c r="I307" s="4"/>
      <c r="J307" s="4"/>
      <c r="K307" s="4"/>
    </row>
    <row r="308" spans="1:11" ht="14.25" customHeight="1">
      <c r="A308" s="4"/>
      <c r="B308" s="4"/>
      <c r="C308" s="4"/>
      <c r="D308" s="4"/>
      <c r="E308" s="4"/>
      <c r="F308" s="4"/>
      <c r="G308" s="4"/>
      <c r="H308" s="4"/>
      <c r="I308" s="4"/>
      <c r="J308" s="4"/>
      <c r="K308" s="4"/>
    </row>
    <row r="309" spans="1:11" ht="14.25" customHeight="1">
      <c r="A309" s="4"/>
      <c r="B309" s="4"/>
      <c r="C309" s="4"/>
      <c r="D309" s="4"/>
      <c r="E309" s="4"/>
      <c r="F309" s="4"/>
      <c r="G309" s="4"/>
      <c r="H309" s="4"/>
      <c r="I309" s="4"/>
      <c r="J309" s="4"/>
      <c r="K309" s="4"/>
    </row>
    <row r="310" spans="1:11" ht="14.25" customHeight="1">
      <c r="A310" s="4"/>
      <c r="B310" s="4"/>
      <c r="C310" s="4"/>
      <c r="D310" s="4"/>
      <c r="E310" s="4"/>
      <c r="F310" s="4"/>
      <c r="G310" s="4"/>
      <c r="H310" s="4"/>
      <c r="I310" s="4"/>
      <c r="J310" s="4"/>
      <c r="K310" s="4"/>
    </row>
    <row r="311" spans="1:11" ht="14.25" customHeight="1">
      <c r="A311" s="4"/>
      <c r="B311" s="4"/>
      <c r="C311" s="4"/>
      <c r="D311" s="4"/>
      <c r="E311" s="4"/>
      <c r="F311" s="4"/>
      <c r="G311" s="4"/>
      <c r="H311" s="4"/>
      <c r="I311" s="4"/>
      <c r="J311" s="4"/>
      <c r="K311" s="4"/>
    </row>
    <row r="312" spans="1:11" ht="14.25" customHeight="1">
      <c r="A312" s="4"/>
      <c r="B312" s="4"/>
      <c r="C312" s="4"/>
      <c r="D312" s="4"/>
      <c r="E312" s="4"/>
      <c r="F312" s="4"/>
      <c r="G312" s="4"/>
      <c r="H312" s="4"/>
      <c r="I312" s="4"/>
      <c r="J312" s="4"/>
      <c r="K312" s="4"/>
    </row>
    <row r="313" spans="1:11" ht="14.25" customHeight="1">
      <c r="A313" s="4"/>
      <c r="B313" s="4"/>
      <c r="C313" s="4"/>
      <c r="D313" s="4"/>
      <c r="E313" s="4"/>
      <c r="F313" s="4"/>
      <c r="G313" s="4"/>
      <c r="H313" s="4"/>
      <c r="I313" s="4"/>
      <c r="J313" s="4"/>
      <c r="K313" s="4"/>
    </row>
    <row r="314" spans="1:11" ht="14.25" customHeight="1">
      <c r="A314" s="4"/>
      <c r="B314" s="4"/>
      <c r="C314" s="4"/>
      <c r="D314" s="4"/>
      <c r="E314" s="4"/>
      <c r="F314" s="4"/>
      <c r="G314" s="4"/>
      <c r="H314" s="4"/>
      <c r="I314" s="4"/>
      <c r="J314" s="4"/>
      <c r="K314" s="4"/>
    </row>
    <row r="315" spans="1:11" ht="14.25" customHeight="1">
      <c r="A315" s="4"/>
      <c r="B315" s="4"/>
      <c r="C315" s="4"/>
      <c r="D315" s="4"/>
      <c r="E315" s="4"/>
      <c r="F315" s="4"/>
      <c r="G315" s="4"/>
      <c r="H315" s="4"/>
      <c r="I315" s="4"/>
      <c r="J315" s="4"/>
      <c r="K315" s="4"/>
    </row>
    <row r="316" spans="1:11" ht="14.25" customHeight="1">
      <c r="A316" s="4"/>
      <c r="B316" s="4"/>
      <c r="C316" s="4"/>
      <c r="D316" s="4"/>
      <c r="E316" s="4"/>
      <c r="F316" s="4"/>
      <c r="G316" s="4"/>
      <c r="H316" s="4"/>
      <c r="I316" s="4"/>
      <c r="J316" s="4"/>
      <c r="K316" s="4"/>
    </row>
    <row r="317" spans="1:11" ht="14.25" customHeight="1">
      <c r="A317" s="4"/>
      <c r="B317" s="4"/>
      <c r="C317" s="4"/>
      <c r="D317" s="4"/>
      <c r="E317" s="4"/>
      <c r="F317" s="4"/>
      <c r="G317" s="4"/>
      <c r="H317" s="4"/>
      <c r="I317" s="4"/>
      <c r="J317" s="4"/>
      <c r="K317" s="4"/>
    </row>
    <row r="318" spans="1:11" ht="14.25" customHeight="1">
      <c r="A318" s="4"/>
      <c r="B318" s="4"/>
      <c r="C318" s="4"/>
      <c r="D318" s="4"/>
      <c r="E318" s="4"/>
      <c r="F318" s="4"/>
      <c r="G318" s="4"/>
      <c r="H318" s="4"/>
      <c r="I318" s="4"/>
      <c r="J318" s="4"/>
      <c r="K318" s="4"/>
    </row>
    <row r="319" spans="1:11" ht="14.25" customHeight="1">
      <c r="A319" s="4"/>
      <c r="B319" s="4"/>
      <c r="C319" s="4"/>
      <c r="D319" s="4"/>
      <c r="E319" s="4"/>
      <c r="F319" s="4"/>
      <c r="G319" s="4"/>
      <c r="H319" s="4"/>
      <c r="I319" s="4"/>
      <c r="J319" s="4"/>
      <c r="K319" s="4"/>
    </row>
    <row r="320" spans="1:11" ht="14.25" customHeight="1">
      <c r="A320" s="4"/>
      <c r="B320" s="4"/>
      <c r="C320" s="4"/>
      <c r="D320" s="4"/>
      <c r="E320" s="4"/>
      <c r="F320" s="4"/>
      <c r="G320" s="4"/>
      <c r="H320" s="4"/>
      <c r="I320" s="4"/>
      <c r="J320" s="4"/>
      <c r="K320" s="4"/>
    </row>
    <row r="321" spans="1:11" ht="14.25" customHeight="1">
      <c r="A321" s="4"/>
      <c r="B321" s="4"/>
      <c r="C321" s="4"/>
      <c r="D321" s="4"/>
      <c r="E321" s="4"/>
      <c r="F321" s="4"/>
      <c r="G321" s="4"/>
      <c r="H321" s="4"/>
      <c r="I321" s="4"/>
      <c r="J321" s="4"/>
      <c r="K321" s="4"/>
    </row>
    <row r="322" spans="1:11" ht="14.25" customHeight="1">
      <c r="A322" s="4"/>
      <c r="B322" s="4"/>
      <c r="C322" s="4"/>
      <c r="D322" s="4"/>
      <c r="E322" s="4"/>
      <c r="F322" s="4"/>
      <c r="G322" s="4"/>
      <c r="H322" s="4"/>
      <c r="I322" s="4"/>
      <c r="J322" s="4"/>
      <c r="K322" s="4"/>
    </row>
    <row r="323" spans="1:11" ht="14.25" customHeight="1">
      <c r="A323" s="4"/>
      <c r="B323" s="4"/>
      <c r="C323" s="4"/>
      <c r="D323" s="4"/>
      <c r="E323" s="4"/>
      <c r="F323" s="4"/>
      <c r="G323" s="4"/>
      <c r="H323" s="4"/>
      <c r="I323" s="4"/>
      <c r="J323" s="4"/>
      <c r="K323" s="4"/>
    </row>
    <row r="324" spans="1:11" ht="14.25" customHeight="1">
      <c r="A324" s="4"/>
      <c r="B324" s="4"/>
      <c r="C324" s="4"/>
      <c r="D324" s="4"/>
      <c r="E324" s="4"/>
      <c r="F324" s="4"/>
      <c r="G324" s="4"/>
      <c r="H324" s="4"/>
      <c r="I324" s="4"/>
      <c r="J324" s="4"/>
      <c r="K324" s="4"/>
    </row>
    <row r="325" spans="1:11" ht="14.25" customHeight="1">
      <c r="A325" s="4"/>
      <c r="B325" s="4"/>
      <c r="C325" s="4"/>
      <c r="D325" s="4"/>
      <c r="E325" s="4"/>
      <c r="F325" s="4"/>
      <c r="G325" s="4"/>
      <c r="H325" s="4"/>
      <c r="I325" s="4"/>
      <c r="J325" s="4"/>
      <c r="K325" s="4"/>
    </row>
    <row r="326" spans="1:11" ht="14.25" customHeight="1">
      <c r="A326" s="4"/>
      <c r="B326" s="4"/>
      <c r="C326" s="4"/>
      <c r="D326" s="4"/>
      <c r="E326" s="4"/>
      <c r="F326" s="4"/>
      <c r="G326" s="4"/>
      <c r="H326" s="4"/>
      <c r="I326" s="4"/>
      <c r="J326" s="4"/>
      <c r="K326" s="4"/>
    </row>
    <row r="327" spans="1:11" ht="14.25" customHeight="1">
      <c r="A327" s="4"/>
      <c r="B327" s="4"/>
      <c r="C327" s="4"/>
      <c r="D327" s="4"/>
      <c r="E327" s="4"/>
      <c r="F327" s="4"/>
      <c r="G327" s="4"/>
      <c r="H327" s="4"/>
      <c r="I327" s="4"/>
      <c r="J327" s="4"/>
      <c r="K327" s="4"/>
    </row>
    <row r="328" spans="1:11" ht="14.25" customHeight="1">
      <c r="A328" s="4"/>
      <c r="B328" s="4"/>
      <c r="C328" s="4"/>
      <c r="D328" s="4"/>
      <c r="E328" s="4"/>
      <c r="F328" s="4"/>
      <c r="G328" s="4"/>
      <c r="H328" s="4"/>
      <c r="I328" s="4"/>
      <c r="J328" s="4"/>
      <c r="K328" s="4"/>
    </row>
    <row r="329" spans="1:11" ht="14.25" customHeight="1">
      <c r="A329" s="4"/>
      <c r="B329" s="4"/>
      <c r="C329" s="4"/>
      <c r="D329" s="4"/>
      <c r="E329" s="4"/>
      <c r="F329" s="4"/>
      <c r="G329" s="4"/>
      <c r="H329" s="4"/>
      <c r="I329" s="4"/>
      <c r="J329" s="4"/>
      <c r="K329" s="4"/>
    </row>
    <row r="330" spans="1:11" ht="14.25" customHeight="1">
      <c r="A330" s="4"/>
      <c r="B330" s="4"/>
      <c r="C330" s="4"/>
      <c r="D330" s="4"/>
      <c r="E330" s="4"/>
      <c r="F330" s="4"/>
      <c r="G330" s="4"/>
      <c r="H330" s="4"/>
      <c r="I330" s="4"/>
      <c r="J330" s="4"/>
      <c r="K330" s="4"/>
    </row>
    <row r="331" spans="1:11" ht="14.25" customHeight="1">
      <c r="A331" s="4"/>
      <c r="B331" s="4"/>
      <c r="C331" s="4"/>
      <c r="D331" s="4"/>
      <c r="E331" s="4"/>
      <c r="F331" s="4"/>
      <c r="G331" s="4"/>
      <c r="H331" s="4"/>
      <c r="I331" s="4"/>
      <c r="J331" s="4"/>
      <c r="K331" s="4"/>
    </row>
    <row r="332" spans="1:11" ht="14.25" customHeight="1">
      <c r="A332" s="4"/>
      <c r="B332" s="4"/>
      <c r="C332" s="4"/>
      <c r="D332" s="4"/>
      <c r="E332" s="4"/>
      <c r="F332" s="4"/>
      <c r="G332" s="4"/>
      <c r="H332" s="4"/>
      <c r="I332" s="4"/>
      <c r="J332" s="4"/>
      <c r="K332" s="4"/>
    </row>
    <row r="333" spans="1:11" ht="14.25" customHeight="1">
      <c r="A333" s="4"/>
      <c r="B333" s="4"/>
      <c r="C333" s="4"/>
      <c r="D333" s="4"/>
      <c r="E333" s="4"/>
      <c r="F333" s="4"/>
      <c r="G333" s="4"/>
      <c r="H333" s="4"/>
      <c r="I333" s="4"/>
      <c r="J333" s="4"/>
      <c r="K333" s="4"/>
    </row>
    <row r="334" spans="1:11" ht="14.25" customHeight="1">
      <c r="A334" s="4"/>
      <c r="B334" s="4"/>
      <c r="C334" s="4"/>
      <c r="D334" s="4"/>
      <c r="E334" s="4"/>
      <c r="F334" s="4"/>
      <c r="G334" s="4"/>
      <c r="H334" s="4"/>
      <c r="I334" s="4"/>
      <c r="J334" s="4"/>
      <c r="K334" s="4"/>
    </row>
    <row r="335" spans="1:11" ht="14.25" customHeight="1">
      <c r="A335" s="4"/>
      <c r="B335" s="4"/>
      <c r="C335" s="4"/>
      <c r="D335" s="4"/>
      <c r="E335" s="4"/>
      <c r="F335" s="4"/>
      <c r="G335" s="4"/>
      <c r="H335" s="4"/>
      <c r="I335" s="4"/>
      <c r="J335" s="4"/>
      <c r="K335" s="4"/>
    </row>
    <row r="336" spans="1:11" ht="14.25" customHeight="1">
      <c r="A336" s="4"/>
      <c r="B336" s="4"/>
      <c r="C336" s="4"/>
      <c r="D336" s="4"/>
      <c r="E336" s="4"/>
      <c r="F336" s="4"/>
      <c r="G336" s="4"/>
      <c r="H336" s="4"/>
      <c r="I336" s="4"/>
      <c r="J336" s="4"/>
      <c r="K336" s="4"/>
    </row>
    <row r="337" spans="1:11" ht="14.25" customHeight="1">
      <c r="A337" s="4"/>
      <c r="B337" s="4"/>
      <c r="C337" s="4"/>
      <c r="D337" s="4"/>
      <c r="E337" s="4"/>
      <c r="F337" s="4"/>
      <c r="G337" s="4"/>
      <c r="H337" s="4"/>
      <c r="I337" s="4"/>
      <c r="J337" s="4"/>
      <c r="K337" s="4"/>
    </row>
    <row r="338" spans="1:11" ht="14.25" customHeight="1">
      <c r="A338" s="4"/>
      <c r="B338" s="4"/>
      <c r="C338" s="4"/>
      <c r="D338" s="4"/>
      <c r="E338" s="4"/>
      <c r="F338" s="4"/>
      <c r="G338" s="4"/>
      <c r="H338" s="4"/>
      <c r="I338" s="4"/>
      <c r="J338" s="4"/>
      <c r="K338" s="4"/>
    </row>
    <row r="339" spans="1:11" ht="14.25" customHeight="1">
      <c r="A339" s="4"/>
      <c r="B339" s="4"/>
      <c r="C339" s="4"/>
      <c r="D339" s="4"/>
      <c r="E339" s="4"/>
      <c r="F339" s="4"/>
      <c r="G339" s="4"/>
      <c r="H339" s="4"/>
      <c r="I339" s="4"/>
      <c r="J339" s="4"/>
      <c r="K339" s="4"/>
    </row>
    <row r="340" spans="1:11" ht="14.25" customHeight="1">
      <c r="A340" s="4"/>
      <c r="B340" s="4"/>
      <c r="C340" s="4"/>
      <c r="D340" s="4"/>
      <c r="E340" s="4"/>
      <c r="F340" s="4"/>
      <c r="G340" s="4"/>
      <c r="H340" s="4"/>
      <c r="I340" s="4"/>
      <c r="J340" s="4"/>
      <c r="K340" s="4"/>
    </row>
    <row r="341" spans="1:11" ht="14.25" customHeight="1">
      <c r="A341" s="4"/>
      <c r="B341" s="4"/>
      <c r="C341" s="4"/>
      <c r="D341" s="4"/>
      <c r="E341" s="4"/>
      <c r="F341" s="4"/>
      <c r="G341" s="4"/>
      <c r="H341" s="4"/>
      <c r="I341" s="4"/>
      <c r="J341" s="4"/>
      <c r="K341" s="4"/>
    </row>
    <row r="342" spans="1:11" ht="14.25" customHeight="1">
      <c r="A342" s="4"/>
      <c r="B342" s="4"/>
      <c r="C342" s="4"/>
      <c r="D342" s="4"/>
      <c r="E342" s="4"/>
      <c r="F342" s="4"/>
      <c r="G342" s="4"/>
      <c r="H342" s="4"/>
      <c r="I342" s="4"/>
      <c r="J342" s="4"/>
      <c r="K342" s="4"/>
    </row>
    <row r="343" spans="1:11" ht="14.25" customHeight="1">
      <c r="A343" s="4"/>
      <c r="B343" s="4"/>
      <c r="C343" s="4"/>
      <c r="D343" s="4"/>
      <c r="E343" s="4"/>
      <c r="F343" s="4"/>
      <c r="G343" s="4"/>
      <c r="H343" s="4"/>
      <c r="I343" s="4"/>
      <c r="J343" s="4"/>
      <c r="K343" s="4"/>
    </row>
    <row r="344" spans="1:11" ht="14.25" customHeight="1">
      <c r="A344" s="4"/>
      <c r="B344" s="4"/>
      <c r="C344" s="4"/>
      <c r="D344" s="4"/>
      <c r="E344" s="4"/>
      <c r="F344" s="4"/>
      <c r="G344" s="4"/>
      <c r="H344" s="4"/>
      <c r="I344" s="4"/>
      <c r="J344" s="4"/>
      <c r="K344" s="4"/>
    </row>
    <row r="345" spans="1:11" ht="14.25" customHeight="1">
      <c r="A345" s="4"/>
      <c r="B345" s="4"/>
      <c r="C345" s="4"/>
      <c r="D345" s="4"/>
      <c r="E345" s="4"/>
      <c r="F345" s="4"/>
      <c r="G345" s="4"/>
      <c r="H345" s="4"/>
      <c r="I345" s="4"/>
      <c r="J345" s="4"/>
      <c r="K345" s="4"/>
    </row>
    <row r="346" spans="1:11" ht="14.25" customHeight="1">
      <c r="A346" s="4"/>
      <c r="B346" s="4"/>
      <c r="C346" s="4"/>
      <c r="D346" s="4"/>
      <c r="E346" s="4"/>
      <c r="F346" s="4"/>
      <c r="G346" s="4"/>
      <c r="H346" s="4"/>
      <c r="I346" s="4"/>
      <c r="J346" s="4"/>
      <c r="K346" s="4"/>
    </row>
    <row r="347" spans="1:11" ht="14.25" customHeight="1">
      <c r="A347" s="4"/>
      <c r="B347" s="4"/>
      <c r="C347" s="4"/>
      <c r="D347" s="4"/>
      <c r="E347" s="4"/>
      <c r="F347" s="4"/>
      <c r="G347" s="4"/>
      <c r="H347" s="4"/>
      <c r="I347" s="4"/>
      <c r="J347" s="4"/>
      <c r="K347" s="4"/>
    </row>
    <row r="348" spans="1:11" ht="14.25" customHeight="1">
      <c r="A348" s="4"/>
      <c r="B348" s="4"/>
      <c r="C348" s="4"/>
      <c r="D348" s="4"/>
      <c r="E348" s="4"/>
      <c r="F348" s="4"/>
      <c r="G348" s="4"/>
      <c r="H348" s="4"/>
      <c r="I348" s="4"/>
      <c r="J348" s="4"/>
      <c r="K348" s="4"/>
    </row>
    <row r="349" spans="1:11" ht="14.25" customHeight="1">
      <c r="A349" s="4"/>
      <c r="B349" s="4"/>
      <c r="C349" s="4"/>
      <c r="D349" s="4"/>
      <c r="E349" s="4"/>
      <c r="F349" s="4"/>
      <c r="G349" s="4"/>
      <c r="H349" s="4"/>
      <c r="I349" s="4"/>
      <c r="J349" s="4"/>
      <c r="K349" s="4"/>
    </row>
    <row r="350" spans="1:11" ht="14.25" customHeight="1">
      <c r="A350" s="4"/>
      <c r="B350" s="4"/>
      <c r="C350" s="4"/>
      <c r="D350" s="4"/>
      <c r="E350" s="4"/>
      <c r="F350" s="4"/>
      <c r="G350" s="4"/>
      <c r="H350" s="4"/>
      <c r="I350" s="4"/>
      <c r="J350" s="4"/>
      <c r="K350" s="4"/>
    </row>
    <row r="351" spans="1:11" ht="14.25" customHeight="1">
      <c r="A351" s="4"/>
      <c r="B351" s="4"/>
      <c r="C351" s="4"/>
      <c r="D351" s="4"/>
      <c r="E351" s="4"/>
      <c r="F351" s="4"/>
      <c r="G351" s="4"/>
      <c r="H351" s="4"/>
      <c r="I351" s="4"/>
      <c r="J351" s="4"/>
      <c r="K351" s="4"/>
    </row>
    <row r="352" spans="1:11" ht="14.25" customHeight="1">
      <c r="A352" s="4"/>
      <c r="B352" s="4"/>
      <c r="C352" s="4"/>
      <c r="D352" s="4"/>
      <c r="E352" s="4"/>
      <c r="F352" s="4"/>
      <c r="G352" s="4"/>
      <c r="H352" s="4"/>
      <c r="I352" s="4"/>
      <c r="J352" s="4"/>
      <c r="K352" s="4"/>
    </row>
    <row r="353" spans="1:11" ht="14.25" customHeight="1">
      <c r="A353" s="4"/>
      <c r="B353" s="4"/>
      <c r="C353" s="4"/>
      <c r="D353" s="4"/>
      <c r="E353" s="4"/>
      <c r="F353" s="4"/>
      <c r="G353" s="4"/>
      <c r="H353" s="4"/>
      <c r="I353" s="4"/>
      <c r="J353" s="4"/>
      <c r="K353" s="4"/>
    </row>
    <row r="354" spans="1:11" ht="14.25" customHeight="1">
      <c r="A354" s="4"/>
      <c r="B354" s="4"/>
      <c r="C354" s="4"/>
      <c r="D354" s="4"/>
      <c r="E354" s="4"/>
      <c r="F354" s="4"/>
      <c r="G354" s="4"/>
      <c r="H354" s="4"/>
      <c r="I354" s="4"/>
      <c r="J354" s="4"/>
      <c r="K354" s="4"/>
    </row>
    <row r="355" spans="1:11" ht="14.25" customHeight="1">
      <c r="A355" s="4"/>
      <c r="B355" s="4"/>
      <c r="C355" s="4"/>
      <c r="D355" s="4"/>
      <c r="E355" s="4"/>
      <c r="F355" s="4"/>
      <c r="G355" s="4"/>
      <c r="H355" s="4"/>
      <c r="I355" s="4"/>
      <c r="J355" s="4"/>
      <c r="K355" s="4"/>
    </row>
    <row r="356" spans="1:11" ht="14.25" customHeight="1">
      <c r="A356" s="4"/>
      <c r="B356" s="4"/>
      <c r="C356" s="4"/>
      <c r="D356" s="4"/>
      <c r="E356" s="4"/>
      <c r="F356" s="4"/>
      <c r="G356" s="4"/>
      <c r="H356" s="4"/>
      <c r="I356" s="4"/>
      <c r="J356" s="4"/>
      <c r="K356" s="4"/>
    </row>
    <row r="357" spans="1:11" ht="14.25" customHeight="1">
      <c r="A357" s="4"/>
      <c r="B357" s="4"/>
      <c r="C357" s="4"/>
      <c r="D357" s="4"/>
      <c r="E357" s="4"/>
      <c r="F357" s="4"/>
      <c r="G357" s="4"/>
      <c r="H357" s="4"/>
      <c r="I357" s="4"/>
      <c r="J357" s="4"/>
      <c r="K357" s="4"/>
    </row>
    <row r="358" spans="1:11" ht="14.25" customHeight="1">
      <c r="A358" s="4"/>
      <c r="B358" s="4"/>
      <c r="C358" s="4"/>
      <c r="D358" s="4"/>
      <c r="E358" s="4"/>
      <c r="F358" s="4"/>
      <c r="G358" s="4"/>
      <c r="H358" s="4"/>
      <c r="I358" s="4"/>
      <c r="J358" s="4"/>
      <c r="K358" s="4"/>
    </row>
    <row r="359" spans="1:11" ht="14.25" customHeight="1">
      <c r="A359" s="4"/>
      <c r="B359" s="4"/>
      <c r="C359" s="4"/>
      <c r="D359" s="4"/>
      <c r="E359" s="4"/>
      <c r="F359" s="4"/>
      <c r="G359" s="4"/>
      <c r="H359" s="4"/>
      <c r="I359" s="4"/>
      <c r="J359" s="4"/>
      <c r="K359" s="4"/>
    </row>
    <row r="360" spans="1:11" ht="14.25" customHeight="1">
      <c r="A360" s="4"/>
      <c r="B360" s="4"/>
      <c r="C360" s="4"/>
      <c r="D360" s="4"/>
      <c r="E360" s="4"/>
      <c r="F360" s="4"/>
      <c r="G360" s="4"/>
      <c r="H360" s="4"/>
      <c r="I360" s="4"/>
      <c r="J360" s="4"/>
      <c r="K360" s="4"/>
    </row>
    <row r="361" spans="1:11" ht="14.25" customHeight="1">
      <c r="A361" s="4"/>
      <c r="B361" s="4"/>
      <c r="C361" s="4"/>
      <c r="D361" s="4"/>
      <c r="E361" s="4"/>
      <c r="F361" s="4"/>
      <c r="G361" s="4"/>
      <c r="H361" s="4"/>
      <c r="I361" s="4"/>
      <c r="J361" s="4"/>
      <c r="K361" s="4"/>
    </row>
    <row r="362" spans="1:11" ht="14.25" customHeight="1">
      <c r="A362" s="4"/>
      <c r="B362" s="4"/>
      <c r="C362" s="4"/>
      <c r="D362" s="4"/>
      <c r="E362" s="4"/>
      <c r="F362" s="4"/>
      <c r="G362" s="4"/>
      <c r="H362" s="4"/>
      <c r="I362" s="4"/>
      <c r="J362" s="4"/>
      <c r="K362" s="4"/>
    </row>
    <row r="363" spans="1:11" ht="14.25" customHeight="1">
      <c r="A363" s="4"/>
      <c r="B363" s="4"/>
      <c r="C363" s="4"/>
      <c r="D363" s="4"/>
      <c r="E363" s="4"/>
      <c r="F363" s="4"/>
      <c r="G363" s="4"/>
      <c r="H363" s="4"/>
      <c r="I363" s="4"/>
      <c r="J363" s="4"/>
      <c r="K363" s="4"/>
    </row>
    <row r="364" spans="1:11" ht="14.25" customHeight="1">
      <c r="A364" s="4"/>
      <c r="B364" s="4"/>
      <c r="C364" s="4"/>
      <c r="D364" s="4"/>
      <c r="E364" s="4"/>
      <c r="F364" s="4"/>
      <c r="G364" s="4"/>
      <c r="H364" s="4"/>
      <c r="I364" s="4"/>
      <c r="J364" s="4"/>
      <c r="K364" s="4"/>
    </row>
    <row r="365" spans="1:11" ht="14.25" customHeight="1">
      <c r="A365" s="4"/>
      <c r="B365" s="4"/>
      <c r="C365" s="4"/>
      <c r="D365" s="4"/>
      <c r="E365" s="4"/>
      <c r="F365" s="4"/>
      <c r="G365" s="4"/>
      <c r="H365" s="4"/>
      <c r="I365" s="4"/>
      <c r="J365" s="4"/>
      <c r="K365" s="4"/>
    </row>
    <row r="366" spans="1:11" ht="14.25" customHeight="1">
      <c r="A366" s="4"/>
      <c r="B366" s="4"/>
      <c r="C366" s="4"/>
      <c r="D366" s="4"/>
      <c r="E366" s="4"/>
      <c r="F366" s="4"/>
      <c r="G366" s="4"/>
      <c r="H366" s="4"/>
      <c r="I366" s="4"/>
      <c r="J366" s="4"/>
      <c r="K366" s="4"/>
    </row>
    <row r="367" spans="1:11" ht="14.25" customHeight="1">
      <c r="A367" s="4"/>
      <c r="B367" s="4"/>
      <c r="C367" s="4"/>
      <c r="D367" s="4"/>
      <c r="E367" s="4"/>
      <c r="F367" s="4"/>
      <c r="G367" s="4"/>
      <c r="H367" s="4"/>
      <c r="I367" s="4"/>
      <c r="J367" s="4"/>
      <c r="K367" s="4"/>
    </row>
    <row r="368" spans="1:11" ht="14.25" customHeight="1">
      <c r="A368" s="4"/>
      <c r="B368" s="4"/>
      <c r="C368" s="4"/>
      <c r="D368" s="4"/>
      <c r="E368" s="4"/>
      <c r="F368" s="4"/>
      <c r="G368" s="4"/>
      <c r="H368" s="4"/>
      <c r="I368" s="4"/>
      <c r="J368" s="4"/>
      <c r="K368" s="4"/>
    </row>
    <row r="369" spans="1:11" ht="14.25" customHeight="1">
      <c r="A369" s="4"/>
      <c r="B369" s="4"/>
      <c r="C369" s="4"/>
      <c r="D369" s="4"/>
      <c r="E369" s="4"/>
      <c r="F369" s="4"/>
      <c r="G369" s="4"/>
      <c r="H369" s="4"/>
      <c r="I369" s="4"/>
      <c r="J369" s="4"/>
      <c r="K369" s="4"/>
    </row>
    <row r="370" spans="1:11" ht="14.25" customHeight="1">
      <c r="A370" s="4"/>
      <c r="B370" s="4"/>
      <c r="C370" s="4"/>
      <c r="D370" s="4"/>
      <c r="E370" s="4"/>
      <c r="F370" s="4"/>
      <c r="G370" s="4"/>
      <c r="H370" s="4"/>
      <c r="I370" s="4"/>
      <c r="J370" s="4"/>
      <c r="K370" s="4"/>
    </row>
    <row r="371" spans="1:11" ht="14.25" customHeight="1">
      <c r="A371" s="4"/>
      <c r="B371" s="4"/>
      <c r="C371" s="4"/>
      <c r="D371" s="4"/>
      <c r="E371" s="4"/>
      <c r="F371" s="4"/>
      <c r="G371" s="4"/>
      <c r="H371" s="4"/>
      <c r="I371" s="4"/>
      <c r="J371" s="4"/>
      <c r="K371" s="4"/>
    </row>
    <row r="372" spans="1:11" ht="14.25" customHeight="1">
      <c r="A372" s="4"/>
      <c r="B372" s="4"/>
      <c r="C372" s="4"/>
      <c r="D372" s="4"/>
      <c r="E372" s="4"/>
      <c r="F372" s="4"/>
      <c r="G372" s="4"/>
      <c r="H372" s="4"/>
      <c r="I372" s="4"/>
      <c r="J372" s="4"/>
      <c r="K372" s="4"/>
    </row>
    <row r="373" spans="1:11" ht="14.25" customHeight="1">
      <c r="A373" s="4"/>
      <c r="B373" s="4"/>
      <c r="C373" s="4"/>
      <c r="D373" s="4"/>
      <c r="E373" s="4"/>
      <c r="F373" s="4"/>
      <c r="G373" s="4"/>
      <c r="H373" s="4"/>
      <c r="I373" s="4"/>
      <c r="J373" s="4"/>
      <c r="K373" s="4"/>
    </row>
    <row r="374" spans="1:11" ht="14.25" customHeight="1">
      <c r="A374" s="4"/>
      <c r="B374" s="4"/>
      <c r="C374" s="4"/>
      <c r="D374" s="4"/>
      <c r="E374" s="4"/>
      <c r="F374" s="4"/>
      <c r="G374" s="4"/>
      <c r="H374" s="4"/>
      <c r="I374" s="4"/>
      <c r="J374" s="4"/>
      <c r="K374" s="4"/>
    </row>
    <row r="375" spans="1:11" ht="14.25" customHeight="1">
      <c r="A375" s="4"/>
      <c r="B375" s="4"/>
      <c r="C375" s="4"/>
      <c r="D375" s="4"/>
      <c r="E375" s="4"/>
      <c r="F375" s="4"/>
      <c r="G375" s="4"/>
      <c r="H375" s="4"/>
      <c r="I375" s="4"/>
      <c r="J375" s="4"/>
      <c r="K375" s="4"/>
    </row>
    <row r="376" spans="1:11" ht="14.25" customHeight="1">
      <c r="A376" s="4"/>
      <c r="B376" s="4"/>
      <c r="C376" s="4"/>
      <c r="D376" s="4"/>
      <c r="E376" s="4"/>
      <c r="F376" s="4"/>
      <c r="G376" s="4"/>
      <c r="H376" s="4"/>
      <c r="I376" s="4"/>
      <c r="J376" s="4"/>
      <c r="K376" s="4"/>
    </row>
    <row r="377" spans="1:11" ht="14.25" customHeight="1">
      <c r="A377" s="4"/>
      <c r="B377" s="4"/>
      <c r="C377" s="4"/>
      <c r="D377" s="4"/>
      <c r="E377" s="4"/>
      <c r="F377" s="4"/>
      <c r="G377" s="4"/>
      <c r="H377" s="4"/>
      <c r="I377" s="4"/>
      <c r="J377" s="4"/>
      <c r="K377" s="4"/>
    </row>
    <row r="378" spans="1:11" ht="14.25" customHeight="1">
      <c r="A378" s="4"/>
      <c r="B378" s="4"/>
      <c r="C378" s="4"/>
      <c r="D378" s="4"/>
      <c r="E378" s="4"/>
      <c r="F378" s="4"/>
      <c r="G378" s="4"/>
      <c r="H378" s="4"/>
      <c r="I378" s="4"/>
      <c r="J378" s="4"/>
      <c r="K378" s="4"/>
    </row>
    <row r="379" spans="1:11" ht="14.25" customHeight="1">
      <c r="A379" s="4"/>
      <c r="B379" s="4"/>
      <c r="C379" s="4"/>
      <c r="D379" s="4"/>
      <c r="E379" s="4"/>
      <c r="F379" s="4"/>
      <c r="G379" s="4"/>
      <c r="H379" s="4"/>
      <c r="I379" s="4"/>
      <c r="J379" s="4"/>
      <c r="K379" s="4"/>
    </row>
    <row r="380" spans="1:11" ht="14.25" customHeight="1">
      <c r="A380" s="4"/>
      <c r="B380" s="4"/>
      <c r="C380" s="4"/>
      <c r="D380" s="4"/>
      <c r="E380" s="4"/>
      <c r="F380" s="4"/>
      <c r="G380" s="4"/>
      <c r="H380" s="4"/>
      <c r="I380" s="4"/>
      <c r="J380" s="4"/>
      <c r="K380" s="4"/>
    </row>
    <row r="381" spans="1:11" ht="14.25" customHeight="1">
      <c r="A381" s="4"/>
      <c r="B381" s="4"/>
      <c r="C381" s="4"/>
      <c r="D381" s="4"/>
      <c r="E381" s="4"/>
      <c r="F381" s="4"/>
      <c r="G381" s="4"/>
      <c r="H381" s="4"/>
      <c r="I381" s="4"/>
      <c r="J381" s="4"/>
      <c r="K381" s="4"/>
    </row>
    <row r="382" spans="1:11" ht="14.25" customHeight="1">
      <c r="A382" s="4"/>
      <c r="B382" s="4"/>
      <c r="C382" s="4"/>
      <c r="D382" s="4"/>
      <c r="E382" s="4"/>
      <c r="F382" s="4"/>
      <c r="G382" s="4"/>
      <c r="H382" s="4"/>
      <c r="I382" s="4"/>
      <c r="J382" s="4"/>
      <c r="K382" s="4"/>
    </row>
    <row r="383" spans="1:11" ht="14.25" customHeight="1">
      <c r="A383" s="4"/>
      <c r="B383" s="4"/>
      <c r="C383" s="4"/>
      <c r="D383" s="4"/>
      <c r="E383" s="4"/>
      <c r="F383" s="4"/>
      <c r="G383" s="4"/>
      <c r="H383" s="4"/>
      <c r="I383" s="4"/>
      <c r="J383" s="4"/>
      <c r="K383" s="4"/>
    </row>
    <row r="384" spans="1:11" ht="14.25" customHeight="1">
      <c r="A384" s="4"/>
      <c r="B384" s="4"/>
      <c r="C384" s="4"/>
      <c r="D384" s="4"/>
      <c r="E384" s="4"/>
      <c r="F384" s="4"/>
      <c r="G384" s="4"/>
      <c r="H384" s="4"/>
      <c r="I384" s="4"/>
      <c r="J384" s="4"/>
      <c r="K384" s="4"/>
    </row>
    <row r="385" spans="1:11" ht="14.25" customHeight="1">
      <c r="A385" s="4"/>
      <c r="B385" s="4"/>
      <c r="C385" s="4"/>
      <c r="D385" s="4"/>
      <c r="E385" s="4"/>
      <c r="F385" s="4"/>
      <c r="G385" s="4"/>
      <c r="H385" s="4"/>
      <c r="I385" s="4"/>
      <c r="J385" s="4"/>
      <c r="K385" s="4"/>
    </row>
    <row r="386" spans="1:11" ht="14.25" customHeight="1">
      <c r="A386" s="4"/>
      <c r="B386" s="4"/>
      <c r="C386" s="4"/>
      <c r="D386" s="4"/>
      <c r="E386" s="4"/>
      <c r="F386" s="4"/>
      <c r="G386" s="4"/>
      <c r="H386" s="4"/>
      <c r="I386" s="4"/>
      <c r="J386" s="4"/>
      <c r="K386" s="4"/>
    </row>
    <row r="387" spans="1:11" ht="14.25" customHeight="1">
      <c r="A387" s="4"/>
      <c r="B387" s="4"/>
      <c r="C387" s="4"/>
      <c r="D387" s="4"/>
      <c r="E387" s="4"/>
      <c r="F387" s="4"/>
      <c r="G387" s="4"/>
      <c r="H387" s="4"/>
      <c r="I387" s="4"/>
      <c r="J387" s="4"/>
      <c r="K387" s="4"/>
    </row>
    <row r="388" spans="1:11" ht="14.25" customHeight="1">
      <c r="A388" s="4"/>
      <c r="B388" s="4"/>
      <c r="C388" s="4"/>
      <c r="D388" s="4"/>
      <c r="E388" s="4"/>
      <c r="F388" s="4"/>
      <c r="G388" s="4"/>
      <c r="H388" s="4"/>
      <c r="I388" s="4"/>
      <c r="J388" s="4"/>
      <c r="K388" s="4"/>
    </row>
    <row r="389" spans="1:11" ht="14.25" customHeight="1">
      <c r="A389" s="4"/>
      <c r="B389" s="4"/>
      <c r="C389" s="4"/>
      <c r="D389" s="4"/>
      <c r="E389" s="4"/>
      <c r="F389" s="4"/>
      <c r="G389" s="4"/>
      <c r="H389" s="4"/>
      <c r="I389" s="4"/>
      <c r="J389" s="4"/>
      <c r="K389" s="4"/>
    </row>
    <row r="390" spans="1:11" ht="14.25" customHeight="1">
      <c r="A390" s="4"/>
      <c r="B390" s="4"/>
      <c r="C390" s="4"/>
      <c r="D390" s="4"/>
      <c r="E390" s="4"/>
      <c r="F390" s="4"/>
      <c r="G390" s="4"/>
      <c r="H390" s="4"/>
      <c r="I390" s="4"/>
      <c r="J390" s="4"/>
      <c r="K390" s="4"/>
    </row>
    <row r="391" spans="1:11" ht="14.25" customHeight="1">
      <c r="A391" s="4"/>
      <c r="B391" s="4"/>
      <c r="C391" s="4"/>
      <c r="D391" s="4"/>
      <c r="E391" s="4"/>
      <c r="F391" s="4"/>
      <c r="G391" s="4"/>
      <c r="H391" s="4"/>
      <c r="I391" s="4"/>
      <c r="J391" s="4"/>
      <c r="K391" s="4"/>
    </row>
    <row r="392" spans="1:11" ht="14.25" customHeight="1">
      <c r="A392" s="4"/>
      <c r="B392" s="4"/>
      <c r="C392" s="4"/>
      <c r="D392" s="4"/>
      <c r="E392" s="4"/>
      <c r="F392" s="4"/>
      <c r="G392" s="4"/>
      <c r="H392" s="4"/>
      <c r="I392" s="4"/>
      <c r="J392" s="4"/>
      <c r="K392" s="4"/>
    </row>
    <row r="393" spans="1:11" ht="14.25" customHeight="1">
      <c r="A393" s="4"/>
      <c r="B393" s="4"/>
      <c r="C393" s="4"/>
      <c r="D393" s="4"/>
      <c r="E393" s="4"/>
      <c r="F393" s="4"/>
      <c r="G393" s="4"/>
      <c r="H393" s="4"/>
      <c r="I393" s="4"/>
      <c r="J393" s="4"/>
      <c r="K393" s="4"/>
    </row>
    <row r="394" spans="1:11" ht="14.25" customHeight="1">
      <c r="A394" s="4"/>
      <c r="B394" s="4"/>
      <c r="C394" s="4"/>
      <c r="D394" s="4"/>
      <c r="E394" s="4"/>
      <c r="F394" s="4"/>
      <c r="G394" s="4"/>
      <c r="H394" s="4"/>
      <c r="I394" s="4"/>
      <c r="J394" s="4"/>
      <c r="K394" s="4"/>
    </row>
    <row r="395" spans="1:11" ht="14.25" customHeight="1">
      <c r="A395" s="4"/>
      <c r="B395" s="4"/>
      <c r="C395" s="4"/>
      <c r="D395" s="4"/>
      <c r="E395" s="4"/>
      <c r="F395" s="4"/>
      <c r="G395" s="4"/>
      <c r="H395" s="4"/>
      <c r="I395" s="4"/>
      <c r="J395" s="4"/>
      <c r="K395" s="4"/>
    </row>
    <row r="396" spans="1:11" ht="14.25" customHeight="1">
      <c r="A396" s="4"/>
      <c r="B396" s="4"/>
      <c r="C396" s="4"/>
      <c r="D396" s="4"/>
      <c r="E396" s="4"/>
      <c r="F396" s="4"/>
      <c r="G396" s="4"/>
      <c r="H396" s="4"/>
      <c r="I396" s="4"/>
      <c r="J396" s="4"/>
      <c r="K396" s="4"/>
    </row>
    <row r="397" spans="1:11" ht="14.25" customHeight="1">
      <c r="A397" s="4"/>
      <c r="B397" s="4"/>
      <c r="C397" s="4"/>
      <c r="D397" s="4"/>
      <c r="E397" s="4"/>
      <c r="F397" s="4"/>
      <c r="G397" s="4"/>
      <c r="H397" s="4"/>
      <c r="I397" s="4"/>
      <c r="J397" s="4"/>
      <c r="K397" s="4"/>
    </row>
    <row r="398" spans="1:11" ht="14.25" customHeight="1">
      <c r="A398" s="4"/>
      <c r="B398" s="4"/>
      <c r="C398" s="4"/>
      <c r="D398" s="4"/>
      <c r="E398" s="4"/>
      <c r="F398" s="4"/>
      <c r="G398" s="4"/>
      <c r="H398" s="4"/>
      <c r="I398" s="4"/>
      <c r="J398" s="4"/>
      <c r="K398" s="4"/>
    </row>
    <row r="399" spans="1:11" ht="14.25" customHeight="1">
      <c r="A399" s="4"/>
      <c r="B399" s="4"/>
      <c r="C399" s="4"/>
      <c r="D399" s="4"/>
      <c r="E399" s="4"/>
      <c r="F399" s="4"/>
      <c r="G399" s="4"/>
      <c r="H399" s="4"/>
      <c r="I399" s="4"/>
      <c r="J399" s="4"/>
      <c r="K399" s="4"/>
    </row>
    <row r="400" spans="1:11" ht="14.25" customHeight="1">
      <c r="A400" s="4"/>
      <c r="B400" s="4"/>
      <c r="C400" s="4"/>
      <c r="D400" s="4"/>
      <c r="E400" s="4"/>
      <c r="F400" s="4"/>
      <c r="G400" s="4"/>
      <c r="H400" s="4"/>
      <c r="I400" s="4"/>
      <c r="J400" s="4"/>
      <c r="K400" s="4"/>
    </row>
    <row r="401" spans="1:11" ht="14.25" customHeight="1">
      <c r="A401" s="4"/>
      <c r="B401" s="4"/>
      <c r="C401" s="4"/>
      <c r="D401" s="4"/>
      <c r="E401" s="4"/>
      <c r="F401" s="4"/>
      <c r="G401" s="4"/>
      <c r="H401" s="4"/>
      <c r="I401" s="4"/>
      <c r="J401" s="4"/>
      <c r="K401" s="4"/>
    </row>
    <row r="402" spans="1:11" ht="14.25" customHeight="1">
      <c r="A402" s="4"/>
      <c r="B402" s="4"/>
      <c r="C402" s="4"/>
      <c r="D402" s="4"/>
      <c r="E402" s="4"/>
      <c r="F402" s="4"/>
      <c r="G402" s="4"/>
      <c r="H402" s="4"/>
      <c r="I402" s="4"/>
      <c r="J402" s="4"/>
      <c r="K402" s="4"/>
    </row>
    <row r="403" spans="1:11" ht="14.25" customHeight="1">
      <c r="A403" s="4"/>
      <c r="B403" s="4"/>
      <c r="C403" s="4"/>
      <c r="D403" s="4"/>
      <c r="E403" s="4"/>
      <c r="F403" s="4"/>
      <c r="G403" s="4"/>
      <c r="H403" s="4"/>
      <c r="I403" s="4"/>
      <c r="J403" s="4"/>
      <c r="K403" s="4"/>
    </row>
    <row r="404" spans="1:11" ht="14.25" customHeight="1">
      <c r="A404" s="4"/>
      <c r="B404" s="4"/>
      <c r="C404" s="4"/>
      <c r="D404" s="4"/>
      <c r="E404" s="4"/>
      <c r="F404" s="4"/>
      <c r="G404" s="4"/>
      <c r="H404" s="4"/>
      <c r="I404" s="4"/>
      <c r="J404" s="4"/>
      <c r="K404" s="4"/>
    </row>
    <row r="405" spans="1:11" ht="14.25" customHeight="1">
      <c r="A405" s="4"/>
      <c r="B405" s="4"/>
      <c r="C405" s="4"/>
      <c r="D405" s="4"/>
      <c r="E405" s="4"/>
      <c r="F405" s="4"/>
      <c r="G405" s="4"/>
      <c r="H405" s="4"/>
      <c r="I405" s="4"/>
      <c r="J405" s="4"/>
      <c r="K405" s="4"/>
    </row>
    <row r="406" spans="1:11" ht="14.25" customHeight="1">
      <c r="A406" s="4"/>
      <c r="B406" s="4"/>
      <c r="C406" s="4"/>
      <c r="D406" s="4"/>
      <c r="E406" s="4"/>
      <c r="F406" s="4"/>
      <c r="G406" s="4"/>
      <c r="H406" s="4"/>
      <c r="I406" s="4"/>
      <c r="J406" s="4"/>
      <c r="K406" s="4"/>
    </row>
    <row r="407" spans="1:11" ht="14.25" customHeight="1">
      <c r="A407" s="4"/>
      <c r="B407" s="4"/>
      <c r="C407" s="4"/>
      <c r="D407" s="4"/>
      <c r="E407" s="4"/>
      <c r="F407" s="4"/>
      <c r="G407" s="4"/>
      <c r="H407" s="4"/>
      <c r="I407" s="4"/>
      <c r="J407" s="4"/>
      <c r="K407" s="4"/>
    </row>
    <row r="408" spans="1:11" ht="14.25" customHeight="1">
      <c r="A408" s="4"/>
      <c r="B408" s="4"/>
      <c r="C408" s="4"/>
      <c r="D408" s="4"/>
      <c r="E408" s="4"/>
      <c r="F408" s="4"/>
      <c r="G408" s="4"/>
      <c r="H408" s="4"/>
      <c r="I408" s="4"/>
      <c r="J408" s="4"/>
      <c r="K408" s="4"/>
    </row>
    <row r="409" spans="1:11" ht="14.25" customHeight="1">
      <c r="A409" s="4"/>
      <c r="B409" s="4"/>
      <c r="C409" s="4"/>
      <c r="D409" s="4"/>
      <c r="E409" s="4"/>
      <c r="F409" s="4"/>
      <c r="G409" s="4"/>
      <c r="H409" s="4"/>
      <c r="I409" s="4"/>
      <c r="J409" s="4"/>
      <c r="K409" s="4"/>
    </row>
    <row r="410" spans="1:11" ht="14.25" customHeight="1">
      <c r="A410" s="4"/>
      <c r="B410" s="4"/>
      <c r="C410" s="4"/>
      <c r="D410" s="4"/>
      <c r="E410" s="4"/>
      <c r="F410" s="4"/>
      <c r="G410" s="4"/>
      <c r="H410" s="4"/>
      <c r="I410" s="4"/>
      <c r="J410" s="4"/>
      <c r="K410" s="4"/>
    </row>
    <row r="411" spans="1:11" ht="14.25" customHeight="1">
      <c r="A411" s="4"/>
      <c r="B411" s="4"/>
      <c r="C411" s="4"/>
      <c r="D411" s="4"/>
      <c r="E411" s="4"/>
      <c r="F411" s="4"/>
      <c r="G411" s="4"/>
      <c r="H411" s="4"/>
      <c r="I411" s="4"/>
      <c r="J411" s="4"/>
      <c r="K411" s="4"/>
    </row>
    <row r="412" spans="1:11" ht="14.25" customHeight="1">
      <c r="A412" s="4"/>
      <c r="B412" s="4"/>
      <c r="C412" s="4"/>
      <c r="D412" s="4"/>
      <c r="E412" s="4"/>
      <c r="F412" s="4"/>
      <c r="G412" s="4"/>
      <c r="H412" s="4"/>
      <c r="I412" s="4"/>
      <c r="J412" s="4"/>
      <c r="K412" s="4"/>
    </row>
    <row r="413" spans="1:11" ht="14.25" customHeight="1">
      <c r="A413" s="4"/>
      <c r="B413" s="4"/>
      <c r="C413" s="4"/>
      <c r="D413" s="4"/>
      <c r="E413" s="4"/>
      <c r="F413" s="4"/>
      <c r="G413" s="4"/>
      <c r="H413" s="4"/>
      <c r="I413" s="4"/>
      <c r="J413" s="4"/>
      <c r="K413" s="4"/>
    </row>
    <row r="414" spans="1:11" ht="14.25" customHeight="1">
      <c r="A414" s="4"/>
      <c r="B414" s="4"/>
      <c r="C414" s="4"/>
      <c r="D414" s="4"/>
      <c r="E414" s="4"/>
      <c r="F414" s="4"/>
      <c r="G414" s="4"/>
      <c r="H414" s="4"/>
      <c r="I414" s="4"/>
      <c r="J414" s="4"/>
      <c r="K414" s="4"/>
    </row>
    <row r="415" spans="1:11" ht="14.25" customHeight="1">
      <c r="A415" s="4"/>
      <c r="B415" s="4"/>
      <c r="C415" s="4"/>
      <c r="D415" s="4"/>
      <c r="E415" s="4"/>
      <c r="F415" s="4"/>
      <c r="G415" s="4"/>
      <c r="H415" s="4"/>
      <c r="I415" s="4"/>
      <c r="J415" s="4"/>
      <c r="K415" s="4"/>
    </row>
    <row r="416" spans="1:11" ht="14.25" customHeight="1">
      <c r="A416" s="4"/>
      <c r="B416" s="4"/>
      <c r="C416" s="4"/>
      <c r="D416" s="4"/>
      <c r="E416" s="4"/>
      <c r="F416" s="4"/>
      <c r="G416" s="4"/>
      <c r="H416" s="4"/>
      <c r="I416" s="4"/>
      <c r="J416" s="4"/>
      <c r="K416" s="4"/>
    </row>
    <row r="417" spans="1:11" ht="14.25" customHeight="1">
      <c r="A417" s="4"/>
      <c r="B417" s="4"/>
      <c r="C417" s="4"/>
      <c r="D417" s="4"/>
      <c r="E417" s="4"/>
      <c r="F417" s="4"/>
      <c r="G417" s="4"/>
      <c r="H417" s="4"/>
      <c r="I417" s="4"/>
      <c r="J417" s="4"/>
      <c r="K417" s="4"/>
    </row>
    <row r="418" spans="1:11" ht="14.25" customHeight="1">
      <c r="A418" s="4"/>
      <c r="B418" s="4"/>
      <c r="C418" s="4"/>
      <c r="D418" s="4"/>
      <c r="E418" s="4"/>
      <c r="F418" s="4"/>
      <c r="G418" s="4"/>
      <c r="H418" s="4"/>
      <c r="I418" s="4"/>
      <c r="J418" s="4"/>
      <c r="K418" s="4"/>
    </row>
    <row r="419" spans="1:11" ht="14.25" customHeight="1">
      <c r="A419" s="4"/>
      <c r="B419" s="4"/>
      <c r="C419" s="4"/>
      <c r="D419" s="4"/>
      <c r="E419" s="4"/>
      <c r="F419" s="4"/>
      <c r="G419" s="4"/>
      <c r="H419" s="4"/>
      <c r="I419" s="4"/>
      <c r="J419" s="4"/>
      <c r="K419" s="4"/>
    </row>
    <row r="420" spans="1:11" ht="14.25" customHeight="1">
      <c r="A420" s="4"/>
      <c r="B420" s="4"/>
      <c r="C420" s="4"/>
      <c r="D420" s="4"/>
      <c r="E420" s="4"/>
      <c r="F420" s="4"/>
      <c r="G420" s="4"/>
      <c r="H420" s="4"/>
      <c r="I420" s="4"/>
      <c r="J420" s="4"/>
      <c r="K420" s="4"/>
    </row>
    <row r="421" spans="1:11" ht="14.25" customHeight="1">
      <c r="A421" s="4"/>
      <c r="B421" s="4"/>
      <c r="C421" s="4"/>
      <c r="D421" s="4"/>
      <c r="E421" s="4"/>
      <c r="F421" s="4"/>
      <c r="G421" s="4"/>
      <c r="H421" s="4"/>
      <c r="I421" s="4"/>
      <c r="J421" s="4"/>
      <c r="K421" s="4"/>
    </row>
    <row r="422" spans="1:11" ht="14.25" customHeight="1">
      <c r="A422" s="4"/>
      <c r="B422" s="4"/>
      <c r="C422" s="4"/>
      <c r="D422" s="4"/>
      <c r="E422" s="4"/>
      <c r="F422" s="4"/>
      <c r="G422" s="4"/>
      <c r="H422" s="4"/>
      <c r="I422" s="4"/>
      <c r="J422" s="4"/>
      <c r="K422" s="4"/>
    </row>
    <row r="423" spans="1:11" ht="14.25" customHeight="1">
      <c r="A423" s="4"/>
      <c r="B423" s="4"/>
      <c r="C423" s="4"/>
      <c r="D423" s="4"/>
      <c r="E423" s="4"/>
      <c r="F423" s="4"/>
      <c r="G423" s="4"/>
      <c r="H423" s="4"/>
      <c r="I423" s="4"/>
      <c r="J423" s="4"/>
      <c r="K423" s="4"/>
    </row>
    <row r="424" spans="1:11" ht="14.25" customHeight="1">
      <c r="A424" s="4"/>
      <c r="B424" s="4"/>
      <c r="C424" s="4"/>
      <c r="D424" s="4"/>
      <c r="E424" s="4"/>
      <c r="F424" s="4"/>
      <c r="G424" s="4"/>
      <c r="H424" s="4"/>
      <c r="I424" s="4"/>
      <c r="J424" s="4"/>
      <c r="K424" s="4"/>
    </row>
    <row r="425" spans="1:11" ht="14.25" customHeight="1">
      <c r="A425" s="4"/>
      <c r="B425" s="4"/>
      <c r="C425" s="4"/>
      <c r="D425" s="4"/>
      <c r="E425" s="4"/>
      <c r="F425" s="4"/>
      <c r="G425" s="4"/>
      <c r="H425" s="4"/>
      <c r="I425" s="4"/>
      <c r="J425" s="4"/>
      <c r="K425" s="4"/>
    </row>
    <row r="426" spans="1:11" ht="14.25" customHeight="1">
      <c r="A426" s="4"/>
      <c r="B426" s="4"/>
      <c r="C426" s="4"/>
      <c r="D426" s="4"/>
      <c r="E426" s="4"/>
      <c r="F426" s="4"/>
      <c r="G426" s="4"/>
      <c r="H426" s="4"/>
      <c r="I426" s="4"/>
      <c r="J426" s="4"/>
      <c r="K426" s="4"/>
    </row>
    <row r="427" spans="1:11" ht="14.25" customHeight="1">
      <c r="A427" s="4"/>
      <c r="B427" s="4"/>
      <c r="C427" s="4"/>
      <c r="D427" s="4"/>
      <c r="E427" s="4"/>
      <c r="F427" s="4"/>
      <c r="G427" s="4"/>
      <c r="H427" s="4"/>
      <c r="I427" s="4"/>
      <c r="J427" s="4"/>
      <c r="K427" s="4"/>
    </row>
    <row r="428" spans="1:11" ht="14.25" customHeight="1">
      <c r="A428" s="4"/>
      <c r="B428" s="4"/>
      <c r="C428" s="4"/>
      <c r="D428" s="4"/>
      <c r="E428" s="4"/>
      <c r="F428" s="4"/>
      <c r="G428" s="4"/>
      <c r="H428" s="4"/>
      <c r="I428" s="4"/>
      <c r="J428" s="4"/>
      <c r="K428" s="4"/>
    </row>
    <row r="429" spans="1:11" ht="14.25" customHeight="1">
      <c r="A429" s="4"/>
      <c r="B429" s="4"/>
      <c r="C429" s="4"/>
      <c r="D429" s="4"/>
      <c r="E429" s="4"/>
      <c r="F429" s="4"/>
      <c r="G429" s="4"/>
      <c r="H429" s="4"/>
      <c r="I429" s="4"/>
      <c r="J429" s="4"/>
      <c r="K429" s="4"/>
    </row>
    <row r="430" spans="1:11" ht="14.25" customHeight="1">
      <c r="A430" s="4"/>
      <c r="B430" s="4"/>
      <c r="C430" s="4"/>
      <c r="D430" s="4"/>
      <c r="E430" s="4"/>
      <c r="F430" s="4"/>
      <c r="G430" s="4"/>
      <c r="H430" s="4"/>
      <c r="I430" s="4"/>
      <c r="J430" s="4"/>
      <c r="K430" s="4"/>
    </row>
    <row r="431" spans="1:11" ht="14.25" customHeight="1">
      <c r="A431" s="4"/>
      <c r="B431" s="4"/>
      <c r="C431" s="4"/>
      <c r="D431" s="4"/>
      <c r="E431" s="4"/>
      <c r="F431" s="4"/>
      <c r="G431" s="4"/>
      <c r="H431" s="4"/>
      <c r="I431" s="4"/>
      <c r="J431" s="4"/>
      <c r="K431" s="4"/>
    </row>
    <row r="432" spans="1:11" ht="14.25" customHeight="1">
      <c r="A432" s="4"/>
      <c r="B432" s="4"/>
      <c r="C432" s="4"/>
      <c r="D432" s="4"/>
      <c r="E432" s="4"/>
      <c r="F432" s="4"/>
      <c r="G432" s="4"/>
      <c r="H432" s="4"/>
      <c r="I432" s="4"/>
      <c r="J432" s="4"/>
      <c r="K432" s="4"/>
    </row>
    <row r="433" spans="1:11" ht="14.25" customHeight="1">
      <c r="A433" s="4"/>
      <c r="B433" s="4"/>
      <c r="C433" s="4"/>
      <c r="D433" s="4"/>
      <c r="E433" s="4"/>
      <c r="F433" s="4"/>
      <c r="G433" s="4"/>
      <c r="H433" s="4"/>
      <c r="I433" s="4"/>
      <c r="J433" s="4"/>
      <c r="K433" s="4"/>
    </row>
    <row r="434" spans="1:11" ht="14.25" customHeight="1">
      <c r="A434" s="4"/>
      <c r="B434" s="4"/>
      <c r="C434" s="4"/>
      <c r="D434" s="4"/>
      <c r="E434" s="4"/>
      <c r="F434" s="4"/>
      <c r="G434" s="4"/>
      <c r="H434" s="4"/>
      <c r="I434" s="4"/>
      <c r="J434" s="4"/>
      <c r="K434" s="4"/>
    </row>
    <row r="435" spans="1:11" ht="14.25" customHeight="1">
      <c r="A435" s="4"/>
      <c r="B435" s="4"/>
      <c r="C435" s="4"/>
      <c r="D435" s="4"/>
      <c r="E435" s="4"/>
      <c r="F435" s="4"/>
      <c r="G435" s="4"/>
      <c r="H435" s="4"/>
      <c r="I435" s="4"/>
      <c r="J435" s="4"/>
      <c r="K435" s="4"/>
    </row>
    <row r="436" spans="1:11" ht="14.25" customHeight="1">
      <c r="A436" s="4"/>
      <c r="B436" s="4"/>
      <c r="C436" s="4"/>
      <c r="D436" s="4"/>
      <c r="E436" s="4"/>
      <c r="F436" s="4"/>
      <c r="G436" s="4"/>
      <c r="H436" s="4"/>
      <c r="I436" s="4"/>
      <c r="J436" s="4"/>
      <c r="K436" s="4"/>
    </row>
    <row r="437" spans="1:11" ht="14.25" customHeight="1">
      <c r="A437" s="4"/>
      <c r="B437" s="4"/>
      <c r="C437" s="4"/>
      <c r="D437" s="4"/>
      <c r="E437" s="4"/>
      <c r="F437" s="4"/>
      <c r="G437" s="4"/>
      <c r="H437" s="4"/>
      <c r="I437" s="4"/>
      <c r="J437" s="4"/>
      <c r="K437" s="4"/>
    </row>
    <row r="438" spans="1:11" ht="14.25" customHeight="1">
      <c r="A438" s="4"/>
      <c r="B438" s="4"/>
      <c r="C438" s="4"/>
      <c r="D438" s="4"/>
      <c r="E438" s="4"/>
      <c r="F438" s="4"/>
      <c r="G438" s="4"/>
      <c r="H438" s="4"/>
      <c r="I438" s="4"/>
      <c r="J438" s="4"/>
      <c r="K438" s="4"/>
    </row>
    <row r="439" spans="1:11" ht="14.25" customHeight="1">
      <c r="A439" s="4"/>
      <c r="B439" s="4"/>
      <c r="C439" s="4"/>
      <c r="D439" s="4"/>
      <c r="E439" s="4"/>
      <c r="F439" s="4"/>
      <c r="G439" s="4"/>
      <c r="H439" s="4"/>
      <c r="I439" s="4"/>
      <c r="J439" s="4"/>
      <c r="K439" s="4"/>
    </row>
    <row r="440" spans="1:11" ht="14.25" customHeight="1">
      <c r="A440" s="4"/>
      <c r="B440" s="4"/>
      <c r="C440" s="4"/>
      <c r="D440" s="4"/>
      <c r="E440" s="4"/>
      <c r="F440" s="4"/>
      <c r="G440" s="4"/>
      <c r="H440" s="4"/>
      <c r="I440" s="4"/>
      <c r="J440" s="4"/>
      <c r="K440" s="4"/>
    </row>
    <row r="441" spans="1:11" ht="14.25" customHeight="1">
      <c r="A441" s="4"/>
      <c r="B441" s="4"/>
      <c r="C441" s="4"/>
      <c r="D441" s="4"/>
      <c r="E441" s="4"/>
      <c r="F441" s="4"/>
      <c r="G441" s="4"/>
      <c r="H441" s="4"/>
      <c r="I441" s="4"/>
      <c r="J441" s="4"/>
      <c r="K441" s="4"/>
    </row>
    <row r="442" spans="1:11" ht="14.25" customHeight="1">
      <c r="A442" s="4"/>
      <c r="B442" s="4"/>
      <c r="C442" s="4"/>
      <c r="D442" s="4"/>
      <c r="E442" s="4"/>
      <c r="F442" s="4"/>
      <c r="G442" s="4"/>
      <c r="H442" s="4"/>
      <c r="I442" s="4"/>
      <c r="J442" s="4"/>
      <c r="K442" s="4"/>
    </row>
    <row r="443" spans="1:11" ht="14.25" customHeight="1">
      <c r="A443" s="4"/>
      <c r="B443" s="4"/>
      <c r="C443" s="4"/>
      <c r="D443" s="4"/>
      <c r="E443" s="4"/>
      <c r="F443" s="4"/>
      <c r="G443" s="4"/>
      <c r="H443" s="4"/>
      <c r="I443" s="4"/>
      <c r="J443" s="4"/>
      <c r="K443" s="4"/>
    </row>
    <row r="444" spans="1:11" ht="14.25" customHeight="1">
      <c r="A444" s="4"/>
      <c r="B444" s="4"/>
      <c r="C444" s="4"/>
      <c r="D444" s="4"/>
      <c r="E444" s="4"/>
      <c r="F444" s="4"/>
      <c r="G444" s="4"/>
      <c r="H444" s="4"/>
      <c r="I444" s="4"/>
      <c r="J444" s="4"/>
      <c r="K444" s="4"/>
    </row>
    <row r="445" spans="1:11" ht="14.25" customHeight="1">
      <c r="A445" s="4"/>
      <c r="B445" s="4"/>
      <c r="C445" s="4"/>
      <c r="D445" s="4"/>
      <c r="E445" s="4"/>
      <c r="F445" s="4"/>
      <c r="G445" s="4"/>
      <c r="H445" s="4"/>
      <c r="I445" s="4"/>
      <c r="J445" s="4"/>
      <c r="K445" s="4"/>
    </row>
    <row r="446" spans="1:11" ht="14.25" customHeight="1">
      <c r="A446" s="4"/>
      <c r="B446" s="4"/>
      <c r="C446" s="4"/>
      <c r="D446" s="4"/>
      <c r="E446" s="4"/>
      <c r="F446" s="4"/>
      <c r="G446" s="4"/>
      <c r="H446" s="4"/>
      <c r="I446" s="4"/>
      <c r="J446" s="4"/>
      <c r="K446" s="4"/>
    </row>
    <row r="447" spans="1:11" ht="14.25" customHeight="1">
      <c r="A447" s="4"/>
      <c r="B447" s="4"/>
      <c r="C447" s="4"/>
      <c r="D447" s="4"/>
      <c r="E447" s="4"/>
      <c r="F447" s="4"/>
      <c r="G447" s="4"/>
      <c r="H447" s="4"/>
      <c r="I447" s="4"/>
      <c r="J447" s="4"/>
      <c r="K447" s="4"/>
    </row>
    <row r="448" spans="1:11" ht="14.25" customHeight="1">
      <c r="A448" s="4"/>
      <c r="B448" s="4"/>
      <c r="C448" s="4"/>
      <c r="D448" s="4"/>
      <c r="E448" s="4"/>
      <c r="F448" s="4"/>
      <c r="G448" s="4"/>
      <c r="H448" s="4"/>
      <c r="I448" s="4"/>
      <c r="J448" s="4"/>
      <c r="K448" s="4"/>
    </row>
    <row r="449" spans="1:11" ht="14.25" customHeight="1">
      <c r="A449" s="4"/>
      <c r="B449" s="4"/>
      <c r="C449" s="4"/>
      <c r="D449" s="4"/>
      <c r="E449" s="4"/>
      <c r="F449" s="4"/>
      <c r="G449" s="4"/>
      <c r="H449" s="4"/>
      <c r="I449" s="4"/>
      <c r="J449" s="4"/>
      <c r="K449" s="4"/>
    </row>
    <row r="450" spans="1:11" ht="14.25" customHeight="1">
      <c r="A450" s="4"/>
      <c r="B450" s="4"/>
      <c r="C450" s="4"/>
      <c r="D450" s="4"/>
      <c r="E450" s="4"/>
      <c r="F450" s="4"/>
      <c r="G450" s="4"/>
      <c r="H450" s="4"/>
      <c r="I450" s="4"/>
      <c r="J450" s="4"/>
      <c r="K450" s="4"/>
    </row>
    <row r="451" spans="1:11" ht="14.25" customHeight="1">
      <c r="A451" s="4"/>
      <c r="B451" s="4"/>
      <c r="C451" s="4"/>
      <c r="D451" s="4"/>
      <c r="E451" s="4"/>
      <c r="F451" s="4"/>
      <c r="G451" s="4"/>
      <c r="H451" s="4"/>
      <c r="I451" s="4"/>
      <c r="J451" s="4"/>
      <c r="K451" s="4"/>
    </row>
    <row r="452" spans="1:11" ht="14.25" customHeight="1">
      <c r="A452" s="4"/>
      <c r="B452" s="4"/>
      <c r="C452" s="4"/>
      <c r="D452" s="4"/>
      <c r="E452" s="4"/>
      <c r="F452" s="4"/>
      <c r="G452" s="4"/>
      <c r="H452" s="4"/>
      <c r="I452" s="4"/>
      <c r="J452" s="4"/>
      <c r="K452" s="4"/>
    </row>
    <row r="453" spans="1:11" ht="14.25" customHeight="1">
      <c r="A453" s="4"/>
      <c r="B453" s="4"/>
      <c r="C453" s="4"/>
      <c r="D453" s="4"/>
      <c r="E453" s="4"/>
      <c r="F453" s="4"/>
      <c r="G453" s="4"/>
      <c r="H453" s="4"/>
      <c r="I453" s="4"/>
      <c r="J453" s="4"/>
      <c r="K453" s="4"/>
    </row>
    <row r="454" spans="1:11" ht="14.25" customHeight="1">
      <c r="A454" s="4"/>
      <c r="B454" s="4"/>
      <c r="C454" s="4"/>
      <c r="D454" s="4"/>
      <c r="E454" s="4"/>
      <c r="F454" s="4"/>
      <c r="G454" s="4"/>
      <c r="H454" s="4"/>
      <c r="I454" s="4"/>
      <c r="J454" s="4"/>
      <c r="K454" s="4"/>
    </row>
    <row r="455" spans="1:11" ht="14.25" customHeight="1">
      <c r="A455" s="4"/>
      <c r="B455" s="4"/>
      <c r="C455" s="4"/>
      <c r="D455" s="4"/>
      <c r="E455" s="4"/>
      <c r="F455" s="4"/>
      <c r="G455" s="4"/>
      <c r="H455" s="4"/>
      <c r="I455" s="4"/>
      <c r="J455" s="4"/>
      <c r="K455" s="4"/>
    </row>
    <row r="456" spans="1:11" ht="14.25" customHeight="1">
      <c r="A456" s="4"/>
      <c r="B456" s="4"/>
      <c r="C456" s="4"/>
      <c r="D456" s="4"/>
      <c r="E456" s="4"/>
      <c r="F456" s="4"/>
      <c r="G456" s="4"/>
      <c r="H456" s="4"/>
      <c r="I456" s="4"/>
      <c r="J456" s="4"/>
      <c r="K456" s="4"/>
    </row>
    <row r="457" spans="1:11" ht="14.25" customHeight="1">
      <c r="A457" s="4"/>
      <c r="B457" s="4"/>
      <c r="C457" s="4"/>
      <c r="D457" s="4"/>
      <c r="E457" s="4"/>
      <c r="F457" s="4"/>
      <c r="G457" s="4"/>
      <c r="H457" s="4"/>
      <c r="I457" s="4"/>
      <c r="J457" s="4"/>
      <c r="K457" s="4"/>
    </row>
    <row r="458" spans="1:11" ht="14.25" customHeight="1">
      <c r="A458" s="4"/>
      <c r="B458" s="4"/>
      <c r="C458" s="4"/>
      <c r="D458" s="4"/>
      <c r="E458" s="4"/>
      <c r="F458" s="4"/>
      <c r="G458" s="4"/>
      <c r="H458" s="4"/>
      <c r="I458" s="4"/>
      <c r="J458" s="4"/>
      <c r="K458" s="4"/>
    </row>
    <row r="459" spans="1:11" ht="14.25" customHeight="1">
      <c r="A459" s="4"/>
      <c r="B459" s="4"/>
      <c r="C459" s="4"/>
      <c r="D459" s="4"/>
      <c r="E459" s="4"/>
      <c r="F459" s="4"/>
      <c r="G459" s="4"/>
      <c r="H459" s="4"/>
      <c r="I459" s="4"/>
      <c r="J459" s="4"/>
      <c r="K459" s="4"/>
    </row>
    <row r="460" spans="1:11" ht="14.25" customHeight="1">
      <c r="A460" s="4"/>
      <c r="B460" s="4"/>
      <c r="C460" s="4"/>
      <c r="D460" s="4"/>
      <c r="E460" s="4"/>
      <c r="F460" s="4"/>
      <c r="G460" s="4"/>
      <c r="H460" s="4"/>
      <c r="I460" s="4"/>
      <c r="J460" s="4"/>
      <c r="K460" s="4"/>
    </row>
    <row r="461" spans="1:11" ht="14.25" customHeight="1">
      <c r="A461" s="4"/>
      <c r="B461" s="4"/>
      <c r="C461" s="4"/>
      <c r="D461" s="4"/>
      <c r="E461" s="4"/>
      <c r="F461" s="4"/>
      <c r="G461" s="4"/>
      <c r="H461" s="4"/>
      <c r="I461" s="4"/>
      <c r="J461" s="4"/>
      <c r="K461" s="4"/>
    </row>
    <row r="462" spans="1:11" ht="14.25" customHeight="1">
      <c r="A462" s="4"/>
      <c r="B462" s="4"/>
      <c r="C462" s="4"/>
      <c r="D462" s="4"/>
      <c r="E462" s="4"/>
      <c r="F462" s="4"/>
      <c r="G462" s="4"/>
      <c r="H462" s="4"/>
      <c r="I462" s="4"/>
      <c r="J462" s="4"/>
      <c r="K462" s="4"/>
    </row>
    <row r="463" spans="1:11" ht="14.25" customHeight="1">
      <c r="A463" s="4"/>
      <c r="B463" s="4"/>
      <c r="C463" s="4"/>
      <c r="D463" s="4"/>
      <c r="E463" s="4"/>
      <c r="F463" s="4"/>
      <c r="G463" s="4"/>
      <c r="H463" s="4"/>
      <c r="I463" s="4"/>
      <c r="J463" s="4"/>
      <c r="K463" s="4"/>
    </row>
    <row r="464" spans="1:11" ht="14.25" customHeight="1">
      <c r="A464" s="4"/>
      <c r="B464" s="4"/>
      <c r="C464" s="4"/>
      <c r="D464" s="4"/>
      <c r="E464" s="4"/>
      <c r="F464" s="4"/>
      <c r="G464" s="4"/>
      <c r="H464" s="4"/>
      <c r="I464" s="4"/>
      <c r="J464" s="4"/>
      <c r="K464" s="4"/>
    </row>
    <row r="465" spans="1:11" ht="14.25" customHeight="1">
      <c r="A465" s="4"/>
      <c r="B465" s="4"/>
      <c r="C465" s="4"/>
      <c r="D465" s="4"/>
      <c r="E465" s="4"/>
      <c r="F465" s="4"/>
      <c r="G465" s="4"/>
      <c r="H465" s="4"/>
      <c r="I465" s="4"/>
      <c r="J465" s="4"/>
      <c r="K465" s="4"/>
    </row>
    <row r="466" spans="1:11" ht="14.25" customHeight="1">
      <c r="A466" s="4"/>
      <c r="B466" s="4"/>
      <c r="C466" s="4"/>
      <c r="D466" s="4"/>
      <c r="E466" s="4"/>
      <c r="F466" s="4"/>
      <c r="G466" s="4"/>
      <c r="H466" s="4"/>
      <c r="I466" s="4"/>
      <c r="J466" s="4"/>
      <c r="K466" s="4"/>
    </row>
    <row r="467" spans="1:11" ht="14.25" customHeight="1">
      <c r="A467" s="4"/>
      <c r="B467" s="4"/>
      <c r="C467" s="4"/>
      <c r="D467" s="4"/>
      <c r="E467" s="4"/>
      <c r="F467" s="4"/>
      <c r="G467" s="4"/>
      <c r="H467" s="4"/>
      <c r="I467" s="4"/>
      <c r="J467" s="4"/>
      <c r="K467" s="4"/>
    </row>
    <row r="468" spans="1:11" ht="14.25" customHeight="1">
      <c r="A468" s="4"/>
      <c r="B468" s="4"/>
      <c r="C468" s="4"/>
      <c r="D468" s="4"/>
      <c r="E468" s="4"/>
      <c r="F468" s="4"/>
      <c r="G468" s="4"/>
      <c r="H468" s="4"/>
      <c r="I468" s="4"/>
      <c r="J468" s="4"/>
      <c r="K468" s="4"/>
    </row>
    <row r="469" spans="1:11" ht="14.25" customHeight="1">
      <c r="A469" s="4"/>
      <c r="B469" s="4"/>
      <c r="C469" s="4"/>
      <c r="D469" s="4"/>
      <c r="E469" s="4"/>
      <c r="F469" s="4"/>
      <c r="G469" s="4"/>
      <c r="H469" s="4"/>
      <c r="I469" s="4"/>
      <c r="J469" s="4"/>
      <c r="K469" s="4"/>
    </row>
    <row r="470" spans="1:11" ht="14.25" customHeight="1">
      <c r="A470" s="4"/>
      <c r="B470" s="4"/>
      <c r="C470" s="4"/>
      <c r="D470" s="4"/>
      <c r="E470" s="4"/>
      <c r="F470" s="4"/>
      <c r="G470" s="4"/>
      <c r="H470" s="4"/>
      <c r="I470" s="4"/>
      <c r="J470" s="4"/>
      <c r="K470" s="4"/>
    </row>
    <row r="471" spans="1:11" ht="14.25" customHeight="1">
      <c r="A471" s="4"/>
      <c r="B471" s="4"/>
      <c r="C471" s="4"/>
      <c r="D471" s="4"/>
      <c r="E471" s="4"/>
      <c r="F471" s="4"/>
      <c r="G471" s="4"/>
      <c r="H471" s="4"/>
      <c r="I471" s="4"/>
      <c r="J471" s="4"/>
      <c r="K471" s="4"/>
    </row>
    <row r="472" spans="1:11" ht="14.25" customHeight="1">
      <c r="A472" s="4"/>
      <c r="B472" s="4"/>
      <c r="C472" s="4"/>
      <c r="D472" s="4"/>
      <c r="E472" s="4"/>
      <c r="F472" s="4"/>
      <c r="G472" s="4"/>
      <c r="H472" s="4"/>
      <c r="I472" s="4"/>
      <c r="J472" s="4"/>
      <c r="K472" s="4"/>
    </row>
    <row r="473" spans="1:11" ht="14.25" customHeight="1">
      <c r="A473" s="4"/>
      <c r="B473" s="4"/>
      <c r="C473" s="4"/>
      <c r="D473" s="4"/>
      <c r="E473" s="4"/>
      <c r="F473" s="4"/>
      <c r="G473" s="4"/>
      <c r="H473" s="4"/>
      <c r="I473" s="4"/>
      <c r="J473" s="4"/>
      <c r="K473" s="4"/>
    </row>
    <row r="474" spans="1:11" ht="14.25" customHeight="1">
      <c r="A474" s="4"/>
      <c r="B474" s="4"/>
      <c r="C474" s="4"/>
      <c r="D474" s="4"/>
      <c r="E474" s="4"/>
      <c r="F474" s="4"/>
      <c r="G474" s="4"/>
      <c r="H474" s="4"/>
      <c r="I474" s="4"/>
      <c r="J474" s="4"/>
      <c r="K474" s="4"/>
    </row>
    <row r="475" spans="1:11" ht="14.25" customHeight="1">
      <c r="A475" s="4"/>
      <c r="B475" s="4"/>
      <c r="C475" s="4"/>
      <c r="D475" s="4"/>
      <c r="E475" s="4"/>
      <c r="F475" s="4"/>
      <c r="G475" s="4"/>
      <c r="H475" s="4"/>
      <c r="I475" s="4"/>
      <c r="J475" s="4"/>
      <c r="K475" s="4"/>
    </row>
    <row r="476" spans="1:11" ht="14.25" customHeight="1">
      <c r="A476" s="4"/>
      <c r="B476" s="4"/>
      <c r="C476" s="4"/>
      <c r="D476" s="4"/>
      <c r="E476" s="4"/>
      <c r="F476" s="4"/>
      <c r="G476" s="4"/>
      <c r="H476" s="4"/>
      <c r="I476" s="4"/>
      <c r="J476" s="4"/>
      <c r="K476" s="4"/>
    </row>
    <row r="477" spans="1:11" ht="14.25" customHeight="1">
      <c r="A477" s="4"/>
      <c r="B477" s="4"/>
      <c r="C477" s="4"/>
      <c r="D477" s="4"/>
      <c r="E477" s="4"/>
      <c r="F477" s="4"/>
      <c r="G477" s="4"/>
      <c r="H477" s="4"/>
      <c r="I477" s="4"/>
      <c r="J477" s="4"/>
      <c r="K477" s="4"/>
    </row>
    <row r="478" spans="1:11" ht="14.25" customHeight="1">
      <c r="A478" s="4"/>
      <c r="B478" s="4"/>
      <c r="C478" s="4"/>
      <c r="D478" s="4"/>
      <c r="E478" s="4"/>
      <c r="F478" s="4"/>
      <c r="G478" s="4"/>
      <c r="H478" s="4"/>
      <c r="I478" s="4"/>
      <c r="J478" s="4"/>
      <c r="K478" s="4"/>
    </row>
    <row r="479" spans="1:11" ht="14.25" customHeight="1">
      <c r="A479" s="4"/>
      <c r="B479" s="4"/>
      <c r="C479" s="4"/>
      <c r="D479" s="4"/>
      <c r="E479" s="4"/>
      <c r="F479" s="4"/>
      <c r="G479" s="4"/>
      <c r="H479" s="4"/>
      <c r="I479" s="4"/>
      <c r="J479" s="4"/>
      <c r="K479" s="4"/>
    </row>
    <row r="480" spans="1:11" ht="14.25" customHeight="1">
      <c r="A480" s="4"/>
      <c r="B480" s="4"/>
      <c r="C480" s="4"/>
      <c r="D480" s="4"/>
      <c r="E480" s="4"/>
      <c r="F480" s="4"/>
      <c r="G480" s="4"/>
      <c r="H480" s="4"/>
      <c r="I480" s="4"/>
      <c r="J480" s="4"/>
      <c r="K480" s="4"/>
    </row>
    <row r="481" spans="1:11" ht="14.25" customHeight="1">
      <c r="A481" s="4"/>
      <c r="B481" s="4"/>
      <c r="C481" s="4"/>
      <c r="D481" s="4"/>
      <c r="E481" s="4"/>
      <c r="F481" s="4"/>
      <c r="G481" s="4"/>
      <c r="H481" s="4"/>
      <c r="I481" s="4"/>
      <c r="J481" s="4"/>
      <c r="K481" s="4"/>
    </row>
    <row r="482" spans="1:11" ht="14.25" customHeight="1">
      <c r="A482" s="4"/>
      <c r="B482" s="4"/>
      <c r="C482" s="4"/>
      <c r="D482" s="4"/>
      <c r="E482" s="4"/>
      <c r="F482" s="4"/>
      <c r="G482" s="4"/>
      <c r="H482" s="4"/>
      <c r="I482" s="4"/>
      <c r="J482" s="4"/>
      <c r="K482" s="4"/>
    </row>
    <row r="483" spans="1:11" ht="14.25" customHeight="1">
      <c r="A483" s="4"/>
      <c r="B483" s="4"/>
      <c r="C483" s="4"/>
      <c r="D483" s="4"/>
      <c r="E483" s="4"/>
      <c r="F483" s="4"/>
      <c r="G483" s="4"/>
      <c r="H483" s="4"/>
      <c r="I483" s="4"/>
      <c r="J483" s="4"/>
      <c r="K483" s="4"/>
    </row>
    <row r="484" spans="1:11" ht="14.25" customHeight="1">
      <c r="A484" s="4"/>
      <c r="B484" s="4"/>
      <c r="C484" s="4"/>
      <c r="D484" s="4"/>
      <c r="E484" s="4"/>
      <c r="F484" s="4"/>
      <c r="G484" s="4"/>
      <c r="H484" s="4"/>
      <c r="I484" s="4"/>
      <c r="J484" s="4"/>
      <c r="K484" s="4"/>
    </row>
    <row r="485" spans="1:11" ht="14.25" customHeight="1">
      <c r="A485" s="4"/>
      <c r="B485" s="4"/>
      <c r="C485" s="4"/>
      <c r="D485" s="4"/>
      <c r="E485" s="4"/>
      <c r="F485" s="4"/>
      <c r="G485" s="4"/>
      <c r="H485" s="4"/>
      <c r="I485" s="4"/>
      <c r="J485" s="4"/>
      <c r="K485" s="4"/>
    </row>
    <row r="486" spans="1:11" ht="14.25" customHeight="1">
      <c r="A486" s="4"/>
      <c r="B486" s="4"/>
      <c r="C486" s="4"/>
      <c r="D486" s="4"/>
      <c r="E486" s="4"/>
      <c r="F486" s="4"/>
      <c r="G486" s="4"/>
      <c r="H486" s="4"/>
      <c r="I486" s="4"/>
      <c r="J486" s="4"/>
      <c r="K486" s="4"/>
    </row>
    <row r="487" spans="1:11" ht="14.25" customHeight="1">
      <c r="A487" s="4"/>
      <c r="B487" s="4"/>
      <c r="C487" s="4"/>
      <c r="D487" s="4"/>
      <c r="E487" s="4"/>
      <c r="F487" s="4"/>
      <c r="G487" s="4"/>
      <c r="H487" s="4"/>
      <c r="I487" s="4"/>
      <c r="J487" s="4"/>
      <c r="K487" s="4"/>
    </row>
    <row r="488" spans="1:11" ht="14.25" customHeight="1">
      <c r="A488" s="4"/>
      <c r="B488" s="4"/>
      <c r="C488" s="4"/>
      <c r="D488" s="4"/>
      <c r="E488" s="4"/>
      <c r="F488" s="4"/>
      <c r="G488" s="4"/>
      <c r="H488" s="4"/>
      <c r="I488" s="4"/>
      <c r="J488" s="4"/>
      <c r="K488" s="4"/>
    </row>
    <row r="489" spans="1:11" ht="14.25" customHeight="1">
      <c r="A489" s="4"/>
      <c r="B489" s="4"/>
      <c r="C489" s="4"/>
      <c r="D489" s="4"/>
      <c r="E489" s="4"/>
      <c r="F489" s="4"/>
      <c r="G489" s="4"/>
      <c r="H489" s="4"/>
      <c r="I489" s="4"/>
      <c r="J489" s="4"/>
      <c r="K489" s="4"/>
    </row>
    <row r="490" spans="1:11" ht="14.25" customHeight="1">
      <c r="A490" s="4"/>
      <c r="B490" s="4"/>
      <c r="C490" s="4"/>
      <c r="D490" s="4"/>
      <c r="E490" s="4"/>
      <c r="F490" s="4"/>
      <c r="G490" s="4"/>
      <c r="H490" s="4"/>
      <c r="I490" s="4"/>
      <c r="J490" s="4"/>
      <c r="K490" s="4"/>
    </row>
    <row r="491" spans="1:11" ht="14.25" customHeight="1">
      <c r="A491" s="4"/>
      <c r="B491" s="4"/>
      <c r="C491" s="4"/>
      <c r="D491" s="4"/>
      <c r="E491" s="4"/>
      <c r="F491" s="4"/>
      <c r="G491" s="4"/>
      <c r="H491" s="4"/>
      <c r="I491" s="4"/>
      <c r="J491" s="4"/>
      <c r="K491" s="4"/>
    </row>
    <row r="492" spans="1:11" ht="14.25" customHeight="1">
      <c r="A492" s="4"/>
      <c r="B492" s="4"/>
      <c r="C492" s="4"/>
      <c r="D492" s="4"/>
      <c r="E492" s="4"/>
      <c r="F492" s="4"/>
      <c r="G492" s="4"/>
      <c r="H492" s="4"/>
      <c r="I492" s="4"/>
      <c r="J492" s="4"/>
      <c r="K492" s="4"/>
    </row>
    <row r="493" spans="1:11" ht="14.25" customHeight="1">
      <c r="A493" s="4"/>
      <c r="B493" s="4"/>
      <c r="C493" s="4"/>
      <c r="D493" s="4"/>
      <c r="E493" s="4"/>
      <c r="F493" s="4"/>
      <c r="G493" s="4"/>
      <c r="H493" s="4"/>
      <c r="I493" s="4"/>
      <c r="J493" s="4"/>
      <c r="K493" s="4"/>
    </row>
    <row r="494" spans="1:11" ht="14.25" customHeight="1">
      <c r="A494" s="4"/>
      <c r="B494" s="4"/>
      <c r="C494" s="4"/>
      <c r="D494" s="4"/>
      <c r="E494" s="4"/>
      <c r="F494" s="4"/>
      <c r="G494" s="4"/>
      <c r="H494" s="4"/>
      <c r="I494" s="4"/>
      <c r="J494" s="4"/>
      <c r="K494" s="4"/>
    </row>
    <row r="495" spans="1:11" ht="14.25" customHeight="1">
      <c r="A495" s="4"/>
      <c r="B495" s="4"/>
      <c r="C495" s="4"/>
      <c r="D495" s="4"/>
      <c r="E495" s="4"/>
      <c r="F495" s="4"/>
      <c r="G495" s="4"/>
      <c r="H495" s="4"/>
      <c r="I495" s="4"/>
      <c r="J495" s="4"/>
      <c r="K495" s="4"/>
    </row>
    <row r="496" spans="1:11" ht="14.25" customHeight="1">
      <c r="A496" s="4"/>
      <c r="B496" s="4"/>
      <c r="C496" s="4"/>
      <c r="D496" s="4"/>
      <c r="E496" s="4"/>
      <c r="F496" s="4"/>
      <c r="G496" s="4"/>
      <c r="H496" s="4"/>
      <c r="I496" s="4"/>
      <c r="J496" s="4"/>
      <c r="K496" s="4"/>
    </row>
    <row r="497" spans="1:11" ht="14.25" customHeight="1">
      <c r="A497" s="4"/>
      <c r="B497" s="4"/>
      <c r="C497" s="4"/>
      <c r="D497" s="4"/>
      <c r="E497" s="4"/>
      <c r="F497" s="4"/>
      <c r="G497" s="4"/>
      <c r="H497" s="4"/>
      <c r="I497" s="4"/>
      <c r="J497" s="4"/>
      <c r="K497" s="4"/>
    </row>
    <row r="498" spans="1:11" ht="14.25" customHeight="1">
      <c r="A498" s="4"/>
      <c r="B498" s="4"/>
      <c r="C498" s="4"/>
      <c r="D498" s="4"/>
      <c r="E498" s="4"/>
      <c r="F498" s="4"/>
      <c r="G498" s="4"/>
      <c r="H498" s="4"/>
      <c r="I498" s="4"/>
      <c r="J498" s="4"/>
      <c r="K498" s="4"/>
    </row>
    <row r="499" spans="1:11" ht="14.25" customHeight="1">
      <c r="A499" s="4"/>
      <c r="B499" s="4"/>
      <c r="C499" s="4"/>
      <c r="D499" s="4"/>
      <c r="E499" s="4"/>
      <c r="F499" s="4"/>
      <c r="G499" s="4"/>
      <c r="H499" s="4"/>
      <c r="I499" s="4"/>
      <c r="J499" s="4"/>
      <c r="K499" s="4"/>
    </row>
    <row r="500" spans="1:11" ht="14.25" customHeight="1">
      <c r="A500" s="4"/>
      <c r="B500" s="4"/>
      <c r="C500" s="4"/>
      <c r="D500" s="4"/>
      <c r="E500" s="4"/>
      <c r="F500" s="4"/>
      <c r="G500" s="4"/>
      <c r="H500" s="4"/>
      <c r="I500" s="4"/>
      <c r="J500" s="4"/>
      <c r="K500" s="4"/>
    </row>
    <row r="501" spans="1:11" ht="14.25" customHeight="1">
      <c r="A501" s="4"/>
      <c r="B501" s="4"/>
      <c r="C501" s="4"/>
      <c r="D501" s="4"/>
      <c r="E501" s="4"/>
      <c r="F501" s="4"/>
      <c r="G501" s="4"/>
      <c r="H501" s="4"/>
      <c r="I501" s="4"/>
      <c r="J501" s="4"/>
      <c r="K501" s="4"/>
    </row>
    <row r="502" spans="1:11" ht="14.25" customHeight="1">
      <c r="A502" s="4"/>
      <c r="B502" s="4"/>
      <c r="C502" s="4"/>
      <c r="D502" s="4"/>
      <c r="E502" s="4"/>
      <c r="F502" s="4"/>
      <c r="G502" s="4"/>
      <c r="H502" s="4"/>
      <c r="I502" s="4"/>
      <c r="J502" s="4"/>
      <c r="K502" s="4"/>
    </row>
    <row r="503" spans="1:11" ht="14.25" customHeight="1">
      <c r="A503" s="4"/>
      <c r="B503" s="4"/>
      <c r="C503" s="4"/>
      <c r="D503" s="4"/>
      <c r="E503" s="4"/>
      <c r="F503" s="4"/>
      <c r="G503" s="4"/>
      <c r="H503" s="4"/>
      <c r="I503" s="4"/>
      <c r="J503" s="4"/>
      <c r="K503" s="4"/>
    </row>
    <row r="504" spans="1:11" ht="14.25" customHeight="1">
      <c r="A504" s="4"/>
      <c r="B504" s="4"/>
      <c r="C504" s="4"/>
      <c r="D504" s="4"/>
      <c r="E504" s="4"/>
      <c r="F504" s="4"/>
      <c r="G504" s="4"/>
      <c r="H504" s="4"/>
      <c r="I504" s="4"/>
      <c r="J504" s="4"/>
      <c r="K504" s="4"/>
    </row>
    <row r="505" spans="1:11" ht="14.25" customHeight="1">
      <c r="A505" s="4"/>
      <c r="B505" s="4"/>
      <c r="C505" s="4"/>
      <c r="D505" s="4"/>
      <c r="E505" s="4"/>
      <c r="F505" s="4"/>
      <c r="G505" s="4"/>
      <c r="H505" s="4"/>
      <c r="I505" s="4"/>
      <c r="J505" s="4"/>
      <c r="K505" s="4"/>
    </row>
    <row r="506" spans="1:11" ht="14.25" customHeight="1">
      <c r="A506" s="4"/>
      <c r="B506" s="4"/>
      <c r="C506" s="4"/>
      <c r="D506" s="4"/>
      <c r="E506" s="4"/>
      <c r="F506" s="4"/>
      <c r="G506" s="4"/>
      <c r="H506" s="4"/>
      <c r="I506" s="4"/>
      <c r="J506" s="4"/>
      <c r="K506" s="4"/>
    </row>
    <row r="507" spans="1:11" ht="14.25" customHeight="1">
      <c r="A507" s="4"/>
      <c r="B507" s="4"/>
      <c r="C507" s="4"/>
      <c r="D507" s="4"/>
      <c r="E507" s="4"/>
      <c r="F507" s="4"/>
      <c r="G507" s="4"/>
      <c r="H507" s="4"/>
      <c r="I507" s="4"/>
      <c r="J507" s="4"/>
      <c r="K507" s="4"/>
    </row>
    <row r="508" spans="1:11" ht="14.25" customHeight="1">
      <c r="A508" s="4"/>
      <c r="B508" s="4"/>
      <c r="C508" s="4"/>
      <c r="D508" s="4"/>
      <c r="E508" s="4"/>
      <c r="F508" s="4"/>
      <c r="G508" s="4"/>
      <c r="H508" s="4"/>
      <c r="I508" s="4"/>
      <c r="J508" s="4"/>
      <c r="K508" s="4"/>
    </row>
    <row r="509" spans="1:11" ht="14.25" customHeight="1">
      <c r="A509" s="4"/>
      <c r="B509" s="4"/>
      <c r="C509" s="4"/>
      <c r="D509" s="4"/>
      <c r="E509" s="4"/>
      <c r="F509" s="4"/>
      <c r="G509" s="4"/>
      <c r="H509" s="4"/>
      <c r="I509" s="4"/>
      <c r="J509" s="4"/>
      <c r="K509" s="4"/>
    </row>
    <row r="510" spans="1:11" ht="14.25" customHeight="1">
      <c r="A510" s="4"/>
      <c r="B510" s="4"/>
      <c r="C510" s="4"/>
      <c r="D510" s="4"/>
      <c r="E510" s="4"/>
      <c r="F510" s="4"/>
      <c r="G510" s="4"/>
      <c r="H510" s="4"/>
      <c r="I510" s="4"/>
      <c r="J510" s="4"/>
      <c r="K510" s="4"/>
    </row>
    <row r="511" spans="1:11" ht="14.25" customHeight="1">
      <c r="A511" s="4"/>
      <c r="B511" s="4"/>
      <c r="C511" s="4"/>
      <c r="D511" s="4"/>
      <c r="E511" s="4"/>
      <c r="F511" s="4"/>
      <c r="G511" s="4"/>
      <c r="H511" s="4"/>
      <c r="I511" s="4"/>
      <c r="J511" s="4"/>
      <c r="K511" s="4"/>
    </row>
    <row r="512" spans="1:11" ht="14.25" customHeight="1">
      <c r="A512" s="4"/>
      <c r="B512" s="4"/>
      <c r="C512" s="4"/>
      <c r="D512" s="4"/>
      <c r="E512" s="4"/>
      <c r="F512" s="4"/>
      <c r="G512" s="4"/>
      <c r="H512" s="4"/>
      <c r="I512" s="4"/>
      <c r="J512" s="4"/>
      <c r="K512" s="4"/>
    </row>
    <row r="513" spans="1:11" ht="14.25" customHeight="1">
      <c r="A513" s="4"/>
      <c r="B513" s="4"/>
      <c r="C513" s="4"/>
      <c r="D513" s="4"/>
      <c r="E513" s="4"/>
      <c r="F513" s="4"/>
      <c r="G513" s="4"/>
      <c r="H513" s="4"/>
      <c r="I513" s="4"/>
      <c r="J513" s="4"/>
      <c r="K513" s="4"/>
    </row>
    <row r="514" spans="1:11" ht="14.25" customHeight="1">
      <c r="A514" s="4"/>
      <c r="B514" s="4"/>
      <c r="C514" s="4"/>
      <c r="D514" s="4"/>
      <c r="E514" s="4"/>
      <c r="F514" s="4"/>
      <c r="G514" s="4"/>
      <c r="H514" s="4"/>
      <c r="I514" s="4"/>
      <c r="J514" s="4"/>
      <c r="K514" s="4"/>
    </row>
    <row r="515" spans="1:11" ht="14.25" customHeight="1">
      <c r="A515" s="4"/>
      <c r="B515" s="4"/>
      <c r="C515" s="4"/>
      <c r="D515" s="4"/>
      <c r="E515" s="4"/>
      <c r="F515" s="4"/>
      <c r="G515" s="4"/>
      <c r="H515" s="4"/>
      <c r="I515" s="4"/>
      <c r="J515" s="4"/>
      <c r="K515" s="4"/>
    </row>
    <row r="516" spans="1:11" ht="14.25" customHeight="1">
      <c r="A516" s="4"/>
      <c r="B516" s="4"/>
      <c r="C516" s="4"/>
      <c r="D516" s="4"/>
      <c r="E516" s="4"/>
      <c r="F516" s="4"/>
      <c r="G516" s="4"/>
      <c r="H516" s="4"/>
      <c r="I516" s="4"/>
      <c r="J516" s="4"/>
      <c r="K516" s="4"/>
    </row>
    <row r="517" spans="1:11" ht="14.25" customHeight="1">
      <c r="A517" s="4"/>
      <c r="B517" s="4"/>
      <c r="C517" s="4"/>
      <c r="D517" s="4"/>
      <c r="E517" s="4"/>
      <c r="F517" s="4"/>
      <c r="G517" s="4"/>
      <c r="H517" s="4"/>
      <c r="I517" s="4"/>
      <c r="J517" s="4"/>
      <c r="K517" s="4"/>
    </row>
    <row r="518" spans="1:11" ht="14.25" customHeight="1">
      <c r="A518" s="4"/>
      <c r="B518" s="4"/>
      <c r="C518" s="4"/>
      <c r="D518" s="4"/>
      <c r="E518" s="4"/>
      <c r="F518" s="4"/>
      <c r="G518" s="4"/>
      <c r="H518" s="4"/>
      <c r="I518" s="4"/>
      <c r="J518" s="4"/>
      <c r="K518" s="4"/>
    </row>
    <row r="519" spans="1:11" ht="14.25" customHeight="1">
      <c r="A519" s="4"/>
      <c r="B519" s="4"/>
      <c r="C519" s="4"/>
      <c r="D519" s="4"/>
      <c r="E519" s="4"/>
      <c r="F519" s="4"/>
      <c r="G519" s="4"/>
      <c r="H519" s="4"/>
      <c r="I519" s="4"/>
      <c r="J519" s="4"/>
      <c r="K519" s="4"/>
    </row>
    <row r="520" spans="1:11" ht="14.25" customHeight="1">
      <c r="A520" s="4"/>
      <c r="B520" s="4"/>
      <c r="C520" s="4"/>
      <c r="D520" s="4"/>
      <c r="E520" s="4"/>
      <c r="F520" s="4"/>
      <c r="G520" s="4"/>
      <c r="H520" s="4"/>
      <c r="I520" s="4"/>
      <c r="J520" s="4"/>
      <c r="K520" s="4"/>
    </row>
    <row r="521" spans="1:11" ht="14.25" customHeight="1">
      <c r="A521" s="4"/>
      <c r="B521" s="4"/>
      <c r="C521" s="4"/>
      <c r="D521" s="4"/>
      <c r="E521" s="4"/>
      <c r="F521" s="4"/>
      <c r="G521" s="4"/>
      <c r="H521" s="4"/>
      <c r="I521" s="4"/>
      <c r="J521" s="4"/>
      <c r="K521" s="4"/>
    </row>
    <row r="522" spans="1:11" ht="14.25" customHeight="1">
      <c r="A522" s="4"/>
      <c r="B522" s="4"/>
      <c r="C522" s="4"/>
      <c r="D522" s="4"/>
      <c r="E522" s="4"/>
      <c r="F522" s="4"/>
      <c r="G522" s="4"/>
      <c r="H522" s="4"/>
      <c r="I522" s="4"/>
      <c r="J522" s="4"/>
      <c r="K522" s="4"/>
    </row>
    <row r="523" spans="1:11" ht="14.25" customHeight="1">
      <c r="A523" s="4"/>
      <c r="B523" s="4"/>
      <c r="C523" s="4"/>
      <c r="D523" s="4"/>
      <c r="E523" s="4"/>
      <c r="F523" s="4"/>
      <c r="G523" s="4"/>
      <c r="H523" s="4"/>
      <c r="I523" s="4"/>
      <c r="J523" s="4"/>
      <c r="K523" s="4"/>
    </row>
    <row r="524" spans="1:11" ht="14.25" customHeight="1">
      <c r="A524" s="4"/>
      <c r="B524" s="4"/>
      <c r="C524" s="4"/>
      <c r="D524" s="4"/>
      <c r="E524" s="4"/>
      <c r="F524" s="4"/>
      <c r="G524" s="4"/>
      <c r="H524" s="4"/>
      <c r="I524" s="4"/>
      <c r="J524" s="4"/>
      <c r="K524" s="4"/>
    </row>
    <row r="525" spans="1:11" ht="14.25" customHeight="1">
      <c r="A525" s="4"/>
      <c r="B525" s="4"/>
      <c r="C525" s="4"/>
      <c r="D525" s="4"/>
      <c r="E525" s="4"/>
      <c r="F525" s="4"/>
      <c r="G525" s="4"/>
      <c r="H525" s="4"/>
      <c r="I525" s="4"/>
      <c r="J525" s="4"/>
      <c r="K525" s="4"/>
    </row>
    <row r="526" spans="1:11" ht="14.25" customHeight="1">
      <c r="A526" s="4"/>
      <c r="B526" s="4"/>
      <c r="C526" s="4"/>
      <c r="D526" s="4"/>
      <c r="E526" s="4"/>
      <c r="F526" s="4"/>
      <c r="G526" s="4"/>
      <c r="H526" s="4"/>
      <c r="I526" s="4"/>
      <c r="J526" s="4"/>
      <c r="K526" s="4"/>
    </row>
    <row r="527" spans="1:11" ht="14.25" customHeight="1">
      <c r="A527" s="4"/>
      <c r="B527" s="4"/>
      <c r="C527" s="4"/>
      <c r="D527" s="4"/>
      <c r="E527" s="4"/>
      <c r="F527" s="4"/>
      <c r="G527" s="4"/>
      <c r="H527" s="4"/>
      <c r="I527" s="4"/>
      <c r="J527" s="4"/>
      <c r="K527" s="4"/>
    </row>
    <row r="528" spans="1:11" ht="14.25" customHeight="1">
      <c r="A528" s="4"/>
      <c r="B528" s="4"/>
      <c r="C528" s="4"/>
      <c r="D528" s="4"/>
      <c r="E528" s="4"/>
      <c r="F528" s="4"/>
      <c r="G528" s="4"/>
      <c r="H528" s="4"/>
      <c r="I528" s="4"/>
      <c r="J528" s="4"/>
      <c r="K528" s="4"/>
    </row>
    <row r="529" spans="1:11" ht="14.25" customHeight="1">
      <c r="A529" s="4"/>
      <c r="B529" s="4"/>
      <c r="C529" s="4"/>
      <c r="D529" s="4"/>
      <c r="E529" s="4"/>
      <c r="F529" s="4"/>
      <c r="G529" s="4"/>
      <c r="H529" s="4"/>
      <c r="I529" s="4"/>
      <c r="J529" s="4"/>
      <c r="K529" s="4"/>
    </row>
    <row r="530" spans="1:11" ht="14.25" customHeight="1">
      <c r="A530" s="4"/>
      <c r="B530" s="4"/>
      <c r="C530" s="4"/>
      <c r="D530" s="4"/>
      <c r="E530" s="4"/>
      <c r="F530" s="4"/>
      <c r="G530" s="4"/>
      <c r="H530" s="4"/>
      <c r="I530" s="4"/>
      <c r="J530" s="4"/>
      <c r="K530" s="4"/>
    </row>
    <row r="531" spans="1:11" ht="14.25" customHeight="1">
      <c r="A531" s="4"/>
      <c r="B531" s="4"/>
      <c r="C531" s="4"/>
      <c r="D531" s="4"/>
      <c r="E531" s="4"/>
      <c r="F531" s="4"/>
      <c r="G531" s="4"/>
      <c r="H531" s="4"/>
      <c r="I531" s="4"/>
      <c r="J531" s="4"/>
      <c r="K531" s="4"/>
    </row>
    <row r="532" spans="1:11" ht="14.25" customHeight="1">
      <c r="A532" s="4"/>
      <c r="B532" s="4"/>
      <c r="C532" s="4"/>
      <c r="D532" s="4"/>
      <c r="E532" s="4"/>
      <c r="F532" s="4"/>
      <c r="G532" s="4"/>
      <c r="H532" s="4"/>
      <c r="I532" s="4"/>
      <c r="J532" s="4"/>
      <c r="K532" s="4"/>
    </row>
    <row r="533" spans="1:11" ht="14.25" customHeight="1">
      <c r="A533" s="4"/>
      <c r="B533" s="4"/>
      <c r="C533" s="4"/>
      <c r="D533" s="4"/>
      <c r="E533" s="4"/>
      <c r="F533" s="4"/>
      <c r="G533" s="4"/>
      <c r="H533" s="4"/>
      <c r="I533" s="4"/>
      <c r="J533" s="4"/>
      <c r="K533" s="4"/>
    </row>
    <row r="534" spans="1:11" ht="14.25" customHeight="1">
      <c r="A534" s="4"/>
      <c r="B534" s="4"/>
      <c r="C534" s="4"/>
      <c r="D534" s="4"/>
      <c r="E534" s="4"/>
      <c r="F534" s="4"/>
      <c r="G534" s="4"/>
      <c r="H534" s="4"/>
      <c r="I534" s="4"/>
      <c r="J534" s="4"/>
      <c r="K534" s="4"/>
    </row>
    <row r="535" spans="1:11" ht="14.25" customHeight="1">
      <c r="A535" s="4"/>
      <c r="B535" s="4"/>
      <c r="C535" s="4"/>
      <c r="D535" s="4"/>
      <c r="E535" s="4"/>
      <c r="F535" s="4"/>
      <c r="G535" s="4"/>
      <c r="H535" s="4"/>
      <c r="I535" s="4"/>
      <c r="J535" s="4"/>
      <c r="K535" s="4"/>
    </row>
    <row r="536" spans="1:11" ht="14.25" customHeight="1">
      <c r="A536" s="4"/>
      <c r="B536" s="4"/>
      <c r="C536" s="4"/>
      <c r="D536" s="4"/>
      <c r="E536" s="4"/>
      <c r="F536" s="4"/>
      <c r="G536" s="4"/>
      <c r="H536" s="4"/>
      <c r="I536" s="4"/>
      <c r="J536" s="4"/>
      <c r="K536" s="4"/>
    </row>
    <row r="537" spans="1:11" ht="14.25" customHeight="1">
      <c r="A537" s="4"/>
      <c r="B537" s="4"/>
      <c r="C537" s="4"/>
      <c r="D537" s="4"/>
      <c r="E537" s="4"/>
      <c r="F537" s="4"/>
      <c r="G537" s="4"/>
      <c r="H537" s="4"/>
      <c r="I537" s="4"/>
      <c r="J537" s="4"/>
      <c r="K537" s="4"/>
    </row>
    <row r="538" spans="1:11" ht="14.25" customHeight="1">
      <c r="A538" s="4"/>
      <c r="B538" s="4"/>
      <c r="C538" s="4"/>
      <c r="D538" s="4"/>
      <c r="E538" s="4"/>
      <c r="F538" s="4"/>
      <c r="G538" s="4"/>
      <c r="H538" s="4"/>
      <c r="I538" s="4"/>
      <c r="J538" s="4"/>
      <c r="K538" s="4"/>
    </row>
    <row r="539" spans="1:11" ht="14.25" customHeight="1">
      <c r="A539" s="4"/>
      <c r="B539" s="4"/>
      <c r="C539" s="4"/>
      <c r="D539" s="4"/>
      <c r="E539" s="4"/>
      <c r="F539" s="4"/>
      <c r="G539" s="4"/>
      <c r="H539" s="4"/>
      <c r="I539" s="4"/>
      <c r="J539" s="4"/>
      <c r="K539" s="4"/>
    </row>
    <row r="540" spans="1:11" ht="14.25" customHeight="1">
      <c r="A540" s="4"/>
      <c r="B540" s="4"/>
      <c r="C540" s="4"/>
      <c r="D540" s="4"/>
      <c r="E540" s="4"/>
      <c r="F540" s="4"/>
      <c r="G540" s="4"/>
      <c r="H540" s="4"/>
      <c r="I540" s="4"/>
      <c r="J540" s="4"/>
      <c r="K540" s="4"/>
    </row>
    <row r="541" spans="1:11" ht="14.25" customHeight="1">
      <c r="A541" s="4"/>
      <c r="B541" s="4"/>
      <c r="C541" s="4"/>
      <c r="D541" s="4"/>
      <c r="E541" s="4"/>
      <c r="F541" s="4"/>
      <c r="G541" s="4"/>
      <c r="H541" s="4"/>
      <c r="I541" s="4"/>
      <c r="J541" s="4"/>
      <c r="K541" s="4"/>
    </row>
    <row r="542" spans="1:11" ht="14.25" customHeight="1">
      <c r="A542" s="4"/>
      <c r="B542" s="4"/>
      <c r="C542" s="4"/>
      <c r="D542" s="4"/>
      <c r="E542" s="4"/>
      <c r="F542" s="4"/>
      <c r="G542" s="4"/>
      <c r="H542" s="4"/>
      <c r="I542" s="4"/>
      <c r="J542" s="4"/>
      <c r="K542" s="4"/>
    </row>
    <row r="543" spans="1:11" ht="14.25" customHeight="1">
      <c r="A543" s="4"/>
      <c r="B543" s="4"/>
      <c r="C543" s="4"/>
      <c r="D543" s="4"/>
      <c r="E543" s="4"/>
      <c r="F543" s="4"/>
      <c r="G543" s="4"/>
      <c r="H543" s="4"/>
      <c r="I543" s="4"/>
      <c r="J543" s="4"/>
      <c r="K543" s="4"/>
    </row>
    <row r="544" spans="1:11" ht="14.25" customHeight="1">
      <c r="A544" s="4"/>
      <c r="B544" s="4"/>
      <c r="C544" s="4"/>
      <c r="D544" s="4"/>
      <c r="E544" s="4"/>
      <c r="F544" s="4"/>
      <c r="G544" s="4"/>
      <c r="H544" s="4"/>
      <c r="I544" s="4"/>
      <c r="J544" s="4"/>
      <c r="K544" s="4"/>
    </row>
    <row r="545" spans="1:11" ht="14.25" customHeight="1">
      <c r="A545" s="4"/>
      <c r="B545" s="4"/>
      <c r="C545" s="4"/>
      <c r="D545" s="4"/>
      <c r="E545" s="4"/>
      <c r="F545" s="4"/>
      <c r="G545" s="4"/>
      <c r="H545" s="4"/>
      <c r="I545" s="4"/>
      <c r="J545" s="4"/>
      <c r="K545" s="4"/>
    </row>
    <row r="546" spans="1:11" ht="14.25" customHeight="1">
      <c r="A546" s="4"/>
      <c r="B546" s="4"/>
      <c r="C546" s="4"/>
      <c r="D546" s="4"/>
      <c r="E546" s="4"/>
      <c r="F546" s="4"/>
      <c r="G546" s="4"/>
      <c r="H546" s="4"/>
      <c r="I546" s="4"/>
      <c r="J546" s="4"/>
      <c r="K546" s="4"/>
    </row>
    <row r="547" spans="1:11" ht="14.25" customHeight="1">
      <c r="A547" s="4"/>
      <c r="B547" s="4"/>
      <c r="C547" s="4"/>
      <c r="D547" s="4"/>
      <c r="E547" s="4"/>
      <c r="F547" s="4"/>
      <c r="G547" s="4"/>
      <c r="H547" s="4"/>
      <c r="I547" s="4"/>
      <c r="J547" s="4"/>
      <c r="K547" s="4"/>
    </row>
    <row r="548" spans="1:11" ht="14.25" customHeight="1">
      <c r="A548" s="4"/>
      <c r="B548" s="4"/>
      <c r="C548" s="4"/>
      <c r="D548" s="4"/>
      <c r="E548" s="4"/>
      <c r="F548" s="4"/>
      <c r="G548" s="4"/>
      <c r="H548" s="4"/>
      <c r="I548" s="4"/>
      <c r="J548" s="4"/>
      <c r="K548" s="4"/>
    </row>
    <row r="549" spans="1:11" ht="14.25" customHeight="1">
      <c r="A549" s="4"/>
      <c r="B549" s="4"/>
      <c r="C549" s="4"/>
      <c r="D549" s="4"/>
      <c r="E549" s="4"/>
      <c r="F549" s="4"/>
      <c r="G549" s="4"/>
      <c r="H549" s="4"/>
      <c r="I549" s="4"/>
      <c r="J549" s="4"/>
      <c r="K549" s="4"/>
    </row>
    <row r="550" spans="1:11" ht="14.25" customHeight="1">
      <c r="A550" s="4"/>
      <c r="B550" s="4"/>
      <c r="C550" s="4"/>
      <c r="D550" s="4"/>
      <c r="E550" s="4"/>
      <c r="F550" s="4"/>
      <c r="G550" s="4"/>
      <c r="H550" s="4"/>
      <c r="I550" s="4"/>
      <c r="J550" s="4"/>
      <c r="K550" s="4"/>
    </row>
    <row r="551" spans="1:11" ht="14.25" customHeight="1">
      <c r="A551" s="4"/>
      <c r="B551" s="4"/>
      <c r="C551" s="4"/>
      <c r="D551" s="4"/>
      <c r="E551" s="4"/>
      <c r="F551" s="4"/>
      <c r="G551" s="4"/>
      <c r="H551" s="4"/>
      <c r="I551" s="4"/>
      <c r="J551" s="4"/>
      <c r="K551" s="4"/>
    </row>
    <row r="552" spans="1:11" ht="14.25" customHeight="1">
      <c r="A552" s="4"/>
      <c r="B552" s="4"/>
      <c r="C552" s="4"/>
      <c r="D552" s="4"/>
      <c r="E552" s="4"/>
      <c r="F552" s="4"/>
      <c r="G552" s="4"/>
      <c r="H552" s="4"/>
      <c r="I552" s="4"/>
      <c r="J552" s="4"/>
      <c r="K552" s="4"/>
    </row>
    <row r="553" spans="1:11" ht="14.25" customHeight="1">
      <c r="A553" s="4"/>
      <c r="B553" s="4"/>
      <c r="C553" s="4"/>
      <c r="D553" s="4"/>
      <c r="E553" s="4"/>
      <c r="F553" s="4"/>
      <c r="G553" s="4"/>
      <c r="H553" s="4"/>
      <c r="I553" s="4"/>
      <c r="J553" s="4"/>
      <c r="K553" s="4"/>
    </row>
    <row r="554" spans="1:11" ht="14.25" customHeight="1">
      <c r="A554" s="4"/>
      <c r="B554" s="4"/>
      <c r="C554" s="4"/>
      <c r="D554" s="4"/>
      <c r="E554" s="4"/>
      <c r="F554" s="4"/>
      <c r="G554" s="4"/>
      <c r="H554" s="4"/>
      <c r="I554" s="4"/>
      <c r="J554" s="4"/>
      <c r="K554" s="4"/>
    </row>
    <row r="555" spans="1:11" ht="14.25" customHeight="1">
      <c r="A555" s="4"/>
      <c r="B555" s="4"/>
      <c r="C555" s="4"/>
      <c r="D555" s="4"/>
      <c r="E555" s="4"/>
      <c r="F555" s="4"/>
      <c r="G555" s="4"/>
      <c r="H555" s="4"/>
      <c r="I555" s="4"/>
      <c r="J555" s="4"/>
      <c r="K555" s="4"/>
    </row>
    <row r="556" spans="1:11" ht="14.25" customHeight="1">
      <c r="A556" s="4"/>
      <c r="B556" s="4"/>
      <c r="C556" s="4"/>
      <c r="D556" s="4"/>
      <c r="E556" s="4"/>
      <c r="F556" s="4"/>
      <c r="G556" s="4"/>
      <c r="H556" s="4"/>
      <c r="I556" s="4"/>
      <c r="J556" s="4"/>
      <c r="K556" s="4"/>
    </row>
    <row r="557" spans="1:11" ht="14.25" customHeight="1">
      <c r="A557" s="4"/>
      <c r="B557" s="4"/>
      <c r="C557" s="4"/>
      <c r="D557" s="4"/>
      <c r="E557" s="4"/>
      <c r="F557" s="4"/>
      <c r="G557" s="4"/>
      <c r="H557" s="4"/>
      <c r="I557" s="4"/>
      <c r="J557" s="4"/>
      <c r="K557" s="4"/>
    </row>
    <row r="558" spans="1:11" ht="14.25" customHeight="1">
      <c r="A558" s="4"/>
      <c r="B558" s="4"/>
      <c r="C558" s="4"/>
      <c r="D558" s="4"/>
      <c r="E558" s="4"/>
      <c r="F558" s="4"/>
      <c r="G558" s="4"/>
      <c r="H558" s="4"/>
      <c r="I558" s="4"/>
      <c r="J558" s="4"/>
      <c r="K558" s="4"/>
    </row>
    <row r="559" spans="1:11" ht="14.25" customHeight="1">
      <c r="A559" s="4"/>
      <c r="B559" s="4"/>
      <c r="C559" s="4"/>
      <c r="D559" s="4"/>
      <c r="E559" s="4"/>
      <c r="F559" s="4"/>
      <c r="G559" s="4"/>
      <c r="H559" s="4"/>
      <c r="I559" s="4"/>
      <c r="J559" s="4"/>
      <c r="K559" s="4"/>
    </row>
    <row r="560" spans="1:11" ht="14.25" customHeight="1">
      <c r="A560" s="4"/>
      <c r="B560" s="4"/>
      <c r="C560" s="4"/>
      <c r="D560" s="4"/>
      <c r="E560" s="4"/>
      <c r="F560" s="4"/>
      <c r="G560" s="4"/>
      <c r="H560" s="4"/>
      <c r="I560" s="4"/>
      <c r="J560" s="4"/>
      <c r="K560" s="4"/>
    </row>
    <row r="561" spans="1:11" ht="14.25" customHeight="1">
      <c r="A561" s="4"/>
      <c r="B561" s="4"/>
      <c r="C561" s="4"/>
      <c r="D561" s="4"/>
      <c r="E561" s="4"/>
      <c r="F561" s="4"/>
      <c r="G561" s="4"/>
      <c r="H561" s="4"/>
      <c r="I561" s="4"/>
      <c r="J561" s="4"/>
      <c r="K561" s="4"/>
    </row>
    <row r="562" spans="1:11" ht="14.25" customHeight="1">
      <c r="A562" s="4"/>
      <c r="B562" s="4"/>
      <c r="C562" s="4"/>
      <c r="D562" s="4"/>
      <c r="E562" s="4"/>
      <c r="F562" s="4"/>
      <c r="G562" s="4"/>
      <c r="H562" s="4"/>
      <c r="I562" s="4"/>
      <c r="J562" s="4"/>
      <c r="K562" s="4"/>
    </row>
    <row r="563" spans="1:11" ht="14.25" customHeight="1">
      <c r="A563" s="4"/>
      <c r="B563" s="4"/>
      <c r="C563" s="4"/>
      <c r="D563" s="4"/>
      <c r="E563" s="4"/>
      <c r="F563" s="4"/>
      <c r="G563" s="4"/>
      <c r="H563" s="4"/>
      <c r="I563" s="4"/>
      <c r="J563" s="4"/>
      <c r="K563" s="4"/>
    </row>
    <row r="564" spans="1:11" ht="14.25" customHeight="1">
      <c r="A564" s="4"/>
      <c r="B564" s="4"/>
      <c r="C564" s="4"/>
      <c r="D564" s="4"/>
      <c r="E564" s="4"/>
      <c r="F564" s="4"/>
      <c r="G564" s="4"/>
      <c r="H564" s="4"/>
      <c r="I564" s="4"/>
      <c r="J564" s="4"/>
      <c r="K564" s="4"/>
    </row>
    <row r="565" spans="1:11" ht="14.25" customHeight="1">
      <c r="A565" s="4"/>
      <c r="B565" s="4"/>
      <c r="C565" s="4"/>
      <c r="D565" s="4"/>
      <c r="E565" s="4"/>
      <c r="F565" s="4"/>
      <c r="G565" s="4"/>
      <c r="H565" s="4"/>
      <c r="I565" s="4"/>
      <c r="J565" s="4"/>
      <c r="K565" s="4"/>
    </row>
    <row r="566" spans="1:11" ht="14.25" customHeight="1">
      <c r="A566" s="4"/>
      <c r="B566" s="4"/>
      <c r="C566" s="4"/>
      <c r="D566" s="4"/>
      <c r="E566" s="4"/>
      <c r="F566" s="4"/>
      <c r="G566" s="4"/>
      <c r="H566" s="4"/>
      <c r="I566" s="4"/>
      <c r="J566" s="4"/>
      <c r="K566" s="4"/>
    </row>
    <row r="567" spans="1:11" ht="14.25" customHeight="1">
      <c r="A567" s="4"/>
      <c r="B567" s="4"/>
      <c r="C567" s="4"/>
      <c r="D567" s="4"/>
      <c r="E567" s="4"/>
      <c r="F567" s="4"/>
      <c r="G567" s="4"/>
      <c r="H567" s="4"/>
      <c r="I567" s="4"/>
      <c r="J567" s="4"/>
      <c r="K567" s="4"/>
    </row>
    <row r="568" spans="1:11" ht="14.25" customHeight="1">
      <c r="A568" s="4"/>
      <c r="B568" s="4"/>
      <c r="C568" s="4"/>
      <c r="D568" s="4"/>
      <c r="E568" s="4"/>
      <c r="F568" s="4"/>
      <c r="G568" s="4"/>
      <c r="H568" s="4"/>
      <c r="I568" s="4"/>
      <c r="J568" s="4"/>
      <c r="K568" s="4"/>
    </row>
    <row r="569" spans="1:11" ht="14.25" customHeight="1">
      <c r="A569" s="4"/>
      <c r="B569" s="4"/>
      <c r="C569" s="4"/>
      <c r="D569" s="4"/>
      <c r="E569" s="4"/>
      <c r="F569" s="4"/>
      <c r="G569" s="4"/>
      <c r="H569" s="4"/>
      <c r="I569" s="4"/>
      <c r="J569" s="4"/>
      <c r="K569" s="4"/>
    </row>
    <row r="570" spans="1:11" ht="14.25" customHeight="1">
      <c r="A570" s="4"/>
      <c r="B570" s="4"/>
      <c r="C570" s="4"/>
      <c r="D570" s="4"/>
      <c r="E570" s="4"/>
      <c r="F570" s="4"/>
      <c r="G570" s="4"/>
      <c r="H570" s="4"/>
      <c r="I570" s="4"/>
      <c r="J570" s="4"/>
      <c r="K570" s="4"/>
    </row>
    <row r="571" spans="1:11" ht="14.25" customHeight="1">
      <c r="A571" s="4"/>
      <c r="B571" s="4"/>
      <c r="C571" s="4"/>
      <c r="D571" s="4"/>
      <c r="E571" s="4"/>
      <c r="F571" s="4"/>
      <c r="G571" s="4"/>
      <c r="H571" s="4"/>
      <c r="I571" s="4"/>
      <c r="J571" s="4"/>
      <c r="K571" s="4"/>
    </row>
    <row r="572" spans="1:11" ht="14.25" customHeight="1">
      <c r="A572" s="4"/>
      <c r="B572" s="4"/>
      <c r="C572" s="4"/>
      <c r="D572" s="4"/>
      <c r="E572" s="4"/>
      <c r="F572" s="4"/>
      <c r="G572" s="4"/>
      <c r="H572" s="4"/>
      <c r="I572" s="4"/>
      <c r="J572" s="4"/>
      <c r="K572" s="4"/>
    </row>
    <row r="573" spans="1:11" ht="14.25" customHeight="1">
      <c r="A573" s="4"/>
      <c r="B573" s="4"/>
      <c r="C573" s="4"/>
      <c r="D573" s="4"/>
      <c r="E573" s="4"/>
      <c r="F573" s="4"/>
      <c r="G573" s="4"/>
      <c r="H573" s="4"/>
      <c r="I573" s="4"/>
      <c r="J573" s="4"/>
      <c r="K573" s="4"/>
    </row>
    <row r="574" spans="1:11" ht="14.25" customHeight="1">
      <c r="A574" s="4"/>
      <c r="B574" s="4"/>
      <c r="C574" s="4"/>
      <c r="D574" s="4"/>
      <c r="E574" s="4"/>
      <c r="F574" s="4"/>
      <c r="G574" s="4"/>
      <c r="H574" s="4"/>
      <c r="I574" s="4"/>
      <c r="J574" s="4"/>
      <c r="K574" s="4"/>
    </row>
    <row r="575" spans="1:11" ht="14.25" customHeight="1">
      <c r="A575" s="4"/>
      <c r="B575" s="4"/>
      <c r="C575" s="4"/>
      <c r="D575" s="4"/>
      <c r="E575" s="4"/>
      <c r="F575" s="4"/>
      <c r="G575" s="4"/>
      <c r="H575" s="4"/>
      <c r="I575" s="4"/>
      <c r="J575" s="4"/>
      <c r="K575" s="4"/>
    </row>
    <row r="576" spans="1:11" ht="14.25" customHeight="1">
      <c r="A576" s="4"/>
      <c r="B576" s="4"/>
      <c r="C576" s="4"/>
      <c r="D576" s="4"/>
      <c r="E576" s="4"/>
      <c r="F576" s="4"/>
      <c r="G576" s="4"/>
      <c r="H576" s="4"/>
      <c r="I576" s="4"/>
      <c r="J576" s="4"/>
      <c r="K576" s="4"/>
    </row>
    <row r="577" spans="1:11" ht="14.25" customHeight="1">
      <c r="A577" s="4"/>
      <c r="B577" s="4"/>
      <c r="C577" s="4"/>
      <c r="D577" s="4"/>
      <c r="E577" s="4"/>
      <c r="F577" s="4"/>
      <c r="G577" s="4"/>
      <c r="H577" s="4"/>
      <c r="I577" s="4"/>
      <c r="J577" s="4"/>
      <c r="K577" s="4"/>
    </row>
    <row r="578" spans="1:11" ht="14.25" customHeight="1">
      <c r="A578" s="4"/>
      <c r="B578" s="4"/>
      <c r="C578" s="4"/>
      <c r="D578" s="4"/>
      <c r="E578" s="4"/>
      <c r="F578" s="4"/>
      <c r="G578" s="4"/>
      <c r="H578" s="4"/>
      <c r="I578" s="4"/>
      <c r="J578" s="4"/>
      <c r="K578" s="4"/>
    </row>
    <row r="579" spans="1:11" ht="14.25" customHeight="1">
      <c r="A579" s="4"/>
      <c r="B579" s="4"/>
      <c r="C579" s="4"/>
      <c r="D579" s="4"/>
      <c r="E579" s="4"/>
      <c r="F579" s="4"/>
      <c r="G579" s="4"/>
      <c r="H579" s="4"/>
      <c r="I579" s="4"/>
      <c r="J579" s="4"/>
      <c r="K579" s="4"/>
    </row>
    <row r="580" spans="1:11" ht="14.25" customHeight="1">
      <c r="A580" s="4"/>
      <c r="B580" s="4"/>
      <c r="C580" s="4"/>
      <c r="D580" s="4"/>
      <c r="E580" s="4"/>
      <c r="F580" s="4"/>
      <c r="G580" s="4"/>
      <c r="H580" s="4"/>
      <c r="I580" s="4"/>
      <c r="J580" s="4"/>
      <c r="K580" s="4"/>
    </row>
    <row r="581" spans="1:11" ht="14.25" customHeight="1">
      <c r="A581" s="4"/>
      <c r="B581" s="4"/>
      <c r="C581" s="4"/>
      <c r="D581" s="4"/>
      <c r="E581" s="4"/>
      <c r="F581" s="4"/>
      <c r="G581" s="4"/>
      <c r="H581" s="4"/>
      <c r="I581" s="4"/>
      <c r="J581" s="4"/>
      <c r="K581" s="4"/>
    </row>
    <row r="582" spans="1:11" ht="14.25" customHeight="1">
      <c r="A582" s="4"/>
      <c r="B582" s="4"/>
      <c r="C582" s="4"/>
      <c r="D582" s="4"/>
      <c r="E582" s="4"/>
      <c r="F582" s="4"/>
      <c r="G582" s="4"/>
      <c r="H582" s="4"/>
      <c r="I582" s="4"/>
      <c r="J582" s="4"/>
      <c r="K582" s="4"/>
    </row>
    <row r="583" spans="1:11" ht="14.25" customHeight="1">
      <c r="A583" s="4"/>
      <c r="B583" s="4"/>
      <c r="C583" s="4"/>
      <c r="D583" s="4"/>
      <c r="E583" s="4"/>
      <c r="F583" s="4"/>
      <c r="G583" s="4"/>
      <c r="H583" s="4"/>
      <c r="I583" s="4"/>
      <c r="J583" s="4"/>
      <c r="K583" s="4"/>
    </row>
    <row r="584" spans="1:11" ht="14.25" customHeight="1">
      <c r="A584" s="4"/>
      <c r="B584" s="4"/>
      <c r="C584" s="4"/>
      <c r="D584" s="4"/>
      <c r="E584" s="4"/>
      <c r="F584" s="4"/>
      <c r="G584" s="4"/>
      <c r="H584" s="4"/>
      <c r="I584" s="4"/>
      <c r="J584" s="4"/>
      <c r="K584" s="4"/>
    </row>
    <row r="585" spans="1:11" ht="14.25" customHeight="1">
      <c r="A585" s="4"/>
      <c r="B585" s="4"/>
      <c r="C585" s="4"/>
      <c r="D585" s="4"/>
      <c r="E585" s="4"/>
      <c r="F585" s="4"/>
      <c r="G585" s="4"/>
      <c r="H585" s="4"/>
      <c r="I585" s="4"/>
      <c r="J585" s="4"/>
      <c r="K585" s="4"/>
    </row>
    <row r="586" spans="1:11" ht="14.25" customHeight="1">
      <c r="A586" s="4"/>
      <c r="B586" s="4"/>
      <c r="C586" s="4"/>
      <c r="D586" s="4"/>
      <c r="E586" s="4"/>
      <c r="F586" s="4"/>
      <c r="G586" s="4"/>
      <c r="H586" s="4"/>
      <c r="I586" s="4"/>
      <c r="J586" s="4"/>
      <c r="K586" s="4"/>
    </row>
    <row r="587" spans="1:11" ht="14.25" customHeight="1">
      <c r="A587" s="4"/>
      <c r="B587" s="4"/>
      <c r="C587" s="4"/>
      <c r="D587" s="4"/>
      <c r="E587" s="4"/>
      <c r="F587" s="4"/>
      <c r="G587" s="4"/>
      <c r="H587" s="4"/>
      <c r="I587" s="4"/>
      <c r="J587" s="4"/>
      <c r="K587" s="4"/>
    </row>
    <row r="588" spans="1:11" ht="14.25" customHeight="1">
      <c r="A588" s="4"/>
      <c r="B588" s="4"/>
      <c r="C588" s="4"/>
      <c r="D588" s="4"/>
      <c r="E588" s="4"/>
      <c r="F588" s="4"/>
      <c r="G588" s="4"/>
      <c r="H588" s="4"/>
      <c r="I588" s="4"/>
      <c r="J588" s="4"/>
      <c r="K588" s="4"/>
    </row>
    <row r="589" spans="1:11" ht="14.25" customHeight="1">
      <c r="A589" s="4"/>
      <c r="B589" s="4"/>
      <c r="C589" s="4"/>
      <c r="D589" s="4"/>
      <c r="E589" s="4"/>
      <c r="F589" s="4"/>
      <c r="G589" s="4"/>
      <c r="H589" s="4"/>
      <c r="I589" s="4"/>
      <c r="J589" s="4"/>
      <c r="K589" s="4"/>
    </row>
    <row r="590" spans="1:11" ht="14.25" customHeight="1">
      <c r="A590" s="4"/>
      <c r="B590" s="4"/>
      <c r="C590" s="4"/>
      <c r="D590" s="4"/>
      <c r="E590" s="4"/>
      <c r="F590" s="4"/>
      <c r="G590" s="4"/>
      <c r="H590" s="4"/>
      <c r="I590" s="4"/>
      <c r="J590" s="4"/>
      <c r="K590" s="4"/>
    </row>
    <row r="591" spans="1:11" ht="14.25" customHeight="1">
      <c r="A591" s="4"/>
      <c r="B591" s="4"/>
      <c r="C591" s="4"/>
      <c r="D591" s="4"/>
      <c r="E591" s="4"/>
      <c r="F591" s="4"/>
      <c r="G591" s="4"/>
      <c r="H591" s="4"/>
      <c r="I591" s="4"/>
      <c r="J591" s="4"/>
      <c r="K591" s="4"/>
    </row>
    <row r="592" spans="1:11" ht="14.25" customHeight="1">
      <c r="A592" s="4"/>
      <c r="B592" s="4"/>
      <c r="C592" s="4"/>
      <c r="D592" s="4"/>
      <c r="E592" s="4"/>
      <c r="F592" s="4"/>
      <c r="G592" s="4"/>
      <c r="H592" s="4"/>
      <c r="I592" s="4"/>
      <c r="J592" s="4"/>
      <c r="K592" s="4"/>
    </row>
    <row r="593" spans="1:11" ht="14.25" customHeight="1">
      <c r="A593" s="4"/>
      <c r="B593" s="4"/>
      <c r="C593" s="4"/>
      <c r="D593" s="4"/>
      <c r="E593" s="4"/>
      <c r="F593" s="4"/>
      <c r="G593" s="4"/>
      <c r="H593" s="4"/>
      <c r="I593" s="4"/>
      <c r="J593" s="4"/>
      <c r="K593" s="4"/>
    </row>
    <row r="594" spans="1:11" ht="14.25" customHeight="1">
      <c r="A594" s="4"/>
      <c r="B594" s="4"/>
      <c r="C594" s="4"/>
      <c r="D594" s="4"/>
      <c r="E594" s="4"/>
      <c r="F594" s="4"/>
      <c r="G594" s="4"/>
      <c r="H594" s="4"/>
      <c r="I594" s="4"/>
      <c r="J594" s="4"/>
      <c r="K594" s="4"/>
    </row>
    <row r="595" spans="1:11" ht="14.25" customHeight="1">
      <c r="A595" s="4"/>
      <c r="B595" s="4"/>
      <c r="C595" s="4"/>
      <c r="D595" s="4"/>
      <c r="E595" s="4"/>
      <c r="F595" s="4"/>
      <c r="G595" s="4"/>
      <c r="H595" s="4"/>
      <c r="I595" s="4"/>
      <c r="J595" s="4"/>
      <c r="K595" s="4"/>
    </row>
    <row r="596" spans="1:11" ht="14.25" customHeight="1">
      <c r="A596" s="4"/>
      <c r="B596" s="4"/>
      <c r="C596" s="4"/>
      <c r="D596" s="4"/>
      <c r="E596" s="4"/>
      <c r="F596" s="4"/>
      <c r="G596" s="4"/>
      <c r="H596" s="4"/>
      <c r="I596" s="4"/>
      <c r="J596" s="4"/>
      <c r="K596" s="4"/>
    </row>
    <row r="597" spans="1:11" ht="14.25" customHeight="1">
      <c r="A597" s="4"/>
      <c r="B597" s="4"/>
      <c r="C597" s="4"/>
      <c r="D597" s="4"/>
      <c r="E597" s="4"/>
      <c r="F597" s="4"/>
      <c r="G597" s="4"/>
      <c r="H597" s="4"/>
      <c r="I597" s="4"/>
      <c r="J597" s="4"/>
      <c r="K597" s="4"/>
    </row>
    <row r="598" spans="1:11" ht="14.25" customHeight="1">
      <c r="A598" s="4"/>
      <c r="B598" s="4"/>
      <c r="C598" s="4"/>
      <c r="D598" s="4"/>
      <c r="E598" s="4"/>
      <c r="F598" s="4"/>
      <c r="G598" s="4"/>
      <c r="H598" s="4"/>
      <c r="I598" s="4"/>
      <c r="J598" s="4"/>
      <c r="K598" s="4"/>
    </row>
    <row r="599" spans="1:11" ht="14.25" customHeight="1">
      <c r="A599" s="4"/>
      <c r="B599" s="4"/>
      <c r="C599" s="4"/>
      <c r="D599" s="4"/>
      <c r="E599" s="4"/>
      <c r="F599" s="4"/>
      <c r="G599" s="4"/>
      <c r="H599" s="4"/>
      <c r="I599" s="4"/>
      <c r="J599" s="4"/>
      <c r="K599" s="4"/>
    </row>
    <row r="600" spans="1:11" ht="14.25" customHeight="1">
      <c r="A600" s="4"/>
      <c r="B600" s="4"/>
      <c r="C600" s="4"/>
      <c r="D600" s="4"/>
      <c r="E600" s="4"/>
      <c r="F600" s="4"/>
      <c r="G600" s="4"/>
      <c r="H600" s="4"/>
      <c r="I600" s="4"/>
      <c r="J600" s="4"/>
      <c r="K600" s="4"/>
    </row>
    <row r="601" spans="1:11" ht="14.25" customHeight="1">
      <c r="A601" s="4"/>
      <c r="B601" s="4"/>
      <c r="C601" s="4"/>
      <c r="D601" s="4"/>
      <c r="E601" s="4"/>
      <c r="F601" s="4"/>
      <c r="G601" s="4"/>
      <c r="H601" s="4"/>
      <c r="I601" s="4"/>
      <c r="J601" s="4"/>
      <c r="K601" s="4"/>
    </row>
    <row r="602" spans="1:11" ht="14.25" customHeight="1">
      <c r="A602" s="4"/>
      <c r="B602" s="4"/>
      <c r="C602" s="4"/>
      <c r="D602" s="4"/>
      <c r="E602" s="4"/>
      <c r="F602" s="4"/>
      <c r="G602" s="4"/>
      <c r="H602" s="4"/>
      <c r="I602" s="4"/>
      <c r="J602" s="4"/>
      <c r="K602" s="4"/>
    </row>
    <row r="603" spans="1:11" ht="14.25" customHeight="1">
      <c r="A603" s="4"/>
      <c r="B603" s="4"/>
      <c r="C603" s="4"/>
      <c r="D603" s="4"/>
      <c r="E603" s="4"/>
      <c r="F603" s="4"/>
      <c r="G603" s="4"/>
      <c r="H603" s="4"/>
      <c r="I603" s="4"/>
      <c r="J603" s="4"/>
      <c r="K603" s="4"/>
    </row>
    <row r="604" spans="1:11" ht="14.25" customHeight="1">
      <c r="A604" s="4"/>
      <c r="B604" s="4"/>
      <c r="C604" s="4"/>
      <c r="D604" s="4"/>
      <c r="E604" s="4"/>
      <c r="F604" s="4"/>
      <c r="G604" s="4"/>
      <c r="H604" s="4"/>
      <c r="I604" s="4"/>
      <c r="J604" s="4"/>
      <c r="K604" s="4"/>
    </row>
    <row r="605" spans="1:11" ht="14.25" customHeight="1">
      <c r="A605" s="4"/>
      <c r="B605" s="4"/>
      <c r="C605" s="4"/>
      <c r="D605" s="4"/>
      <c r="E605" s="4"/>
      <c r="F605" s="4"/>
      <c r="G605" s="4"/>
      <c r="H605" s="4"/>
      <c r="I605" s="4"/>
      <c r="J605" s="4"/>
      <c r="K605" s="4"/>
    </row>
    <row r="606" spans="1:11" ht="14.25" customHeight="1">
      <c r="A606" s="4"/>
      <c r="B606" s="4"/>
      <c r="C606" s="4"/>
      <c r="D606" s="4"/>
      <c r="E606" s="4"/>
      <c r="F606" s="4"/>
      <c r="G606" s="4"/>
      <c r="H606" s="4"/>
      <c r="I606" s="4"/>
      <c r="J606" s="4"/>
      <c r="K606" s="4"/>
    </row>
    <row r="607" spans="1:11" ht="14.25" customHeight="1">
      <c r="A607" s="4"/>
      <c r="B607" s="4"/>
      <c r="C607" s="4"/>
      <c r="D607" s="4"/>
      <c r="E607" s="4"/>
      <c r="F607" s="4"/>
      <c r="G607" s="4"/>
      <c r="H607" s="4"/>
      <c r="I607" s="4"/>
      <c r="J607" s="4"/>
      <c r="K607" s="4"/>
    </row>
    <row r="608" spans="1:11" ht="14.25" customHeight="1">
      <c r="A608" s="4"/>
      <c r="B608" s="4"/>
      <c r="C608" s="4"/>
      <c r="D608" s="4"/>
      <c r="E608" s="4"/>
      <c r="F608" s="4"/>
      <c r="G608" s="4"/>
      <c r="H608" s="4"/>
      <c r="I608" s="4"/>
      <c r="J608" s="4"/>
      <c r="K608" s="4"/>
    </row>
    <row r="609" spans="1:11" ht="14.25" customHeight="1">
      <c r="A609" s="4"/>
      <c r="B609" s="4"/>
      <c r="C609" s="4"/>
      <c r="D609" s="4"/>
      <c r="E609" s="4"/>
      <c r="F609" s="4"/>
      <c r="G609" s="4"/>
      <c r="H609" s="4"/>
      <c r="I609" s="4"/>
      <c r="J609" s="4"/>
      <c r="K609" s="4"/>
    </row>
    <row r="610" spans="1:11" ht="14.25" customHeight="1">
      <c r="A610" s="4"/>
      <c r="B610" s="4"/>
      <c r="C610" s="4"/>
      <c r="D610" s="4"/>
      <c r="E610" s="4"/>
      <c r="F610" s="4"/>
      <c r="G610" s="4"/>
      <c r="H610" s="4"/>
      <c r="I610" s="4"/>
      <c r="J610" s="4"/>
      <c r="K610" s="4"/>
    </row>
    <row r="611" spans="1:11" ht="14.25" customHeight="1">
      <c r="A611" s="4"/>
      <c r="B611" s="4"/>
      <c r="C611" s="4"/>
      <c r="D611" s="4"/>
      <c r="E611" s="4"/>
      <c r="F611" s="4"/>
      <c r="G611" s="4"/>
      <c r="H611" s="4"/>
      <c r="I611" s="4"/>
      <c r="J611" s="4"/>
      <c r="K611" s="4"/>
    </row>
    <row r="612" spans="1:11" ht="14.25" customHeight="1">
      <c r="A612" s="4"/>
      <c r="B612" s="4"/>
      <c r="C612" s="4"/>
      <c r="D612" s="4"/>
      <c r="E612" s="4"/>
      <c r="F612" s="4"/>
      <c r="G612" s="4"/>
      <c r="H612" s="4"/>
      <c r="I612" s="4"/>
      <c r="J612" s="4"/>
      <c r="K612" s="4"/>
    </row>
    <row r="613" spans="1:11" ht="14.25" customHeight="1">
      <c r="A613" s="4"/>
      <c r="B613" s="4"/>
      <c r="C613" s="4"/>
      <c r="D613" s="4"/>
      <c r="E613" s="4"/>
      <c r="F613" s="4"/>
      <c r="G613" s="4"/>
      <c r="H613" s="4"/>
      <c r="I613" s="4"/>
      <c r="J613" s="4"/>
      <c r="K613" s="4"/>
    </row>
    <row r="614" spans="1:11" ht="14.25" customHeight="1">
      <c r="A614" s="4"/>
      <c r="B614" s="4"/>
      <c r="C614" s="4"/>
      <c r="D614" s="4"/>
      <c r="E614" s="4"/>
      <c r="F614" s="4"/>
      <c r="G614" s="4"/>
      <c r="H614" s="4"/>
      <c r="I614" s="4"/>
      <c r="J614" s="4"/>
      <c r="K614" s="4"/>
    </row>
    <row r="615" spans="1:11" ht="14.25" customHeight="1">
      <c r="A615" s="4"/>
      <c r="B615" s="4"/>
      <c r="C615" s="4"/>
      <c r="D615" s="4"/>
      <c r="E615" s="4"/>
      <c r="F615" s="4"/>
      <c r="G615" s="4"/>
      <c r="H615" s="4"/>
      <c r="I615" s="4"/>
      <c r="J615" s="4"/>
      <c r="K615" s="4"/>
    </row>
    <row r="616" spans="1:11" ht="14.25" customHeight="1">
      <c r="A616" s="4"/>
      <c r="B616" s="4"/>
      <c r="C616" s="4"/>
      <c r="D616" s="4"/>
      <c r="E616" s="4"/>
      <c r="F616" s="4"/>
      <c r="G616" s="4"/>
      <c r="H616" s="4"/>
      <c r="I616" s="4"/>
      <c r="J616" s="4"/>
      <c r="K616" s="4"/>
    </row>
    <row r="617" spans="1:11" ht="14.25" customHeight="1">
      <c r="A617" s="4"/>
      <c r="B617" s="4"/>
      <c r="C617" s="4"/>
      <c r="D617" s="4"/>
      <c r="E617" s="4"/>
      <c r="F617" s="4"/>
      <c r="G617" s="4"/>
      <c r="H617" s="4"/>
      <c r="I617" s="4"/>
      <c r="J617" s="4"/>
      <c r="K617" s="4"/>
    </row>
    <row r="618" spans="1:11" ht="14.25" customHeight="1">
      <c r="A618" s="4"/>
      <c r="B618" s="4"/>
      <c r="C618" s="4"/>
      <c r="D618" s="4"/>
      <c r="E618" s="4"/>
      <c r="F618" s="4"/>
      <c r="G618" s="4"/>
      <c r="H618" s="4"/>
      <c r="I618" s="4"/>
      <c r="J618" s="4"/>
      <c r="K618" s="4"/>
    </row>
    <row r="619" spans="1:11" ht="14.25" customHeight="1">
      <c r="A619" s="4"/>
      <c r="B619" s="4"/>
      <c r="C619" s="4"/>
      <c r="D619" s="4"/>
      <c r="E619" s="4"/>
      <c r="F619" s="4"/>
      <c r="G619" s="4"/>
      <c r="H619" s="4"/>
      <c r="I619" s="4"/>
      <c r="J619" s="4"/>
      <c r="K619" s="4"/>
    </row>
    <row r="620" spans="1:11" ht="14.25" customHeight="1">
      <c r="A620" s="4"/>
      <c r="B620" s="4"/>
      <c r="C620" s="4"/>
      <c r="D620" s="4"/>
      <c r="E620" s="4"/>
      <c r="F620" s="4"/>
      <c r="G620" s="4"/>
      <c r="H620" s="4"/>
      <c r="I620" s="4"/>
      <c r="J620" s="4"/>
      <c r="K620" s="4"/>
    </row>
    <row r="621" spans="1:11" ht="14.25" customHeight="1">
      <c r="A621" s="4"/>
      <c r="B621" s="4"/>
      <c r="C621" s="4"/>
      <c r="D621" s="4"/>
      <c r="E621" s="4"/>
      <c r="F621" s="4"/>
      <c r="G621" s="4"/>
      <c r="H621" s="4"/>
      <c r="I621" s="4"/>
      <c r="J621" s="4"/>
      <c r="K621" s="4"/>
    </row>
    <row r="622" spans="1:11" ht="14.25" customHeight="1">
      <c r="A622" s="4"/>
      <c r="B622" s="4"/>
      <c r="C622" s="4"/>
      <c r="D622" s="4"/>
      <c r="E622" s="4"/>
      <c r="F622" s="4"/>
      <c r="G622" s="4"/>
      <c r="H622" s="4"/>
      <c r="I622" s="4"/>
      <c r="J622" s="4"/>
      <c r="K622" s="4"/>
    </row>
    <row r="623" spans="1:11" ht="14.25" customHeight="1">
      <c r="A623" s="4"/>
      <c r="B623" s="4"/>
      <c r="C623" s="4"/>
      <c r="D623" s="4"/>
      <c r="E623" s="4"/>
      <c r="F623" s="4"/>
      <c r="G623" s="4"/>
      <c r="H623" s="4"/>
      <c r="I623" s="4"/>
      <c r="J623" s="4"/>
      <c r="K623" s="4"/>
    </row>
    <row r="624" spans="1:11" ht="14.25" customHeight="1">
      <c r="A624" s="4"/>
      <c r="B624" s="4"/>
      <c r="C624" s="4"/>
      <c r="D624" s="4"/>
      <c r="E624" s="4"/>
      <c r="F624" s="4"/>
      <c r="G624" s="4"/>
      <c r="H624" s="4"/>
      <c r="I624" s="4"/>
      <c r="J624" s="4"/>
      <c r="K624" s="4"/>
    </row>
    <row r="625" spans="1:11" ht="14.25" customHeight="1">
      <c r="A625" s="4"/>
      <c r="B625" s="4"/>
      <c r="C625" s="4"/>
      <c r="D625" s="4"/>
      <c r="E625" s="4"/>
      <c r="F625" s="4"/>
      <c r="G625" s="4"/>
      <c r="H625" s="4"/>
      <c r="I625" s="4"/>
      <c r="J625" s="4"/>
      <c r="K625" s="4"/>
    </row>
    <row r="626" spans="1:11" ht="14.25" customHeight="1">
      <c r="A626" s="4"/>
      <c r="B626" s="4"/>
      <c r="C626" s="4"/>
      <c r="D626" s="4"/>
      <c r="E626" s="4"/>
      <c r="F626" s="4"/>
      <c r="G626" s="4"/>
      <c r="H626" s="4"/>
      <c r="I626" s="4"/>
      <c r="J626" s="4"/>
      <c r="K626" s="4"/>
    </row>
    <row r="627" spans="1:11" ht="14.25" customHeight="1">
      <c r="A627" s="4"/>
      <c r="B627" s="4"/>
      <c r="C627" s="4"/>
      <c r="D627" s="4"/>
      <c r="E627" s="4"/>
      <c r="F627" s="4"/>
      <c r="G627" s="4"/>
      <c r="H627" s="4"/>
      <c r="I627" s="4"/>
      <c r="J627" s="4"/>
      <c r="K627" s="4"/>
    </row>
    <row r="628" spans="1:11" ht="14.25" customHeight="1">
      <c r="A628" s="4"/>
      <c r="B628" s="4"/>
      <c r="C628" s="4"/>
      <c r="D628" s="4"/>
      <c r="E628" s="4"/>
      <c r="F628" s="4"/>
      <c r="G628" s="4"/>
      <c r="H628" s="4"/>
      <c r="I628" s="4"/>
      <c r="J628" s="4"/>
      <c r="K628" s="4"/>
    </row>
    <row r="629" spans="1:11" ht="14.25" customHeight="1">
      <c r="A629" s="4"/>
      <c r="B629" s="4"/>
      <c r="C629" s="4"/>
      <c r="D629" s="4"/>
      <c r="E629" s="4"/>
      <c r="F629" s="4"/>
      <c r="G629" s="4"/>
      <c r="H629" s="4"/>
      <c r="I629" s="4"/>
      <c r="J629" s="4"/>
      <c r="K629" s="4"/>
    </row>
    <row r="630" spans="1:11" ht="14.25" customHeight="1">
      <c r="A630" s="4"/>
      <c r="B630" s="4"/>
      <c r="C630" s="4"/>
      <c r="D630" s="4"/>
      <c r="E630" s="4"/>
      <c r="F630" s="4"/>
      <c r="G630" s="4"/>
      <c r="H630" s="4"/>
      <c r="I630" s="4"/>
      <c r="J630" s="4"/>
      <c r="K630" s="4"/>
    </row>
    <row r="631" spans="1:11" ht="14.25" customHeight="1">
      <c r="A631" s="4"/>
      <c r="B631" s="4"/>
      <c r="C631" s="4"/>
      <c r="D631" s="4"/>
      <c r="E631" s="4"/>
      <c r="F631" s="4"/>
      <c r="G631" s="4"/>
      <c r="H631" s="4"/>
      <c r="I631" s="4"/>
      <c r="J631" s="4"/>
      <c r="K631" s="4"/>
    </row>
    <row r="632" spans="1:11" ht="14.25" customHeight="1">
      <c r="A632" s="4"/>
      <c r="B632" s="4"/>
      <c r="C632" s="4"/>
      <c r="D632" s="4"/>
      <c r="E632" s="4"/>
      <c r="F632" s="4"/>
      <c r="G632" s="4"/>
      <c r="H632" s="4"/>
      <c r="I632" s="4"/>
      <c r="J632" s="4"/>
      <c r="K632" s="4"/>
    </row>
    <row r="633" spans="1:11" ht="14.25" customHeight="1">
      <c r="A633" s="4"/>
      <c r="B633" s="4"/>
      <c r="C633" s="4"/>
      <c r="D633" s="4"/>
      <c r="E633" s="4"/>
      <c r="F633" s="4"/>
      <c r="G633" s="4"/>
      <c r="H633" s="4"/>
      <c r="I633" s="4"/>
      <c r="J633" s="4"/>
      <c r="K633" s="4"/>
    </row>
    <row r="634" spans="1:11" ht="14.25" customHeight="1">
      <c r="A634" s="4"/>
      <c r="B634" s="4"/>
      <c r="C634" s="4"/>
      <c r="D634" s="4"/>
      <c r="E634" s="4"/>
      <c r="F634" s="4"/>
      <c r="G634" s="4"/>
      <c r="H634" s="4"/>
      <c r="I634" s="4"/>
      <c r="J634" s="4"/>
      <c r="K634" s="4"/>
    </row>
    <row r="635" spans="1:11" ht="14.25" customHeight="1">
      <c r="A635" s="4"/>
      <c r="B635" s="4"/>
      <c r="C635" s="4"/>
      <c r="D635" s="4"/>
      <c r="E635" s="4"/>
      <c r="F635" s="4"/>
      <c r="G635" s="4"/>
      <c r="H635" s="4"/>
      <c r="I635" s="4"/>
      <c r="J635" s="4"/>
      <c r="K635" s="4"/>
    </row>
    <row r="636" spans="1:11" ht="14.25" customHeight="1">
      <c r="A636" s="4"/>
      <c r="B636" s="4"/>
      <c r="C636" s="4"/>
      <c r="D636" s="4"/>
      <c r="E636" s="4"/>
      <c r="F636" s="4"/>
      <c r="G636" s="4"/>
      <c r="H636" s="4"/>
      <c r="I636" s="4"/>
      <c r="J636" s="4"/>
      <c r="K636" s="4"/>
    </row>
    <row r="637" spans="1:11" ht="14.25" customHeight="1">
      <c r="A637" s="4"/>
      <c r="B637" s="4"/>
      <c r="C637" s="4"/>
      <c r="D637" s="4"/>
      <c r="E637" s="4"/>
      <c r="F637" s="4"/>
      <c r="G637" s="4"/>
      <c r="H637" s="4"/>
      <c r="I637" s="4"/>
      <c r="J637" s="4"/>
      <c r="K637" s="4"/>
    </row>
    <row r="638" spans="1:11" ht="14.25" customHeight="1">
      <c r="A638" s="4"/>
      <c r="B638" s="4"/>
      <c r="C638" s="4"/>
      <c r="D638" s="4"/>
      <c r="E638" s="4"/>
      <c r="F638" s="4"/>
      <c r="G638" s="4"/>
      <c r="H638" s="4"/>
      <c r="I638" s="4"/>
      <c r="J638" s="4"/>
      <c r="K638" s="4"/>
    </row>
    <row r="639" spans="1:11" ht="14.25" customHeight="1">
      <c r="A639" s="4"/>
      <c r="B639" s="4"/>
      <c r="C639" s="4"/>
      <c r="D639" s="4"/>
      <c r="E639" s="4"/>
      <c r="F639" s="4"/>
      <c r="G639" s="4"/>
      <c r="H639" s="4"/>
      <c r="I639" s="4"/>
      <c r="J639" s="4"/>
      <c r="K639" s="4"/>
    </row>
    <row r="640" spans="1:11" ht="14.25" customHeight="1">
      <c r="A640" s="4"/>
      <c r="B640" s="4"/>
      <c r="C640" s="4"/>
      <c r="D640" s="4"/>
      <c r="E640" s="4"/>
      <c r="F640" s="4"/>
      <c r="G640" s="4"/>
      <c r="H640" s="4"/>
      <c r="I640" s="4"/>
      <c r="J640" s="4"/>
      <c r="K640" s="4"/>
    </row>
    <row r="641" spans="1:11" ht="14.25" customHeight="1">
      <c r="A641" s="4"/>
      <c r="B641" s="4"/>
      <c r="C641" s="4"/>
      <c r="D641" s="4"/>
      <c r="E641" s="4"/>
      <c r="F641" s="4"/>
      <c r="G641" s="4"/>
      <c r="H641" s="4"/>
      <c r="I641" s="4"/>
      <c r="J641" s="4"/>
      <c r="K641" s="4"/>
    </row>
    <row r="642" spans="1:11" ht="14.25" customHeight="1">
      <c r="A642" s="4"/>
      <c r="B642" s="4"/>
      <c r="C642" s="4"/>
      <c r="D642" s="4"/>
      <c r="E642" s="4"/>
      <c r="F642" s="4"/>
      <c r="G642" s="4"/>
      <c r="H642" s="4"/>
      <c r="I642" s="4"/>
      <c r="J642" s="4"/>
      <c r="K642" s="4"/>
    </row>
    <row r="643" spans="1:11" ht="14.25" customHeight="1">
      <c r="A643" s="4"/>
      <c r="B643" s="4"/>
      <c r="C643" s="4"/>
      <c r="D643" s="4"/>
      <c r="E643" s="4"/>
      <c r="F643" s="4"/>
      <c r="G643" s="4"/>
      <c r="H643" s="4"/>
      <c r="I643" s="4"/>
      <c r="J643" s="4"/>
      <c r="K643" s="4"/>
    </row>
    <row r="644" spans="1:11" ht="14.25" customHeight="1">
      <c r="A644" s="4"/>
      <c r="B644" s="4"/>
      <c r="C644" s="4"/>
      <c r="D644" s="4"/>
      <c r="E644" s="4"/>
      <c r="F644" s="4"/>
      <c r="G644" s="4"/>
      <c r="H644" s="4"/>
      <c r="I644" s="4"/>
      <c r="J644" s="4"/>
      <c r="K644" s="4"/>
    </row>
    <row r="645" spans="1:11" ht="14.25" customHeight="1">
      <c r="A645" s="4"/>
      <c r="B645" s="4"/>
      <c r="C645" s="4"/>
      <c r="D645" s="4"/>
      <c r="E645" s="4"/>
      <c r="F645" s="4"/>
      <c r="G645" s="4"/>
      <c r="H645" s="4"/>
      <c r="I645" s="4"/>
      <c r="J645" s="4"/>
      <c r="K645" s="4"/>
    </row>
    <row r="646" spans="1:11" ht="14.25" customHeight="1">
      <c r="A646" s="4"/>
      <c r="B646" s="4"/>
      <c r="C646" s="4"/>
      <c r="D646" s="4"/>
      <c r="E646" s="4"/>
      <c r="F646" s="4"/>
      <c r="G646" s="4"/>
      <c r="H646" s="4"/>
      <c r="I646" s="4"/>
      <c r="J646" s="4"/>
      <c r="K646" s="4"/>
    </row>
    <row r="647" spans="1:11" ht="14.25" customHeight="1">
      <c r="A647" s="4"/>
      <c r="B647" s="4"/>
      <c r="C647" s="4"/>
      <c r="D647" s="4"/>
      <c r="E647" s="4"/>
      <c r="F647" s="4"/>
      <c r="G647" s="4"/>
      <c r="H647" s="4"/>
      <c r="I647" s="4"/>
      <c r="J647" s="4"/>
      <c r="K647" s="4"/>
    </row>
    <row r="648" spans="1:11" ht="14.25" customHeight="1">
      <c r="A648" s="4"/>
      <c r="B648" s="4"/>
      <c r="C648" s="4"/>
      <c r="D648" s="4"/>
      <c r="E648" s="4"/>
      <c r="F648" s="4"/>
      <c r="G648" s="4"/>
      <c r="H648" s="4"/>
      <c r="I648" s="4"/>
      <c r="J648" s="4"/>
      <c r="K648" s="4"/>
    </row>
    <row r="649" spans="1:11" ht="14.25" customHeight="1">
      <c r="A649" s="4"/>
      <c r="B649" s="4"/>
      <c r="C649" s="4"/>
      <c r="D649" s="4"/>
      <c r="E649" s="4"/>
      <c r="F649" s="4"/>
      <c r="G649" s="4"/>
      <c r="H649" s="4"/>
      <c r="I649" s="4"/>
      <c r="J649" s="4"/>
      <c r="K649" s="4"/>
    </row>
    <row r="650" spans="1:11" ht="14.25" customHeight="1">
      <c r="A650" s="4"/>
      <c r="B650" s="4"/>
      <c r="C650" s="4"/>
      <c r="D650" s="4"/>
      <c r="E650" s="4"/>
      <c r="F650" s="4"/>
      <c r="G650" s="4"/>
      <c r="H650" s="4"/>
      <c r="I650" s="4"/>
      <c r="J650" s="4"/>
      <c r="K650" s="4"/>
    </row>
    <row r="651" spans="1:11" ht="14.25" customHeight="1">
      <c r="A651" s="4"/>
      <c r="B651" s="4"/>
      <c r="C651" s="4"/>
      <c r="D651" s="4"/>
      <c r="E651" s="4"/>
      <c r="F651" s="4"/>
      <c r="G651" s="4"/>
      <c r="H651" s="4"/>
      <c r="I651" s="4"/>
      <c r="J651" s="4"/>
      <c r="K651" s="4"/>
    </row>
    <row r="652" spans="1:11" ht="14.25" customHeight="1">
      <c r="A652" s="4"/>
      <c r="B652" s="4"/>
      <c r="C652" s="4"/>
      <c r="D652" s="4"/>
      <c r="E652" s="4"/>
      <c r="F652" s="4"/>
      <c r="G652" s="4"/>
      <c r="H652" s="4"/>
      <c r="I652" s="4"/>
      <c r="J652" s="4"/>
      <c r="K652" s="4"/>
    </row>
    <row r="653" spans="1:11" ht="14.25" customHeight="1">
      <c r="A653" s="4"/>
      <c r="B653" s="4"/>
      <c r="C653" s="4"/>
      <c r="D653" s="4"/>
      <c r="E653" s="4"/>
      <c r="F653" s="4"/>
      <c r="G653" s="4"/>
      <c r="H653" s="4"/>
      <c r="I653" s="4"/>
      <c r="J653" s="4"/>
      <c r="K653" s="4"/>
    </row>
    <row r="654" spans="1:11" ht="14.25" customHeight="1">
      <c r="A654" s="4"/>
      <c r="B654" s="4"/>
      <c r="C654" s="4"/>
      <c r="D654" s="4"/>
      <c r="E654" s="4"/>
      <c r="F654" s="4"/>
      <c r="G654" s="4"/>
      <c r="H654" s="4"/>
      <c r="I654" s="4"/>
      <c r="J654" s="4"/>
      <c r="K654" s="4"/>
    </row>
    <row r="655" spans="1:11" ht="14.25" customHeight="1">
      <c r="A655" s="4"/>
      <c r="B655" s="4"/>
      <c r="C655" s="4"/>
      <c r="D655" s="4"/>
      <c r="E655" s="4"/>
      <c r="F655" s="4"/>
      <c r="G655" s="4"/>
      <c r="H655" s="4"/>
      <c r="I655" s="4"/>
      <c r="J655" s="4"/>
      <c r="K655" s="4"/>
    </row>
    <row r="656" spans="1:11" ht="14.25" customHeight="1">
      <c r="A656" s="4"/>
      <c r="B656" s="4"/>
      <c r="C656" s="4"/>
      <c r="D656" s="4"/>
      <c r="E656" s="4"/>
      <c r="F656" s="4"/>
      <c r="G656" s="4"/>
      <c r="H656" s="4"/>
      <c r="I656" s="4"/>
      <c r="J656" s="4"/>
      <c r="K656" s="4"/>
    </row>
    <row r="657" spans="1:11" ht="14.25" customHeight="1">
      <c r="A657" s="4"/>
      <c r="B657" s="4"/>
      <c r="C657" s="4"/>
      <c r="D657" s="4"/>
      <c r="E657" s="4"/>
      <c r="F657" s="4"/>
      <c r="G657" s="4"/>
      <c r="H657" s="4"/>
      <c r="I657" s="4"/>
      <c r="J657" s="4"/>
      <c r="K657" s="4"/>
    </row>
    <row r="658" spans="1:11" ht="14.25" customHeight="1">
      <c r="A658" s="4"/>
      <c r="B658" s="4"/>
      <c r="C658" s="4"/>
      <c r="D658" s="4"/>
      <c r="E658" s="4"/>
      <c r="F658" s="4"/>
      <c r="G658" s="4"/>
      <c r="H658" s="4"/>
      <c r="I658" s="4"/>
      <c r="J658" s="4"/>
      <c r="K658" s="4"/>
    </row>
    <row r="659" spans="1:11" ht="14.25" customHeight="1">
      <c r="A659" s="4"/>
      <c r="B659" s="4"/>
      <c r="C659" s="4"/>
      <c r="D659" s="4"/>
      <c r="E659" s="4"/>
      <c r="F659" s="4"/>
      <c r="G659" s="4"/>
      <c r="H659" s="4"/>
      <c r="I659" s="4"/>
      <c r="J659" s="4"/>
      <c r="K659" s="4"/>
    </row>
    <row r="660" spans="1:11" ht="14.25" customHeight="1">
      <c r="A660" s="4"/>
      <c r="B660" s="4"/>
      <c r="C660" s="4"/>
      <c r="D660" s="4"/>
      <c r="E660" s="4"/>
      <c r="F660" s="4"/>
      <c r="G660" s="4"/>
      <c r="H660" s="4"/>
      <c r="I660" s="4"/>
      <c r="J660" s="4"/>
      <c r="K660" s="4"/>
    </row>
    <row r="661" spans="1:11" ht="14.25" customHeight="1">
      <c r="A661" s="4"/>
      <c r="B661" s="4"/>
      <c r="C661" s="4"/>
      <c r="D661" s="4"/>
      <c r="E661" s="4"/>
      <c r="F661" s="4"/>
      <c r="G661" s="4"/>
      <c r="H661" s="4"/>
      <c r="I661" s="4"/>
      <c r="J661" s="4"/>
      <c r="K661" s="4"/>
    </row>
    <row r="662" spans="1:11" ht="14.25" customHeight="1">
      <c r="A662" s="4"/>
      <c r="B662" s="4"/>
      <c r="C662" s="4"/>
      <c r="D662" s="4"/>
      <c r="E662" s="4"/>
      <c r="F662" s="4"/>
      <c r="G662" s="4"/>
      <c r="H662" s="4"/>
      <c r="I662" s="4"/>
      <c r="J662" s="4"/>
      <c r="K662" s="4"/>
    </row>
    <row r="663" spans="1:11" ht="14.25" customHeight="1">
      <c r="A663" s="4"/>
      <c r="B663" s="4"/>
      <c r="C663" s="4"/>
      <c r="D663" s="4"/>
      <c r="E663" s="4"/>
      <c r="F663" s="4"/>
      <c r="G663" s="4"/>
      <c r="H663" s="4"/>
      <c r="I663" s="4"/>
      <c r="J663" s="4"/>
      <c r="K663" s="4"/>
    </row>
    <row r="664" spans="1:11" ht="14.25" customHeight="1">
      <c r="A664" s="4"/>
      <c r="B664" s="4"/>
      <c r="C664" s="4"/>
      <c r="D664" s="4"/>
      <c r="E664" s="4"/>
      <c r="F664" s="4"/>
      <c r="G664" s="4"/>
      <c r="H664" s="4"/>
      <c r="I664" s="4"/>
      <c r="J664" s="4"/>
      <c r="K664" s="4"/>
    </row>
    <row r="665" spans="1:11" ht="14.25" customHeight="1">
      <c r="A665" s="4"/>
      <c r="B665" s="4"/>
      <c r="C665" s="4"/>
      <c r="D665" s="4"/>
      <c r="E665" s="4"/>
      <c r="F665" s="4"/>
      <c r="G665" s="4"/>
      <c r="H665" s="4"/>
      <c r="I665" s="4"/>
      <c r="J665" s="4"/>
      <c r="K665" s="4"/>
    </row>
    <row r="666" spans="1:11" ht="14.25" customHeight="1">
      <c r="A666" s="4"/>
      <c r="B666" s="4"/>
      <c r="C666" s="4"/>
      <c r="D666" s="4"/>
      <c r="E666" s="4"/>
      <c r="F666" s="4"/>
      <c r="G666" s="4"/>
      <c r="H666" s="4"/>
      <c r="I666" s="4"/>
      <c r="J666" s="4"/>
      <c r="K666" s="4"/>
    </row>
    <row r="667" spans="1:11" ht="14.25" customHeight="1">
      <c r="A667" s="4"/>
      <c r="B667" s="4"/>
      <c r="C667" s="4"/>
      <c r="D667" s="4"/>
      <c r="E667" s="4"/>
      <c r="F667" s="4"/>
      <c r="G667" s="4"/>
      <c r="H667" s="4"/>
      <c r="I667" s="4"/>
      <c r="J667" s="4"/>
      <c r="K667" s="4"/>
    </row>
    <row r="668" spans="1:11" ht="14.25" customHeight="1">
      <c r="A668" s="4"/>
      <c r="B668" s="4"/>
      <c r="C668" s="4"/>
      <c r="D668" s="4"/>
      <c r="E668" s="4"/>
      <c r="F668" s="4"/>
      <c r="G668" s="4"/>
      <c r="H668" s="4"/>
      <c r="I668" s="4"/>
      <c r="J668" s="4"/>
      <c r="K668" s="4"/>
    </row>
    <row r="669" spans="1:11" ht="14.25" customHeight="1">
      <c r="A669" s="4"/>
      <c r="B669" s="4"/>
      <c r="C669" s="4"/>
      <c r="D669" s="4"/>
      <c r="E669" s="4"/>
      <c r="F669" s="4"/>
      <c r="G669" s="4"/>
      <c r="H669" s="4"/>
      <c r="I669" s="4"/>
      <c r="J669" s="4"/>
      <c r="K669" s="4"/>
    </row>
    <row r="670" spans="1:11" ht="14.25" customHeight="1">
      <c r="A670" s="4"/>
      <c r="B670" s="4"/>
      <c r="C670" s="4"/>
      <c r="D670" s="4"/>
      <c r="E670" s="4"/>
      <c r="F670" s="4"/>
      <c r="G670" s="4"/>
      <c r="H670" s="4"/>
      <c r="I670" s="4"/>
      <c r="J670" s="4"/>
      <c r="K670" s="4"/>
    </row>
    <row r="671" spans="1:11" ht="14.25" customHeight="1">
      <c r="A671" s="4"/>
      <c r="B671" s="4"/>
      <c r="C671" s="4"/>
      <c r="D671" s="4"/>
      <c r="E671" s="4"/>
      <c r="F671" s="4"/>
      <c r="G671" s="4"/>
      <c r="H671" s="4"/>
      <c r="I671" s="4"/>
      <c r="J671" s="4"/>
      <c r="K671" s="4"/>
    </row>
    <row r="672" spans="1:11" ht="14.25" customHeight="1">
      <c r="A672" s="4"/>
      <c r="B672" s="4"/>
      <c r="C672" s="4"/>
      <c r="D672" s="4"/>
      <c r="E672" s="4"/>
      <c r="F672" s="4"/>
      <c r="G672" s="4"/>
      <c r="H672" s="4"/>
      <c r="I672" s="4"/>
      <c r="J672" s="4"/>
      <c r="K672" s="4"/>
    </row>
    <row r="673" spans="1:11" ht="14.25" customHeight="1">
      <c r="A673" s="4"/>
      <c r="B673" s="4"/>
      <c r="C673" s="4"/>
      <c r="D673" s="4"/>
      <c r="E673" s="4"/>
      <c r="F673" s="4"/>
      <c r="G673" s="4"/>
      <c r="H673" s="4"/>
      <c r="I673" s="4"/>
      <c r="J673" s="4"/>
      <c r="K673" s="4"/>
    </row>
    <row r="674" spans="1:11" ht="14.25" customHeight="1">
      <c r="A674" s="4"/>
      <c r="B674" s="4"/>
      <c r="C674" s="4"/>
      <c r="D674" s="4"/>
      <c r="E674" s="4"/>
      <c r="F674" s="4"/>
      <c r="G674" s="4"/>
      <c r="H674" s="4"/>
      <c r="I674" s="4"/>
      <c r="J674" s="4"/>
      <c r="K674" s="4"/>
    </row>
    <row r="675" spans="1:11" ht="14.25" customHeight="1">
      <c r="A675" s="4"/>
      <c r="B675" s="4"/>
      <c r="C675" s="4"/>
      <c r="D675" s="4"/>
      <c r="E675" s="4"/>
      <c r="F675" s="4"/>
      <c r="G675" s="4"/>
      <c r="H675" s="4"/>
      <c r="I675" s="4"/>
      <c r="J675" s="4"/>
      <c r="K675" s="4"/>
    </row>
    <row r="676" spans="1:11" ht="14.25" customHeight="1">
      <c r="A676" s="4"/>
      <c r="B676" s="4"/>
      <c r="C676" s="4"/>
      <c r="D676" s="4"/>
      <c r="E676" s="4"/>
      <c r="F676" s="4"/>
      <c r="G676" s="4"/>
      <c r="H676" s="4"/>
      <c r="I676" s="4"/>
      <c r="J676" s="4"/>
      <c r="K676" s="4"/>
    </row>
    <row r="677" spans="1:11" ht="14.25" customHeight="1">
      <c r="A677" s="4"/>
      <c r="B677" s="4"/>
      <c r="C677" s="4"/>
      <c r="D677" s="4"/>
      <c r="E677" s="4"/>
      <c r="F677" s="4"/>
      <c r="G677" s="4"/>
      <c r="H677" s="4"/>
      <c r="I677" s="4"/>
      <c r="J677" s="4"/>
      <c r="K677" s="4"/>
    </row>
    <row r="678" spans="1:11" ht="14.25" customHeight="1">
      <c r="A678" s="4"/>
      <c r="B678" s="4"/>
      <c r="C678" s="4"/>
      <c r="D678" s="4"/>
      <c r="E678" s="4"/>
      <c r="F678" s="4"/>
      <c r="G678" s="4"/>
      <c r="H678" s="4"/>
      <c r="I678" s="4"/>
      <c r="J678" s="4"/>
      <c r="K678" s="4"/>
    </row>
    <row r="679" spans="1:11" ht="14.25" customHeight="1">
      <c r="A679" s="4"/>
      <c r="B679" s="4"/>
      <c r="C679" s="4"/>
      <c r="D679" s="4"/>
      <c r="E679" s="4"/>
      <c r="F679" s="4"/>
      <c r="G679" s="4"/>
      <c r="H679" s="4"/>
      <c r="I679" s="4"/>
      <c r="J679" s="4"/>
      <c r="K679" s="4"/>
    </row>
    <row r="680" spans="1:11" ht="14.25" customHeight="1">
      <c r="A680" s="4"/>
      <c r="B680" s="4"/>
      <c r="C680" s="4"/>
      <c r="D680" s="4"/>
      <c r="E680" s="4"/>
      <c r="F680" s="4"/>
      <c r="G680" s="4"/>
      <c r="H680" s="4"/>
      <c r="I680" s="4"/>
      <c r="J680" s="4"/>
      <c r="K680" s="4"/>
    </row>
    <row r="681" spans="1:11" ht="14.25" customHeight="1">
      <c r="A681" s="4"/>
      <c r="B681" s="4"/>
      <c r="C681" s="4"/>
      <c r="D681" s="4"/>
      <c r="E681" s="4"/>
      <c r="F681" s="4"/>
      <c r="G681" s="4"/>
      <c r="H681" s="4"/>
      <c r="I681" s="4"/>
      <c r="J681" s="4"/>
      <c r="K681" s="4"/>
    </row>
    <row r="682" spans="1:11" ht="14.25" customHeight="1">
      <c r="A682" s="4"/>
      <c r="B682" s="4"/>
      <c r="C682" s="4"/>
      <c r="D682" s="4"/>
      <c r="E682" s="4"/>
      <c r="F682" s="4"/>
      <c r="G682" s="4"/>
      <c r="H682" s="4"/>
      <c r="I682" s="4"/>
      <c r="J682" s="4"/>
      <c r="K682" s="4"/>
    </row>
    <row r="683" spans="1:11" ht="14.25" customHeight="1">
      <c r="A683" s="4"/>
      <c r="B683" s="4"/>
      <c r="C683" s="4"/>
      <c r="D683" s="4"/>
      <c r="E683" s="4"/>
      <c r="F683" s="4"/>
      <c r="G683" s="4"/>
      <c r="H683" s="4"/>
      <c r="I683" s="4"/>
      <c r="J683" s="4"/>
      <c r="K683" s="4"/>
    </row>
    <row r="684" spans="1:11" ht="14.25" customHeight="1">
      <c r="A684" s="4"/>
      <c r="B684" s="4"/>
      <c r="C684" s="4"/>
      <c r="D684" s="4"/>
      <c r="E684" s="4"/>
      <c r="F684" s="4"/>
      <c r="G684" s="4"/>
      <c r="H684" s="4"/>
      <c r="I684" s="4"/>
      <c r="J684" s="4"/>
      <c r="K684" s="4"/>
    </row>
    <row r="685" spans="1:11" ht="14.25" customHeight="1">
      <c r="A685" s="4"/>
      <c r="B685" s="4"/>
      <c r="C685" s="4"/>
      <c r="D685" s="4"/>
      <c r="E685" s="4"/>
      <c r="F685" s="4"/>
      <c r="G685" s="4"/>
      <c r="H685" s="4"/>
      <c r="I685" s="4"/>
      <c r="J685" s="4"/>
      <c r="K685" s="4"/>
    </row>
    <row r="686" spans="1:11" ht="14.25" customHeight="1">
      <c r="A686" s="4"/>
      <c r="B686" s="4"/>
      <c r="C686" s="4"/>
      <c r="D686" s="4"/>
      <c r="E686" s="4"/>
      <c r="F686" s="4"/>
      <c r="G686" s="4"/>
      <c r="H686" s="4"/>
      <c r="I686" s="4"/>
      <c r="J686" s="4"/>
      <c r="K686" s="4"/>
    </row>
    <row r="687" spans="1:11" ht="14.25" customHeight="1">
      <c r="A687" s="4"/>
      <c r="B687" s="4"/>
      <c r="C687" s="4"/>
      <c r="D687" s="4"/>
      <c r="E687" s="4"/>
      <c r="F687" s="4"/>
      <c r="G687" s="4"/>
      <c r="H687" s="4"/>
      <c r="I687" s="4"/>
      <c r="J687" s="4"/>
      <c r="K687" s="4"/>
    </row>
    <row r="688" spans="1:11" ht="14.25" customHeight="1">
      <c r="A688" s="4"/>
      <c r="B688" s="4"/>
      <c r="C688" s="4"/>
      <c r="D688" s="4"/>
      <c r="E688" s="4"/>
      <c r="F688" s="4"/>
      <c r="G688" s="4"/>
      <c r="H688" s="4"/>
      <c r="I688" s="4"/>
      <c r="J688" s="4"/>
      <c r="K688" s="4"/>
    </row>
    <row r="689" spans="1:11" ht="14.25" customHeight="1">
      <c r="A689" s="4"/>
      <c r="B689" s="4"/>
      <c r="C689" s="4"/>
      <c r="D689" s="4"/>
      <c r="E689" s="4"/>
      <c r="F689" s="4"/>
      <c r="G689" s="4"/>
      <c r="H689" s="4"/>
      <c r="I689" s="4"/>
      <c r="J689" s="4"/>
      <c r="K689" s="4"/>
    </row>
    <row r="690" spans="1:11" ht="14.25" customHeight="1">
      <c r="A690" s="4"/>
      <c r="B690" s="4"/>
      <c r="C690" s="4"/>
      <c r="D690" s="4"/>
      <c r="E690" s="4"/>
      <c r="F690" s="4"/>
      <c r="G690" s="4"/>
      <c r="H690" s="4"/>
      <c r="I690" s="4"/>
      <c r="J690" s="4"/>
      <c r="K690" s="4"/>
    </row>
    <row r="691" spans="1:11" ht="14.25" customHeight="1">
      <c r="A691" s="4"/>
      <c r="B691" s="4"/>
      <c r="C691" s="4"/>
      <c r="D691" s="4"/>
      <c r="E691" s="4"/>
      <c r="F691" s="4"/>
      <c r="G691" s="4"/>
      <c r="H691" s="4"/>
      <c r="I691" s="4"/>
      <c r="J691" s="4"/>
      <c r="K691" s="4"/>
    </row>
    <row r="692" spans="1:11" ht="14.25" customHeight="1">
      <c r="A692" s="4"/>
      <c r="B692" s="4"/>
      <c r="C692" s="4"/>
      <c r="D692" s="4"/>
      <c r="E692" s="4"/>
      <c r="F692" s="4"/>
      <c r="G692" s="4"/>
      <c r="H692" s="4"/>
      <c r="I692" s="4"/>
      <c r="J692" s="4"/>
      <c r="K692" s="4"/>
    </row>
    <row r="693" spans="1:11" ht="14.25" customHeight="1">
      <c r="A693" s="4"/>
      <c r="B693" s="4"/>
      <c r="C693" s="4"/>
      <c r="D693" s="4"/>
      <c r="E693" s="4"/>
      <c r="F693" s="4"/>
      <c r="G693" s="4"/>
      <c r="H693" s="4"/>
      <c r="I693" s="4"/>
      <c r="J693" s="4"/>
      <c r="K693" s="4"/>
    </row>
    <row r="694" spans="1:11" ht="14.25" customHeight="1">
      <c r="A694" s="4"/>
      <c r="B694" s="4"/>
      <c r="C694" s="4"/>
      <c r="D694" s="4"/>
      <c r="E694" s="4"/>
      <c r="F694" s="4"/>
      <c r="G694" s="4"/>
      <c r="H694" s="4"/>
      <c r="I694" s="4"/>
      <c r="J694" s="4"/>
      <c r="K694" s="4"/>
    </row>
    <row r="695" spans="1:11" ht="14.25" customHeight="1">
      <c r="A695" s="4"/>
      <c r="B695" s="4"/>
      <c r="C695" s="4"/>
      <c r="D695" s="4"/>
      <c r="E695" s="4"/>
      <c r="F695" s="4"/>
      <c r="G695" s="4"/>
      <c r="H695" s="4"/>
      <c r="I695" s="4"/>
      <c r="J695" s="4"/>
      <c r="K695" s="4"/>
    </row>
    <row r="696" spans="1:11" ht="14.25" customHeight="1">
      <c r="A696" s="4"/>
      <c r="B696" s="4"/>
      <c r="C696" s="4"/>
      <c r="D696" s="4"/>
      <c r="E696" s="4"/>
      <c r="F696" s="4"/>
      <c r="G696" s="4"/>
      <c r="H696" s="4"/>
      <c r="I696" s="4"/>
      <c r="J696" s="4"/>
      <c r="K696" s="4"/>
    </row>
    <row r="697" spans="1:11" ht="14.25" customHeight="1">
      <c r="A697" s="4"/>
      <c r="B697" s="4"/>
      <c r="C697" s="4"/>
      <c r="D697" s="4"/>
      <c r="E697" s="4"/>
      <c r="F697" s="4"/>
      <c r="G697" s="4"/>
      <c r="H697" s="4"/>
      <c r="I697" s="4"/>
      <c r="J697" s="4"/>
      <c r="K697" s="4"/>
    </row>
    <row r="698" spans="1:11" ht="14.25" customHeight="1">
      <c r="A698" s="4"/>
      <c r="B698" s="4"/>
      <c r="C698" s="4"/>
      <c r="D698" s="4"/>
      <c r="E698" s="4"/>
      <c r="F698" s="4"/>
      <c r="G698" s="4"/>
      <c r="H698" s="4"/>
      <c r="I698" s="4"/>
      <c r="J698" s="4"/>
      <c r="K698" s="4"/>
    </row>
    <row r="699" spans="1:11" ht="14.25" customHeight="1">
      <c r="A699" s="4"/>
      <c r="B699" s="4"/>
      <c r="C699" s="4"/>
      <c r="D699" s="4"/>
      <c r="E699" s="4"/>
      <c r="F699" s="4"/>
      <c r="G699" s="4"/>
      <c r="H699" s="4"/>
      <c r="I699" s="4"/>
      <c r="J699" s="4"/>
      <c r="K699" s="4"/>
    </row>
    <row r="700" spans="1:11" ht="14.25" customHeight="1">
      <c r="A700" s="4"/>
      <c r="B700" s="4"/>
      <c r="C700" s="4"/>
      <c r="D700" s="4"/>
      <c r="E700" s="4"/>
      <c r="F700" s="4"/>
      <c r="G700" s="4"/>
      <c r="H700" s="4"/>
      <c r="I700" s="4"/>
      <c r="J700" s="4"/>
      <c r="K700" s="4"/>
    </row>
    <row r="701" spans="1:11" ht="14.25" customHeight="1">
      <c r="A701" s="4"/>
      <c r="B701" s="4"/>
      <c r="C701" s="4"/>
      <c r="D701" s="4"/>
      <c r="E701" s="4"/>
      <c r="F701" s="4"/>
      <c r="G701" s="4"/>
      <c r="H701" s="4"/>
      <c r="I701" s="4"/>
      <c r="J701" s="4"/>
      <c r="K701" s="4"/>
    </row>
    <row r="702" spans="1:11" ht="14.25" customHeight="1">
      <c r="A702" s="4"/>
      <c r="B702" s="4"/>
      <c r="C702" s="4"/>
      <c r="D702" s="4"/>
      <c r="E702" s="4"/>
      <c r="F702" s="4"/>
      <c r="G702" s="4"/>
      <c r="H702" s="4"/>
      <c r="I702" s="4"/>
      <c r="J702" s="4"/>
      <c r="K702" s="4"/>
    </row>
    <row r="703" spans="1:11" ht="14.25" customHeight="1">
      <c r="A703" s="4"/>
      <c r="B703" s="4"/>
      <c r="C703" s="4"/>
      <c r="D703" s="4"/>
      <c r="E703" s="4"/>
      <c r="F703" s="4"/>
      <c r="G703" s="4"/>
      <c r="H703" s="4"/>
      <c r="I703" s="4"/>
      <c r="J703" s="4"/>
      <c r="K703" s="4"/>
    </row>
    <row r="704" spans="1:11" ht="14.25" customHeight="1">
      <c r="A704" s="4"/>
      <c r="B704" s="4"/>
      <c r="C704" s="4"/>
      <c r="D704" s="4"/>
      <c r="E704" s="4"/>
      <c r="F704" s="4"/>
      <c r="G704" s="4"/>
      <c r="H704" s="4"/>
      <c r="I704" s="4"/>
      <c r="J704" s="4"/>
      <c r="K704" s="4"/>
    </row>
    <row r="705" spans="1:11" ht="14.25" customHeight="1">
      <c r="A705" s="4"/>
      <c r="B705" s="4"/>
      <c r="C705" s="4"/>
      <c r="D705" s="4"/>
      <c r="E705" s="4"/>
      <c r="F705" s="4"/>
      <c r="G705" s="4"/>
      <c r="H705" s="4"/>
      <c r="I705" s="4"/>
      <c r="J705" s="4"/>
      <c r="K705" s="4"/>
    </row>
    <row r="706" spans="1:11" ht="14.25" customHeight="1">
      <c r="A706" s="4"/>
      <c r="B706" s="4"/>
      <c r="C706" s="4"/>
      <c r="D706" s="4"/>
      <c r="E706" s="4"/>
      <c r="F706" s="4"/>
      <c r="G706" s="4"/>
      <c r="H706" s="4"/>
      <c r="I706" s="4"/>
      <c r="J706" s="4"/>
      <c r="K706" s="4"/>
    </row>
    <row r="707" spans="1:11" ht="14.25" customHeight="1">
      <c r="A707" s="4"/>
      <c r="B707" s="4"/>
      <c r="C707" s="4"/>
      <c r="D707" s="4"/>
      <c r="E707" s="4"/>
      <c r="F707" s="4"/>
      <c r="G707" s="4"/>
      <c r="H707" s="4"/>
      <c r="I707" s="4"/>
      <c r="J707" s="4"/>
      <c r="K707" s="4"/>
    </row>
    <row r="708" spans="1:11" ht="14.25" customHeight="1">
      <c r="A708" s="4"/>
      <c r="B708" s="4"/>
      <c r="C708" s="4"/>
      <c r="D708" s="4"/>
      <c r="E708" s="4"/>
      <c r="F708" s="4"/>
      <c r="G708" s="4"/>
      <c r="H708" s="4"/>
      <c r="I708" s="4"/>
      <c r="J708" s="4"/>
      <c r="K708" s="4"/>
    </row>
    <row r="709" spans="1:11" ht="14.25" customHeight="1">
      <c r="A709" s="4"/>
      <c r="B709" s="4"/>
      <c r="C709" s="4"/>
      <c r="D709" s="4"/>
      <c r="E709" s="4"/>
      <c r="F709" s="4"/>
      <c r="G709" s="4"/>
      <c r="H709" s="4"/>
      <c r="I709" s="4"/>
      <c r="J709" s="4"/>
      <c r="K709" s="4"/>
    </row>
    <row r="710" spans="1:11" ht="14.25" customHeight="1">
      <c r="A710" s="4"/>
      <c r="B710" s="4"/>
      <c r="C710" s="4"/>
      <c r="D710" s="4"/>
      <c r="E710" s="4"/>
      <c r="F710" s="4"/>
      <c r="G710" s="4"/>
      <c r="H710" s="4"/>
      <c r="I710" s="4"/>
      <c r="J710" s="4"/>
      <c r="K710" s="4"/>
    </row>
    <row r="711" spans="1:11" ht="14.25" customHeight="1">
      <c r="A711" s="4"/>
      <c r="B711" s="4"/>
      <c r="C711" s="4"/>
      <c r="D711" s="4"/>
      <c r="E711" s="4"/>
      <c r="F711" s="4"/>
      <c r="G711" s="4"/>
      <c r="H711" s="4"/>
      <c r="I711" s="4"/>
      <c r="J711" s="4"/>
      <c r="K711" s="4"/>
    </row>
    <row r="712" spans="1:11" ht="14.25" customHeight="1">
      <c r="A712" s="4"/>
      <c r="B712" s="4"/>
      <c r="C712" s="4"/>
      <c r="D712" s="4"/>
      <c r="E712" s="4"/>
      <c r="F712" s="4"/>
      <c r="G712" s="4"/>
      <c r="H712" s="4"/>
      <c r="I712" s="4"/>
      <c r="J712" s="4"/>
      <c r="K712" s="4"/>
    </row>
    <row r="713" spans="1:11" ht="14.25" customHeight="1">
      <c r="A713" s="4"/>
      <c r="B713" s="4"/>
      <c r="C713" s="4"/>
      <c r="D713" s="4"/>
      <c r="E713" s="4"/>
      <c r="F713" s="4"/>
      <c r="G713" s="4"/>
      <c r="H713" s="4"/>
      <c r="I713" s="4"/>
      <c r="J713" s="4"/>
      <c r="K713" s="4"/>
    </row>
    <row r="714" spans="1:11" ht="14.25" customHeight="1">
      <c r="A714" s="4"/>
      <c r="B714" s="4"/>
      <c r="C714" s="4"/>
      <c r="D714" s="4"/>
      <c r="E714" s="4"/>
      <c r="F714" s="4"/>
      <c r="G714" s="4"/>
      <c r="H714" s="4"/>
      <c r="I714" s="4"/>
      <c r="J714" s="4"/>
      <c r="K714" s="4"/>
    </row>
    <row r="715" spans="1:11" ht="14.25" customHeight="1">
      <c r="A715" s="4"/>
      <c r="B715" s="4"/>
      <c r="C715" s="4"/>
      <c r="D715" s="4"/>
      <c r="E715" s="4"/>
      <c r="F715" s="4"/>
      <c r="G715" s="4"/>
      <c r="H715" s="4"/>
      <c r="I715" s="4"/>
      <c r="J715" s="4"/>
      <c r="K715" s="4"/>
    </row>
    <row r="716" spans="1:11" ht="14.25" customHeight="1">
      <c r="A716" s="4"/>
      <c r="B716" s="4"/>
      <c r="C716" s="4"/>
      <c r="D716" s="4"/>
      <c r="E716" s="4"/>
      <c r="F716" s="4"/>
      <c r="G716" s="4"/>
      <c r="H716" s="4"/>
      <c r="I716" s="4"/>
      <c r="J716" s="4"/>
      <c r="K716" s="4"/>
    </row>
    <row r="717" spans="1:11" ht="14.25" customHeight="1">
      <c r="A717" s="4"/>
      <c r="B717" s="4"/>
      <c r="C717" s="4"/>
      <c r="D717" s="4"/>
      <c r="E717" s="4"/>
      <c r="F717" s="4"/>
      <c r="G717" s="4"/>
      <c r="H717" s="4"/>
      <c r="I717" s="4"/>
      <c r="J717" s="4"/>
      <c r="K717" s="4"/>
    </row>
    <row r="718" spans="1:11" ht="14.25" customHeight="1">
      <c r="A718" s="4"/>
      <c r="B718" s="4"/>
      <c r="C718" s="4"/>
      <c r="D718" s="4"/>
      <c r="E718" s="4"/>
      <c r="F718" s="4"/>
      <c r="G718" s="4"/>
      <c r="H718" s="4"/>
      <c r="I718" s="4"/>
      <c r="J718" s="4"/>
      <c r="K718" s="4"/>
    </row>
    <row r="719" spans="1:11" ht="14.25" customHeight="1">
      <c r="A719" s="4"/>
      <c r="B719" s="4"/>
      <c r="C719" s="4"/>
      <c r="D719" s="4"/>
      <c r="E719" s="4"/>
      <c r="F719" s="4"/>
      <c r="G719" s="4"/>
      <c r="H719" s="4"/>
      <c r="I719" s="4"/>
      <c r="J719" s="4"/>
      <c r="K719" s="4"/>
    </row>
    <row r="720" spans="1:11" ht="14.25" customHeight="1">
      <c r="A720" s="4"/>
      <c r="B720" s="4"/>
      <c r="C720" s="4"/>
      <c r="D720" s="4"/>
      <c r="E720" s="4"/>
      <c r="F720" s="4"/>
      <c r="G720" s="4"/>
      <c r="H720" s="4"/>
      <c r="I720" s="4"/>
      <c r="J720" s="4"/>
      <c r="K720" s="4"/>
    </row>
    <row r="721" spans="1:11" ht="14.25" customHeight="1">
      <c r="A721" s="4"/>
      <c r="B721" s="4"/>
      <c r="C721" s="4"/>
      <c r="D721" s="4"/>
      <c r="E721" s="4"/>
      <c r="F721" s="4"/>
      <c r="G721" s="4"/>
      <c r="H721" s="4"/>
      <c r="I721" s="4"/>
      <c r="J721" s="4"/>
      <c r="K721" s="4"/>
    </row>
    <row r="722" spans="1:11" ht="14.25" customHeight="1">
      <c r="A722" s="4"/>
      <c r="B722" s="4"/>
      <c r="C722" s="4"/>
      <c r="D722" s="4"/>
      <c r="E722" s="4"/>
      <c r="F722" s="4"/>
      <c r="G722" s="4"/>
      <c r="H722" s="4"/>
      <c r="I722" s="4"/>
      <c r="J722" s="4"/>
      <c r="K722" s="4"/>
    </row>
    <row r="723" spans="1:11" ht="14.25" customHeight="1">
      <c r="A723" s="4"/>
      <c r="B723" s="4"/>
      <c r="C723" s="4"/>
      <c r="D723" s="4"/>
      <c r="E723" s="4"/>
      <c r="F723" s="4"/>
      <c r="G723" s="4"/>
      <c r="H723" s="4"/>
      <c r="I723" s="4"/>
      <c r="J723" s="4"/>
      <c r="K723" s="4"/>
    </row>
    <row r="724" spans="1:11" ht="14.25" customHeight="1">
      <c r="A724" s="4"/>
      <c r="B724" s="4"/>
      <c r="C724" s="4"/>
      <c r="D724" s="4"/>
      <c r="E724" s="4"/>
      <c r="F724" s="4"/>
      <c r="G724" s="4"/>
      <c r="H724" s="4"/>
      <c r="I724" s="4"/>
      <c r="J724" s="4"/>
      <c r="K724" s="4"/>
    </row>
    <row r="725" spans="1:11" ht="14.25" customHeight="1">
      <c r="A725" s="4"/>
      <c r="B725" s="4"/>
      <c r="C725" s="4"/>
      <c r="D725" s="4"/>
      <c r="E725" s="4"/>
      <c r="F725" s="4"/>
      <c r="G725" s="4"/>
      <c r="H725" s="4"/>
      <c r="I725" s="4"/>
      <c r="J725" s="4"/>
      <c r="K725" s="4"/>
    </row>
    <row r="726" spans="1:11" ht="14.25" customHeight="1">
      <c r="A726" s="4"/>
      <c r="B726" s="4"/>
      <c r="C726" s="4"/>
      <c r="D726" s="4"/>
      <c r="E726" s="4"/>
      <c r="F726" s="4"/>
      <c r="G726" s="4"/>
      <c r="H726" s="4"/>
      <c r="I726" s="4"/>
      <c r="J726" s="4"/>
      <c r="K726" s="4"/>
    </row>
    <row r="727" spans="1:11" ht="14.25" customHeight="1">
      <c r="A727" s="4"/>
      <c r="B727" s="4"/>
      <c r="C727" s="4"/>
      <c r="D727" s="4"/>
      <c r="E727" s="4"/>
      <c r="F727" s="4"/>
      <c r="G727" s="4"/>
      <c r="H727" s="4"/>
      <c r="I727" s="4"/>
      <c r="J727" s="4"/>
      <c r="K727" s="4"/>
    </row>
    <row r="728" spans="1:11" ht="14.25" customHeight="1">
      <c r="A728" s="4"/>
      <c r="B728" s="4"/>
      <c r="C728" s="4"/>
      <c r="D728" s="4"/>
      <c r="E728" s="4"/>
      <c r="F728" s="4"/>
      <c r="G728" s="4"/>
      <c r="H728" s="4"/>
      <c r="I728" s="4"/>
      <c r="J728" s="4"/>
      <c r="K728" s="4"/>
    </row>
    <row r="729" spans="1:11" ht="14.25" customHeight="1">
      <c r="A729" s="4"/>
      <c r="B729" s="4"/>
      <c r="C729" s="4"/>
      <c r="D729" s="4"/>
      <c r="E729" s="4"/>
      <c r="F729" s="4"/>
      <c r="G729" s="4"/>
      <c r="H729" s="4"/>
      <c r="I729" s="4"/>
      <c r="J729" s="4"/>
      <c r="K729" s="4"/>
    </row>
    <row r="730" spans="1:11" ht="14.25" customHeight="1">
      <c r="A730" s="4"/>
      <c r="B730" s="4"/>
      <c r="C730" s="4"/>
      <c r="D730" s="4"/>
      <c r="E730" s="4"/>
      <c r="F730" s="4"/>
      <c r="G730" s="4"/>
      <c r="H730" s="4"/>
      <c r="I730" s="4"/>
      <c r="J730" s="4"/>
      <c r="K730" s="4"/>
    </row>
    <row r="731" spans="1:11" ht="14.25" customHeight="1">
      <c r="A731" s="4"/>
      <c r="B731" s="4"/>
      <c r="C731" s="4"/>
      <c r="D731" s="4"/>
      <c r="E731" s="4"/>
      <c r="F731" s="4"/>
      <c r="G731" s="4"/>
      <c r="H731" s="4"/>
      <c r="I731" s="4"/>
      <c r="J731" s="4"/>
      <c r="K731" s="4"/>
    </row>
    <row r="732" spans="1:11" ht="14.25" customHeight="1">
      <c r="A732" s="4"/>
      <c r="B732" s="4"/>
      <c r="C732" s="4"/>
      <c r="D732" s="4"/>
      <c r="E732" s="4"/>
      <c r="F732" s="4"/>
      <c r="G732" s="4"/>
      <c r="H732" s="4"/>
      <c r="I732" s="4"/>
      <c r="J732" s="4"/>
      <c r="K732" s="4"/>
    </row>
    <row r="733" spans="1:11" ht="14.25" customHeight="1">
      <c r="A733" s="4"/>
      <c r="B733" s="4"/>
      <c r="C733" s="4"/>
      <c r="D733" s="4"/>
      <c r="E733" s="4"/>
      <c r="F733" s="4"/>
      <c r="G733" s="4"/>
      <c r="H733" s="4"/>
      <c r="I733" s="4"/>
      <c r="J733" s="4"/>
      <c r="K733" s="4"/>
    </row>
    <row r="734" spans="1:11" ht="14.25" customHeight="1">
      <c r="A734" s="4"/>
      <c r="B734" s="4"/>
      <c r="C734" s="4"/>
      <c r="D734" s="4"/>
      <c r="E734" s="4"/>
      <c r="F734" s="4"/>
      <c r="G734" s="4"/>
      <c r="H734" s="4"/>
      <c r="I734" s="4"/>
      <c r="J734" s="4"/>
      <c r="K734" s="4"/>
    </row>
    <row r="735" spans="1:11" ht="14.25" customHeight="1">
      <c r="A735" s="4"/>
      <c r="B735" s="4"/>
      <c r="C735" s="4"/>
      <c r="D735" s="4"/>
      <c r="E735" s="4"/>
      <c r="F735" s="4"/>
      <c r="G735" s="4"/>
      <c r="H735" s="4"/>
      <c r="I735" s="4"/>
      <c r="J735" s="4"/>
      <c r="K735" s="4"/>
    </row>
    <row r="736" spans="1:11" ht="14.25" customHeight="1">
      <c r="A736" s="4"/>
      <c r="B736" s="4"/>
      <c r="C736" s="4"/>
      <c r="D736" s="4"/>
      <c r="E736" s="4"/>
      <c r="F736" s="4"/>
      <c r="G736" s="4"/>
      <c r="H736" s="4"/>
      <c r="I736" s="4"/>
      <c r="J736" s="4"/>
      <c r="K736" s="4"/>
    </row>
    <row r="737" spans="1:11" ht="14.25" customHeight="1">
      <c r="A737" s="4"/>
      <c r="B737" s="4"/>
      <c r="C737" s="4"/>
      <c r="D737" s="4"/>
      <c r="E737" s="4"/>
      <c r="F737" s="4"/>
      <c r="G737" s="4"/>
      <c r="H737" s="4"/>
      <c r="I737" s="4"/>
      <c r="J737" s="4"/>
      <c r="K737" s="4"/>
    </row>
    <row r="738" spans="1:11" ht="14.25" customHeight="1">
      <c r="A738" s="4"/>
      <c r="B738" s="4"/>
      <c r="C738" s="4"/>
      <c r="D738" s="4"/>
      <c r="E738" s="4"/>
      <c r="F738" s="4"/>
      <c r="G738" s="4"/>
      <c r="H738" s="4"/>
      <c r="I738" s="4"/>
      <c r="J738" s="4"/>
      <c r="K738" s="4"/>
    </row>
    <row r="739" spans="1:11" ht="14.25" customHeight="1">
      <c r="A739" s="4"/>
      <c r="B739" s="4"/>
      <c r="C739" s="4"/>
      <c r="D739" s="4"/>
      <c r="E739" s="4"/>
      <c r="F739" s="4"/>
      <c r="G739" s="4"/>
      <c r="H739" s="4"/>
      <c r="I739" s="4"/>
      <c r="J739" s="4"/>
      <c r="K739" s="4"/>
    </row>
    <row r="740" spans="1:11" ht="14.25" customHeight="1">
      <c r="A740" s="4"/>
      <c r="B740" s="4"/>
      <c r="C740" s="4"/>
      <c r="D740" s="4"/>
      <c r="E740" s="4"/>
      <c r="F740" s="4"/>
      <c r="G740" s="4"/>
      <c r="H740" s="4"/>
      <c r="I740" s="4"/>
      <c r="J740" s="4"/>
      <c r="K740" s="4"/>
    </row>
    <row r="741" spans="1:11" ht="14.25" customHeight="1">
      <c r="A741" s="4"/>
      <c r="B741" s="4"/>
      <c r="C741" s="4"/>
      <c r="D741" s="4"/>
      <c r="E741" s="4"/>
      <c r="F741" s="4"/>
      <c r="G741" s="4"/>
      <c r="H741" s="4"/>
      <c r="I741" s="4"/>
      <c r="J741" s="4"/>
      <c r="K741" s="4"/>
    </row>
    <row r="742" spans="1:11" ht="14.25" customHeight="1">
      <c r="A742" s="4"/>
      <c r="B742" s="4"/>
      <c r="C742" s="4"/>
      <c r="D742" s="4"/>
      <c r="E742" s="4"/>
      <c r="F742" s="4"/>
      <c r="G742" s="4"/>
      <c r="H742" s="4"/>
      <c r="I742" s="4"/>
      <c r="J742" s="4"/>
      <c r="K742" s="4"/>
    </row>
    <row r="743" spans="1:11" ht="14.25" customHeight="1">
      <c r="A743" s="4"/>
      <c r="B743" s="4"/>
      <c r="C743" s="4"/>
      <c r="D743" s="4"/>
      <c r="E743" s="4"/>
      <c r="F743" s="4"/>
      <c r="G743" s="4"/>
      <c r="H743" s="4"/>
      <c r="I743" s="4"/>
      <c r="J743" s="4"/>
      <c r="K743" s="4"/>
    </row>
    <row r="744" spans="1:11" ht="14.25" customHeight="1">
      <c r="A744" s="4"/>
      <c r="B744" s="4"/>
      <c r="C744" s="4"/>
      <c r="D744" s="4"/>
      <c r="E744" s="4"/>
      <c r="F744" s="4"/>
      <c r="G744" s="4"/>
      <c r="H744" s="4"/>
      <c r="I744" s="4"/>
      <c r="J744" s="4"/>
      <c r="K744" s="4"/>
    </row>
    <row r="745" spans="1:11" ht="14.25" customHeight="1">
      <c r="A745" s="4"/>
      <c r="B745" s="4"/>
      <c r="C745" s="4"/>
      <c r="D745" s="4"/>
      <c r="E745" s="4"/>
      <c r="F745" s="4"/>
      <c r="G745" s="4"/>
      <c r="H745" s="4"/>
      <c r="I745" s="4"/>
      <c r="J745" s="4"/>
      <c r="K745" s="4"/>
    </row>
    <row r="746" spans="1:11" ht="14.25" customHeight="1">
      <c r="A746" s="4"/>
      <c r="B746" s="4"/>
      <c r="C746" s="4"/>
      <c r="D746" s="4"/>
      <c r="E746" s="4"/>
      <c r="F746" s="4"/>
      <c r="G746" s="4"/>
      <c r="H746" s="4"/>
      <c r="I746" s="4"/>
      <c r="J746" s="4"/>
      <c r="K746" s="4"/>
    </row>
    <row r="747" spans="1:11" ht="14.25" customHeight="1">
      <c r="A747" s="4"/>
      <c r="B747" s="4"/>
      <c r="C747" s="4"/>
      <c r="D747" s="4"/>
      <c r="E747" s="4"/>
      <c r="F747" s="4"/>
      <c r="G747" s="4"/>
      <c r="H747" s="4"/>
      <c r="I747" s="4"/>
      <c r="J747" s="4"/>
      <c r="K747" s="4"/>
    </row>
    <row r="748" spans="1:11" ht="14.25" customHeight="1">
      <c r="A748" s="4"/>
      <c r="B748" s="4"/>
      <c r="C748" s="4"/>
      <c r="D748" s="4"/>
      <c r="E748" s="4"/>
      <c r="F748" s="4"/>
      <c r="G748" s="4"/>
      <c r="H748" s="4"/>
      <c r="I748" s="4"/>
      <c r="J748" s="4"/>
      <c r="K748" s="4"/>
    </row>
    <row r="749" spans="1:11" ht="14.25" customHeight="1">
      <c r="A749" s="4"/>
      <c r="B749" s="4"/>
      <c r="C749" s="4"/>
      <c r="D749" s="4"/>
      <c r="E749" s="4"/>
      <c r="F749" s="4"/>
      <c r="G749" s="4"/>
      <c r="H749" s="4"/>
      <c r="I749" s="4"/>
      <c r="J749" s="4"/>
      <c r="K749" s="4"/>
    </row>
    <row r="750" spans="1:11" ht="14.25" customHeight="1">
      <c r="A750" s="4"/>
      <c r="B750" s="4"/>
      <c r="C750" s="4"/>
      <c r="D750" s="4"/>
      <c r="E750" s="4"/>
      <c r="F750" s="4"/>
      <c r="G750" s="4"/>
      <c r="H750" s="4"/>
      <c r="I750" s="4"/>
      <c r="J750" s="4"/>
      <c r="K750" s="4"/>
    </row>
    <row r="751" spans="1:11" ht="14.25" customHeight="1">
      <c r="A751" s="4"/>
      <c r="B751" s="4"/>
      <c r="C751" s="4"/>
      <c r="D751" s="4"/>
      <c r="E751" s="4"/>
      <c r="F751" s="4"/>
      <c r="G751" s="4"/>
      <c r="H751" s="4"/>
      <c r="I751" s="4"/>
      <c r="J751" s="4"/>
      <c r="K751" s="4"/>
    </row>
    <row r="752" spans="1:11" ht="14.25" customHeight="1">
      <c r="A752" s="4"/>
      <c r="B752" s="4"/>
      <c r="C752" s="4"/>
      <c r="D752" s="4"/>
      <c r="E752" s="4"/>
      <c r="F752" s="4"/>
      <c r="G752" s="4"/>
      <c r="H752" s="4"/>
      <c r="I752" s="4"/>
      <c r="J752" s="4"/>
      <c r="K752" s="4"/>
    </row>
    <row r="753" spans="1:11" ht="14.25" customHeight="1">
      <c r="A753" s="4"/>
      <c r="B753" s="4"/>
      <c r="C753" s="4"/>
      <c r="D753" s="4"/>
      <c r="E753" s="4"/>
      <c r="F753" s="4"/>
      <c r="G753" s="4"/>
      <c r="H753" s="4"/>
      <c r="I753" s="4"/>
      <c r="J753" s="4"/>
      <c r="K753" s="4"/>
    </row>
    <row r="754" spans="1:11" ht="14.25" customHeight="1">
      <c r="A754" s="4"/>
      <c r="B754" s="4"/>
      <c r="C754" s="4"/>
      <c r="D754" s="4"/>
      <c r="E754" s="4"/>
      <c r="F754" s="4"/>
      <c r="G754" s="4"/>
      <c r="H754" s="4"/>
      <c r="I754" s="4"/>
      <c r="J754" s="4"/>
      <c r="K754" s="4"/>
    </row>
    <row r="755" spans="1:11" ht="14.25" customHeight="1">
      <c r="A755" s="4"/>
      <c r="B755" s="4"/>
      <c r="C755" s="4"/>
      <c r="D755" s="4"/>
      <c r="E755" s="4"/>
      <c r="F755" s="4"/>
      <c r="G755" s="4"/>
      <c r="H755" s="4"/>
      <c r="I755" s="4"/>
      <c r="J755" s="4"/>
      <c r="K755" s="4"/>
    </row>
    <row r="756" spans="1:11" ht="14.25" customHeight="1">
      <c r="A756" s="4"/>
      <c r="B756" s="4"/>
      <c r="C756" s="4"/>
      <c r="D756" s="4"/>
      <c r="E756" s="4"/>
      <c r="F756" s="4"/>
      <c r="G756" s="4"/>
      <c r="H756" s="4"/>
      <c r="I756" s="4"/>
      <c r="J756" s="4"/>
      <c r="K756" s="4"/>
    </row>
    <row r="757" spans="1:11" ht="14.25" customHeight="1">
      <c r="A757" s="4"/>
      <c r="B757" s="4"/>
      <c r="C757" s="4"/>
      <c r="D757" s="4"/>
      <c r="E757" s="4"/>
      <c r="F757" s="4"/>
      <c r="G757" s="4"/>
      <c r="H757" s="4"/>
      <c r="I757" s="4"/>
      <c r="J757" s="4"/>
      <c r="K757" s="4"/>
    </row>
    <row r="758" spans="1:11" ht="14.25" customHeight="1">
      <c r="A758" s="4"/>
      <c r="B758" s="4"/>
      <c r="C758" s="4"/>
      <c r="D758" s="4"/>
      <c r="E758" s="4"/>
      <c r="F758" s="4"/>
      <c r="G758" s="4"/>
      <c r="H758" s="4"/>
      <c r="I758" s="4"/>
      <c r="J758" s="4"/>
      <c r="K758" s="4"/>
    </row>
    <row r="759" spans="1:11" ht="14.25" customHeight="1">
      <c r="A759" s="4"/>
      <c r="B759" s="4"/>
      <c r="C759" s="4"/>
      <c r="D759" s="4"/>
      <c r="E759" s="4"/>
      <c r="F759" s="4"/>
      <c r="G759" s="4"/>
      <c r="H759" s="4"/>
      <c r="I759" s="4"/>
      <c r="J759" s="4"/>
      <c r="K759" s="4"/>
    </row>
    <row r="760" spans="1:11" ht="14.25" customHeight="1">
      <c r="A760" s="4"/>
      <c r="B760" s="4"/>
      <c r="C760" s="4"/>
      <c r="D760" s="4"/>
      <c r="E760" s="4"/>
      <c r="F760" s="4"/>
      <c r="G760" s="4"/>
      <c r="H760" s="4"/>
      <c r="I760" s="4"/>
      <c r="J760" s="4"/>
      <c r="K760" s="4"/>
    </row>
    <row r="761" spans="1:11" ht="14.25" customHeight="1">
      <c r="A761" s="4"/>
      <c r="B761" s="4"/>
      <c r="C761" s="4"/>
      <c r="D761" s="4"/>
      <c r="E761" s="4"/>
      <c r="F761" s="4"/>
      <c r="G761" s="4"/>
      <c r="H761" s="4"/>
      <c r="I761" s="4"/>
      <c r="J761" s="4"/>
      <c r="K761" s="4"/>
    </row>
    <row r="762" spans="1:11" ht="14.25" customHeight="1">
      <c r="A762" s="4"/>
      <c r="B762" s="4"/>
      <c r="C762" s="4"/>
      <c r="D762" s="4"/>
      <c r="E762" s="4"/>
      <c r="F762" s="4"/>
      <c r="G762" s="4"/>
      <c r="H762" s="4"/>
      <c r="I762" s="4"/>
      <c r="J762" s="4"/>
      <c r="K762" s="4"/>
    </row>
    <row r="763" spans="1:11" ht="14.25" customHeight="1">
      <c r="A763" s="4"/>
      <c r="B763" s="4"/>
      <c r="C763" s="4"/>
      <c r="D763" s="4"/>
      <c r="E763" s="4"/>
      <c r="F763" s="4"/>
      <c r="G763" s="4"/>
      <c r="H763" s="4"/>
      <c r="I763" s="4"/>
      <c r="J763" s="4"/>
      <c r="K763" s="4"/>
    </row>
    <row r="764" spans="1:11" ht="14.25" customHeight="1">
      <c r="A764" s="4"/>
      <c r="B764" s="4"/>
      <c r="C764" s="4"/>
      <c r="D764" s="4"/>
      <c r="E764" s="4"/>
      <c r="F764" s="4"/>
      <c r="G764" s="4"/>
      <c r="H764" s="4"/>
      <c r="I764" s="4"/>
      <c r="J764" s="4"/>
      <c r="K764" s="4"/>
    </row>
    <row r="765" spans="1:11" ht="14.25" customHeight="1">
      <c r="A765" s="4"/>
      <c r="B765" s="4"/>
      <c r="C765" s="4"/>
      <c r="D765" s="4"/>
      <c r="E765" s="4"/>
      <c r="F765" s="4"/>
      <c r="G765" s="4"/>
      <c r="H765" s="4"/>
      <c r="I765" s="4"/>
      <c r="J765" s="4"/>
      <c r="K765" s="4"/>
    </row>
    <row r="766" spans="1:11" ht="14.25" customHeight="1">
      <c r="A766" s="4"/>
      <c r="B766" s="4"/>
      <c r="C766" s="4"/>
      <c r="D766" s="4"/>
      <c r="E766" s="4"/>
      <c r="F766" s="4"/>
      <c r="G766" s="4"/>
      <c r="H766" s="4"/>
      <c r="I766" s="4"/>
      <c r="J766" s="4"/>
      <c r="K766" s="4"/>
    </row>
    <row r="767" spans="1:11" ht="14.25" customHeight="1">
      <c r="A767" s="4"/>
      <c r="B767" s="4"/>
      <c r="C767" s="4"/>
      <c r="D767" s="4"/>
      <c r="E767" s="4"/>
      <c r="F767" s="4"/>
      <c r="G767" s="4"/>
      <c r="H767" s="4"/>
      <c r="I767" s="4"/>
      <c r="J767" s="4"/>
      <c r="K767" s="4"/>
    </row>
    <row r="768" spans="1:11" ht="14.25" customHeight="1">
      <c r="A768" s="4"/>
      <c r="B768" s="4"/>
      <c r="C768" s="4"/>
      <c r="D768" s="4"/>
      <c r="E768" s="4"/>
      <c r="F768" s="4"/>
      <c r="G768" s="4"/>
      <c r="H768" s="4"/>
      <c r="I768" s="4"/>
      <c r="J768" s="4"/>
      <c r="K768" s="4"/>
    </row>
    <row r="769" spans="1:11" ht="14.25" customHeight="1">
      <c r="A769" s="4"/>
      <c r="B769" s="4"/>
      <c r="C769" s="4"/>
      <c r="D769" s="4"/>
      <c r="E769" s="4"/>
      <c r="F769" s="4"/>
      <c r="G769" s="4"/>
      <c r="H769" s="4"/>
      <c r="I769" s="4"/>
      <c r="J769" s="4"/>
      <c r="K769" s="4"/>
    </row>
    <row r="770" spans="1:11" ht="14.25" customHeight="1">
      <c r="A770" s="4"/>
      <c r="B770" s="4"/>
      <c r="C770" s="4"/>
      <c r="D770" s="4"/>
      <c r="E770" s="4"/>
      <c r="F770" s="4"/>
      <c r="G770" s="4"/>
      <c r="H770" s="4"/>
      <c r="I770" s="4"/>
      <c r="J770" s="4"/>
      <c r="K770" s="4"/>
    </row>
    <row r="771" spans="1:11" ht="14.25" customHeight="1">
      <c r="A771" s="4"/>
      <c r="B771" s="4"/>
      <c r="C771" s="4"/>
      <c r="D771" s="4"/>
      <c r="E771" s="4"/>
      <c r="F771" s="4"/>
      <c r="G771" s="4"/>
      <c r="H771" s="4"/>
      <c r="I771" s="4"/>
      <c r="J771" s="4"/>
      <c r="K771" s="4"/>
    </row>
    <row r="772" spans="1:11" ht="14.25" customHeight="1">
      <c r="A772" s="4"/>
      <c r="B772" s="4"/>
      <c r="C772" s="4"/>
      <c r="D772" s="4"/>
      <c r="E772" s="4"/>
      <c r="F772" s="4"/>
      <c r="G772" s="4"/>
      <c r="H772" s="4"/>
      <c r="I772" s="4"/>
      <c r="J772" s="4"/>
      <c r="K772" s="4"/>
    </row>
    <row r="773" spans="1:11" ht="14.25" customHeight="1">
      <c r="A773" s="4"/>
      <c r="B773" s="4"/>
      <c r="C773" s="4"/>
      <c r="D773" s="4"/>
      <c r="E773" s="4"/>
      <c r="F773" s="4"/>
      <c r="G773" s="4"/>
      <c r="H773" s="4"/>
      <c r="I773" s="4"/>
      <c r="J773" s="4"/>
      <c r="K773" s="4"/>
    </row>
    <row r="774" spans="1:11" ht="14.25" customHeight="1">
      <c r="A774" s="4"/>
      <c r="B774" s="4"/>
      <c r="C774" s="4"/>
      <c r="D774" s="4"/>
      <c r="E774" s="4"/>
      <c r="F774" s="4"/>
      <c r="G774" s="4"/>
      <c r="H774" s="4"/>
      <c r="I774" s="4"/>
      <c r="J774" s="4"/>
      <c r="K774" s="4"/>
    </row>
    <row r="775" spans="1:11" ht="14.25" customHeight="1">
      <c r="A775" s="4"/>
      <c r="B775" s="4"/>
      <c r="C775" s="4"/>
      <c r="D775" s="4"/>
      <c r="E775" s="4"/>
      <c r="F775" s="4"/>
      <c r="G775" s="4"/>
      <c r="H775" s="4"/>
      <c r="I775" s="4"/>
      <c r="J775" s="4"/>
      <c r="K775" s="4"/>
    </row>
    <row r="776" spans="1:11" ht="14.25" customHeight="1">
      <c r="A776" s="4"/>
      <c r="B776" s="4"/>
      <c r="C776" s="4"/>
      <c r="D776" s="4"/>
      <c r="E776" s="4"/>
      <c r="F776" s="4"/>
      <c r="G776" s="4"/>
      <c r="H776" s="4"/>
      <c r="I776" s="4"/>
      <c r="J776" s="4"/>
      <c r="K776" s="4"/>
    </row>
    <row r="777" spans="1:11" ht="14.25" customHeight="1">
      <c r="A777" s="4"/>
      <c r="B777" s="4"/>
      <c r="C777" s="4"/>
      <c r="D777" s="4"/>
      <c r="E777" s="4"/>
      <c r="F777" s="4"/>
      <c r="G777" s="4"/>
      <c r="H777" s="4"/>
      <c r="I777" s="4"/>
      <c r="J777" s="4"/>
      <c r="K777" s="4"/>
    </row>
    <row r="778" spans="1:11" ht="14.25" customHeight="1">
      <c r="A778" s="4"/>
      <c r="B778" s="4"/>
      <c r="C778" s="4"/>
      <c r="D778" s="4"/>
      <c r="E778" s="4"/>
      <c r="F778" s="4"/>
      <c r="G778" s="4"/>
      <c r="H778" s="4"/>
      <c r="I778" s="4"/>
      <c r="J778" s="4"/>
      <c r="K778" s="4"/>
    </row>
    <row r="779" spans="1:11" ht="14.25" customHeight="1">
      <c r="A779" s="4"/>
      <c r="B779" s="4"/>
      <c r="C779" s="4"/>
      <c r="D779" s="4"/>
      <c r="E779" s="4"/>
      <c r="F779" s="4"/>
      <c r="G779" s="4"/>
      <c r="H779" s="4"/>
      <c r="I779" s="4"/>
      <c r="J779" s="4"/>
      <c r="K779" s="4"/>
    </row>
    <row r="780" spans="1:11" ht="14.25" customHeight="1">
      <c r="A780" s="4"/>
      <c r="B780" s="4"/>
      <c r="C780" s="4"/>
      <c r="D780" s="4"/>
      <c r="E780" s="4"/>
      <c r="F780" s="4"/>
      <c r="G780" s="4"/>
      <c r="H780" s="4"/>
      <c r="I780" s="4"/>
      <c r="J780" s="4"/>
      <c r="K780" s="4"/>
    </row>
    <row r="781" spans="1:11" ht="14.25" customHeight="1">
      <c r="A781" s="4"/>
      <c r="B781" s="4"/>
      <c r="C781" s="4"/>
      <c r="D781" s="4"/>
      <c r="E781" s="4"/>
      <c r="F781" s="4"/>
      <c r="G781" s="4"/>
      <c r="H781" s="4"/>
      <c r="I781" s="4"/>
      <c r="J781" s="4"/>
      <c r="K781" s="4"/>
    </row>
    <row r="782" spans="1:11" ht="14.25" customHeight="1">
      <c r="A782" s="4"/>
      <c r="B782" s="4"/>
      <c r="C782" s="4"/>
      <c r="D782" s="4"/>
      <c r="E782" s="4"/>
      <c r="F782" s="4"/>
      <c r="G782" s="4"/>
      <c r="H782" s="4"/>
      <c r="I782" s="4"/>
      <c r="J782" s="4"/>
      <c r="K782" s="4"/>
    </row>
    <row r="783" spans="1:11" ht="14.25" customHeight="1">
      <c r="A783" s="4"/>
      <c r="B783" s="4"/>
      <c r="C783" s="4"/>
      <c r="D783" s="4"/>
      <c r="E783" s="4"/>
      <c r="F783" s="4"/>
      <c r="G783" s="4"/>
      <c r="H783" s="4"/>
      <c r="I783" s="4"/>
      <c r="J783" s="4"/>
      <c r="K783" s="4"/>
    </row>
    <row r="784" spans="1:11" ht="14.25" customHeight="1">
      <c r="A784" s="4"/>
      <c r="B784" s="4"/>
      <c r="C784" s="4"/>
      <c r="D784" s="4"/>
      <c r="E784" s="4"/>
      <c r="F784" s="4"/>
      <c r="G784" s="4"/>
      <c r="H784" s="4"/>
      <c r="I784" s="4"/>
      <c r="J784" s="4"/>
      <c r="K784" s="4"/>
    </row>
    <row r="785" spans="1:11" ht="14.25" customHeight="1">
      <c r="A785" s="4"/>
      <c r="B785" s="4"/>
      <c r="C785" s="4"/>
      <c r="D785" s="4"/>
      <c r="E785" s="4"/>
      <c r="F785" s="4"/>
      <c r="G785" s="4"/>
      <c r="H785" s="4"/>
      <c r="I785" s="4"/>
      <c r="J785" s="4"/>
      <c r="K785" s="4"/>
    </row>
    <row r="786" spans="1:11" ht="14.25" customHeight="1">
      <c r="A786" s="4"/>
      <c r="B786" s="4"/>
      <c r="C786" s="4"/>
      <c r="D786" s="4"/>
      <c r="E786" s="4"/>
      <c r="F786" s="4"/>
      <c r="G786" s="4"/>
      <c r="H786" s="4"/>
      <c r="I786" s="4"/>
      <c r="J786" s="4"/>
      <c r="K786" s="4"/>
    </row>
    <row r="787" spans="1:11" ht="14.25" customHeight="1">
      <c r="A787" s="4"/>
      <c r="B787" s="4"/>
      <c r="C787" s="4"/>
      <c r="D787" s="4"/>
      <c r="E787" s="4"/>
      <c r="F787" s="4"/>
      <c r="G787" s="4"/>
      <c r="H787" s="4"/>
      <c r="I787" s="4"/>
      <c r="J787" s="4"/>
      <c r="K787" s="4"/>
    </row>
    <row r="788" spans="1:11" ht="14.25" customHeight="1">
      <c r="A788" s="4"/>
      <c r="B788" s="4"/>
      <c r="C788" s="4"/>
      <c r="D788" s="4"/>
      <c r="E788" s="4"/>
      <c r="F788" s="4"/>
      <c r="G788" s="4"/>
      <c r="H788" s="4"/>
      <c r="I788" s="4"/>
      <c r="J788" s="4"/>
      <c r="K788" s="4"/>
    </row>
    <row r="789" spans="1:11" ht="14.25" customHeight="1">
      <c r="A789" s="4"/>
      <c r="B789" s="4"/>
      <c r="C789" s="4"/>
      <c r="D789" s="4"/>
      <c r="E789" s="4"/>
      <c r="F789" s="4"/>
      <c r="G789" s="4"/>
      <c r="H789" s="4"/>
      <c r="I789" s="4"/>
      <c r="J789" s="4"/>
      <c r="K789" s="4"/>
    </row>
    <row r="790" spans="1:11" ht="14.25" customHeight="1">
      <c r="A790" s="4"/>
      <c r="B790" s="4"/>
      <c r="C790" s="4"/>
      <c r="D790" s="4"/>
      <c r="E790" s="4"/>
      <c r="F790" s="4"/>
      <c r="G790" s="4"/>
      <c r="H790" s="4"/>
      <c r="I790" s="4"/>
      <c r="J790" s="4"/>
      <c r="K790" s="4"/>
    </row>
    <row r="791" spans="1:11" ht="14.25" customHeight="1">
      <c r="A791" s="4"/>
      <c r="B791" s="4"/>
      <c r="C791" s="4"/>
      <c r="D791" s="4"/>
      <c r="E791" s="4"/>
      <c r="F791" s="4"/>
      <c r="G791" s="4"/>
      <c r="H791" s="4"/>
      <c r="I791" s="4"/>
      <c r="J791" s="4"/>
      <c r="K791" s="4"/>
    </row>
    <row r="792" spans="1:11" ht="14.25" customHeight="1">
      <c r="A792" s="4"/>
      <c r="B792" s="4"/>
      <c r="C792" s="4"/>
      <c r="D792" s="4"/>
      <c r="E792" s="4"/>
      <c r="F792" s="4"/>
      <c r="G792" s="4"/>
      <c r="H792" s="4"/>
      <c r="I792" s="4"/>
      <c r="J792" s="4"/>
      <c r="K792" s="4"/>
    </row>
    <row r="793" spans="1:11" ht="14.25" customHeight="1">
      <c r="A793" s="4"/>
      <c r="B793" s="4"/>
      <c r="C793" s="4"/>
      <c r="D793" s="4"/>
      <c r="E793" s="4"/>
      <c r="F793" s="4"/>
      <c r="G793" s="4"/>
      <c r="H793" s="4"/>
      <c r="I793" s="4"/>
      <c r="J793" s="4"/>
      <c r="K793" s="4"/>
    </row>
    <row r="794" spans="1:11" ht="14.25" customHeight="1">
      <c r="A794" s="4"/>
      <c r="B794" s="4"/>
      <c r="C794" s="4"/>
      <c r="D794" s="4"/>
      <c r="E794" s="4"/>
      <c r="F794" s="4"/>
      <c r="G794" s="4"/>
      <c r="H794" s="4"/>
      <c r="I794" s="4"/>
      <c r="J794" s="4"/>
      <c r="K794" s="4"/>
    </row>
    <row r="795" spans="1:11" ht="14.25" customHeight="1">
      <c r="A795" s="4"/>
      <c r="B795" s="4"/>
      <c r="C795" s="4"/>
      <c r="D795" s="4"/>
      <c r="E795" s="4"/>
      <c r="F795" s="4"/>
      <c r="G795" s="4"/>
      <c r="H795" s="4"/>
      <c r="I795" s="4"/>
      <c r="J795" s="4"/>
      <c r="K795" s="4"/>
    </row>
    <row r="796" spans="1:11" ht="14.25" customHeight="1">
      <c r="A796" s="4"/>
      <c r="B796" s="4"/>
      <c r="C796" s="4"/>
      <c r="D796" s="4"/>
      <c r="E796" s="4"/>
      <c r="F796" s="4"/>
      <c r="G796" s="4"/>
      <c r="H796" s="4"/>
      <c r="I796" s="4"/>
      <c r="J796" s="4"/>
      <c r="K796" s="4"/>
    </row>
    <row r="797" spans="1:11" ht="14.25" customHeight="1">
      <c r="A797" s="4"/>
      <c r="B797" s="4"/>
      <c r="C797" s="4"/>
      <c r="D797" s="4"/>
      <c r="E797" s="4"/>
      <c r="F797" s="4"/>
      <c r="G797" s="4"/>
      <c r="H797" s="4"/>
      <c r="I797" s="4"/>
      <c r="J797" s="4"/>
      <c r="K797" s="4"/>
    </row>
    <row r="798" spans="1:11" ht="14.25" customHeight="1">
      <c r="A798" s="4"/>
      <c r="B798" s="4"/>
      <c r="C798" s="4"/>
      <c r="D798" s="4"/>
      <c r="E798" s="4"/>
      <c r="F798" s="4"/>
      <c r="G798" s="4"/>
      <c r="H798" s="4"/>
      <c r="I798" s="4"/>
      <c r="J798" s="4"/>
      <c r="K798" s="4"/>
    </row>
    <row r="799" spans="1:11" ht="14.25" customHeight="1">
      <c r="A799" s="4"/>
      <c r="B799" s="4"/>
      <c r="C799" s="4"/>
      <c r="D799" s="4"/>
      <c r="E799" s="4"/>
      <c r="F799" s="4"/>
      <c r="G799" s="4"/>
      <c r="H799" s="4"/>
      <c r="I799" s="4"/>
      <c r="J799" s="4"/>
      <c r="K799" s="4"/>
    </row>
    <row r="800" spans="1:11" ht="14.25" customHeight="1">
      <c r="A800" s="4"/>
      <c r="B800" s="4"/>
      <c r="C800" s="4"/>
      <c r="D800" s="4"/>
      <c r="E800" s="4"/>
      <c r="F800" s="4"/>
      <c r="G800" s="4"/>
      <c r="H800" s="4"/>
      <c r="I800" s="4"/>
      <c r="J800" s="4"/>
      <c r="K800" s="4"/>
    </row>
    <row r="801" spans="1:11" ht="14.25" customHeight="1">
      <c r="A801" s="4"/>
      <c r="B801" s="4"/>
      <c r="C801" s="4"/>
      <c r="D801" s="4"/>
      <c r="E801" s="4"/>
      <c r="F801" s="4"/>
      <c r="G801" s="4"/>
      <c r="H801" s="4"/>
      <c r="I801" s="4"/>
      <c r="J801" s="4"/>
      <c r="K801" s="4"/>
    </row>
    <row r="802" spans="1:11" ht="14.25" customHeight="1">
      <c r="A802" s="4"/>
      <c r="B802" s="4"/>
      <c r="C802" s="4"/>
      <c r="D802" s="4"/>
      <c r="E802" s="4"/>
      <c r="F802" s="4"/>
      <c r="G802" s="4"/>
      <c r="H802" s="4"/>
      <c r="I802" s="4"/>
      <c r="J802" s="4"/>
      <c r="K802" s="4"/>
    </row>
    <row r="803" spans="1:11" ht="14.25" customHeight="1">
      <c r="A803" s="4"/>
      <c r="B803" s="4"/>
      <c r="C803" s="4"/>
      <c r="D803" s="4"/>
      <c r="E803" s="4"/>
      <c r="F803" s="4"/>
      <c r="G803" s="4"/>
      <c r="H803" s="4"/>
      <c r="I803" s="4"/>
      <c r="J803" s="4"/>
      <c r="K803" s="4"/>
    </row>
    <row r="804" spans="1:11" ht="14.25" customHeight="1">
      <c r="A804" s="4"/>
      <c r="B804" s="4"/>
      <c r="C804" s="4"/>
      <c r="D804" s="4"/>
      <c r="E804" s="4"/>
      <c r="F804" s="4"/>
      <c r="G804" s="4"/>
      <c r="H804" s="4"/>
      <c r="I804" s="4"/>
      <c r="J804" s="4"/>
      <c r="K804" s="4"/>
    </row>
    <row r="805" spans="1:11" ht="14.25" customHeight="1">
      <c r="A805" s="4"/>
      <c r="B805" s="4"/>
      <c r="C805" s="4"/>
      <c r="D805" s="4"/>
      <c r="E805" s="4"/>
      <c r="F805" s="4"/>
      <c r="G805" s="4"/>
      <c r="H805" s="4"/>
      <c r="I805" s="4"/>
      <c r="J805" s="4"/>
      <c r="K805" s="4"/>
    </row>
    <row r="806" spans="1:11" ht="14.25" customHeight="1">
      <c r="A806" s="4"/>
      <c r="B806" s="4"/>
      <c r="C806" s="4"/>
      <c r="D806" s="4"/>
      <c r="E806" s="4"/>
      <c r="F806" s="4"/>
      <c r="G806" s="4"/>
      <c r="H806" s="4"/>
      <c r="I806" s="4"/>
      <c r="J806" s="4"/>
      <c r="K806" s="4"/>
    </row>
    <row r="807" spans="1:11" ht="14.25" customHeight="1">
      <c r="A807" s="4"/>
      <c r="B807" s="4"/>
      <c r="C807" s="4"/>
      <c r="D807" s="4"/>
      <c r="E807" s="4"/>
      <c r="F807" s="4"/>
      <c r="G807" s="4"/>
      <c r="H807" s="4"/>
      <c r="I807" s="4"/>
      <c r="J807" s="4"/>
      <c r="K807" s="4"/>
    </row>
    <row r="808" spans="1:11" ht="14.25" customHeight="1">
      <c r="A808" s="4"/>
      <c r="B808" s="4"/>
      <c r="C808" s="4"/>
      <c r="D808" s="4"/>
      <c r="E808" s="4"/>
      <c r="F808" s="4"/>
      <c r="G808" s="4"/>
      <c r="H808" s="4"/>
      <c r="I808" s="4"/>
      <c r="J808" s="4"/>
      <c r="K808" s="4"/>
    </row>
    <row r="809" spans="1:11" ht="14.25" customHeight="1">
      <c r="A809" s="4"/>
      <c r="B809" s="4"/>
      <c r="C809" s="4"/>
      <c r="D809" s="4"/>
      <c r="E809" s="4"/>
      <c r="F809" s="4"/>
      <c r="G809" s="4"/>
      <c r="H809" s="4"/>
      <c r="I809" s="4"/>
      <c r="J809" s="4"/>
      <c r="K809" s="4"/>
    </row>
    <row r="810" spans="1:11" ht="14.25" customHeight="1">
      <c r="A810" s="4"/>
      <c r="B810" s="4"/>
      <c r="C810" s="4"/>
      <c r="D810" s="4"/>
      <c r="E810" s="4"/>
      <c r="F810" s="4"/>
      <c r="G810" s="4"/>
      <c r="H810" s="4"/>
      <c r="I810" s="4"/>
      <c r="J810" s="4"/>
      <c r="K810" s="4"/>
    </row>
    <row r="811" spans="1:11" ht="14.25" customHeight="1">
      <c r="A811" s="4"/>
      <c r="B811" s="4"/>
      <c r="C811" s="4"/>
      <c r="D811" s="4"/>
      <c r="E811" s="4"/>
      <c r="F811" s="4"/>
      <c r="G811" s="4"/>
      <c r="H811" s="4"/>
      <c r="I811" s="4"/>
      <c r="J811" s="4"/>
      <c r="K811" s="4"/>
    </row>
    <row r="812" spans="1:11" ht="14.25" customHeight="1">
      <c r="A812" s="4"/>
      <c r="B812" s="4"/>
      <c r="C812" s="4"/>
      <c r="D812" s="4"/>
      <c r="E812" s="4"/>
      <c r="F812" s="4"/>
      <c r="G812" s="4"/>
      <c r="H812" s="4"/>
      <c r="I812" s="4"/>
      <c r="J812" s="4"/>
      <c r="K812" s="4"/>
    </row>
    <row r="813" spans="1:11" ht="14.25" customHeight="1">
      <c r="A813" s="4"/>
      <c r="B813" s="4"/>
      <c r="C813" s="4"/>
      <c r="D813" s="4"/>
      <c r="E813" s="4"/>
      <c r="F813" s="4"/>
      <c r="G813" s="4"/>
      <c r="H813" s="4"/>
      <c r="I813" s="4"/>
      <c r="J813" s="4"/>
      <c r="K813" s="4"/>
    </row>
    <row r="814" spans="1:11" ht="14.25" customHeight="1">
      <c r="A814" s="4"/>
      <c r="B814" s="4"/>
      <c r="C814" s="4"/>
      <c r="D814" s="4"/>
      <c r="E814" s="4"/>
      <c r="F814" s="4"/>
      <c r="G814" s="4"/>
      <c r="H814" s="4"/>
      <c r="I814" s="4"/>
      <c r="J814" s="4"/>
      <c r="K814" s="4"/>
    </row>
    <row r="815" spans="1:11" ht="14.25" customHeight="1">
      <c r="A815" s="4"/>
      <c r="B815" s="4"/>
      <c r="C815" s="4"/>
      <c r="D815" s="4"/>
      <c r="E815" s="4"/>
      <c r="F815" s="4"/>
      <c r="G815" s="4"/>
      <c r="H815" s="4"/>
      <c r="I815" s="4"/>
      <c r="J815" s="4"/>
      <c r="K815" s="4"/>
    </row>
    <row r="816" spans="1:11" ht="14.25" customHeight="1">
      <c r="A816" s="4"/>
      <c r="B816" s="4"/>
      <c r="C816" s="4"/>
      <c r="D816" s="4"/>
      <c r="E816" s="4"/>
      <c r="F816" s="4"/>
      <c r="G816" s="4"/>
      <c r="H816" s="4"/>
      <c r="I816" s="4"/>
      <c r="J816" s="4"/>
      <c r="K816" s="4"/>
    </row>
    <row r="817" spans="1:11" ht="14.25" customHeight="1">
      <c r="A817" s="4"/>
      <c r="B817" s="4"/>
      <c r="C817" s="4"/>
      <c r="D817" s="4"/>
      <c r="E817" s="4"/>
      <c r="F817" s="4"/>
      <c r="G817" s="4"/>
      <c r="H817" s="4"/>
      <c r="I817" s="4"/>
      <c r="J817" s="4"/>
      <c r="K817" s="4"/>
    </row>
    <row r="818" spans="1:11" ht="14.25" customHeight="1">
      <c r="A818" s="4"/>
      <c r="B818" s="4"/>
      <c r="C818" s="4"/>
      <c r="D818" s="4"/>
      <c r="E818" s="4"/>
      <c r="F818" s="4"/>
      <c r="G818" s="4"/>
      <c r="H818" s="4"/>
      <c r="I818" s="4"/>
      <c r="J818" s="4"/>
      <c r="K818" s="4"/>
    </row>
    <row r="819" spans="1:11" ht="14.25" customHeight="1">
      <c r="A819" s="4"/>
      <c r="B819" s="4"/>
      <c r="C819" s="4"/>
      <c r="D819" s="4"/>
      <c r="E819" s="4"/>
      <c r="F819" s="4"/>
      <c r="G819" s="4"/>
      <c r="H819" s="4"/>
      <c r="I819" s="4"/>
      <c r="J819" s="4"/>
      <c r="K819" s="4"/>
    </row>
    <row r="820" spans="1:11" ht="14.25" customHeight="1">
      <c r="A820" s="4"/>
      <c r="B820" s="4"/>
      <c r="C820" s="4"/>
      <c r="D820" s="4"/>
      <c r="E820" s="4"/>
      <c r="F820" s="4"/>
      <c r="G820" s="4"/>
      <c r="H820" s="4"/>
      <c r="I820" s="4"/>
      <c r="J820" s="4"/>
      <c r="K820" s="4"/>
    </row>
    <row r="821" spans="1:11" ht="14.25" customHeight="1">
      <c r="A821" s="4"/>
      <c r="B821" s="4"/>
      <c r="C821" s="4"/>
      <c r="D821" s="4"/>
      <c r="E821" s="4"/>
      <c r="F821" s="4"/>
      <c r="G821" s="4"/>
      <c r="H821" s="4"/>
      <c r="I821" s="4"/>
      <c r="J821" s="4"/>
      <c r="K821" s="4"/>
    </row>
    <row r="822" spans="1:11" ht="14.25" customHeight="1">
      <c r="A822" s="4"/>
      <c r="B822" s="4"/>
      <c r="C822" s="4"/>
      <c r="D822" s="4"/>
      <c r="E822" s="4"/>
      <c r="F822" s="4"/>
      <c r="G822" s="4"/>
      <c r="H822" s="4"/>
      <c r="I822" s="4"/>
      <c r="J822" s="4"/>
      <c r="K822" s="4"/>
    </row>
    <row r="823" spans="1:11" ht="14.25" customHeight="1">
      <c r="A823" s="4"/>
      <c r="B823" s="4"/>
      <c r="C823" s="4"/>
      <c r="D823" s="4"/>
      <c r="E823" s="4"/>
      <c r="F823" s="4"/>
      <c r="G823" s="4"/>
      <c r="H823" s="4"/>
      <c r="I823" s="4"/>
      <c r="J823" s="4"/>
      <c r="K823" s="4"/>
    </row>
    <row r="824" spans="1:11" ht="14.25" customHeight="1">
      <c r="A824" s="4"/>
      <c r="B824" s="4"/>
      <c r="C824" s="4"/>
      <c r="D824" s="4"/>
      <c r="E824" s="4"/>
      <c r="F824" s="4"/>
      <c r="G824" s="4"/>
      <c r="H824" s="4"/>
      <c r="I824" s="4"/>
      <c r="J824" s="4"/>
      <c r="K824" s="4"/>
    </row>
    <row r="825" spans="1:11" ht="14.25" customHeight="1">
      <c r="A825" s="4"/>
      <c r="B825" s="4"/>
      <c r="C825" s="4"/>
      <c r="D825" s="4"/>
      <c r="E825" s="4"/>
      <c r="F825" s="4"/>
      <c r="G825" s="4"/>
      <c r="H825" s="4"/>
      <c r="I825" s="4"/>
      <c r="J825" s="4"/>
      <c r="K825" s="4"/>
    </row>
    <row r="826" spans="1:11" ht="14.25" customHeight="1">
      <c r="A826" s="4"/>
      <c r="B826" s="4"/>
      <c r="C826" s="4"/>
      <c r="D826" s="4"/>
      <c r="E826" s="4"/>
      <c r="F826" s="4"/>
      <c r="G826" s="4"/>
      <c r="H826" s="4"/>
      <c r="I826" s="4"/>
      <c r="J826" s="4"/>
      <c r="K826" s="4"/>
    </row>
    <row r="827" spans="1:11" ht="14.25" customHeight="1">
      <c r="A827" s="4"/>
      <c r="B827" s="4"/>
      <c r="C827" s="4"/>
      <c r="D827" s="4"/>
      <c r="E827" s="4"/>
      <c r="F827" s="4"/>
      <c r="G827" s="4"/>
      <c r="H827" s="4"/>
      <c r="I827" s="4"/>
      <c r="J827" s="4"/>
      <c r="K827" s="4"/>
    </row>
    <row r="828" spans="1:11" ht="14.25" customHeight="1">
      <c r="A828" s="4"/>
      <c r="B828" s="4"/>
      <c r="C828" s="4"/>
      <c r="D828" s="4"/>
      <c r="E828" s="4"/>
      <c r="F828" s="4"/>
      <c r="G828" s="4"/>
      <c r="H828" s="4"/>
      <c r="I828" s="4"/>
      <c r="J828" s="4"/>
      <c r="K828" s="4"/>
    </row>
    <row r="829" spans="1:11" ht="14.25" customHeight="1">
      <c r="A829" s="4"/>
      <c r="B829" s="4"/>
      <c r="C829" s="4"/>
      <c r="D829" s="4"/>
      <c r="E829" s="4"/>
      <c r="F829" s="4"/>
      <c r="G829" s="4"/>
      <c r="H829" s="4"/>
      <c r="I829" s="4"/>
      <c r="J829" s="4"/>
      <c r="K829" s="4"/>
    </row>
    <row r="830" spans="1:11" ht="14.25" customHeight="1">
      <c r="A830" s="4"/>
      <c r="B830" s="4"/>
      <c r="C830" s="4"/>
      <c r="D830" s="4"/>
      <c r="E830" s="4"/>
      <c r="F830" s="4"/>
      <c r="G830" s="4"/>
      <c r="H830" s="4"/>
      <c r="I830" s="4"/>
      <c r="J830" s="4"/>
      <c r="K830" s="4"/>
    </row>
    <row r="831" spans="1:11" ht="14.25" customHeight="1">
      <c r="A831" s="4"/>
      <c r="B831" s="4"/>
      <c r="C831" s="4"/>
      <c r="D831" s="4"/>
      <c r="E831" s="4"/>
      <c r="F831" s="4"/>
      <c r="G831" s="4"/>
      <c r="H831" s="4"/>
      <c r="I831" s="4"/>
      <c r="J831" s="4"/>
      <c r="K831" s="4"/>
    </row>
    <row r="832" spans="1:11" ht="14.25" customHeight="1">
      <c r="A832" s="4"/>
      <c r="B832" s="4"/>
      <c r="C832" s="4"/>
      <c r="D832" s="4"/>
      <c r="E832" s="4"/>
      <c r="F832" s="4"/>
      <c r="G832" s="4"/>
      <c r="H832" s="4"/>
      <c r="I832" s="4"/>
      <c r="J832" s="4"/>
      <c r="K832" s="4"/>
    </row>
    <row r="833" spans="1:11" ht="14.25" customHeight="1">
      <c r="A833" s="4"/>
      <c r="B833" s="4"/>
      <c r="C833" s="4"/>
      <c r="D833" s="4"/>
      <c r="E833" s="4"/>
      <c r="F833" s="4"/>
      <c r="G833" s="4"/>
      <c r="H833" s="4"/>
      <c r="I833" s="4"/>
      <c r="J833" s="4"/>
      <c r="K833" s="4"/>
    </row>
    <row r="834" spans="1:11" ht="14.25" customHeight="1">
      <c r="A834" s="4"/>
      <c r="B834" s="4"/>
      <c r="C834" s="4"/>
      <c r="D834" s="4"/>
      <c r="E834" s="4"/>
      <c r="F834" s="4"/>
      <c r="G834" s="4"/>
      <c r="H834" s="4"/>
      <c r="I834" s="4"/>
      <c r="J834" s="4"/>
      <c r="K834" s="4"/>
    </row>
    <row r="835" spans="1:11" ht="14.25" customHeight="1">
      <c r="A835" s="4"/>
      <c r="B835" s="4"/>
      <c r="C835" s="4"/>
      <c r="D835" s="4"/>
      <c r="E835" s="4"/>
      <c r="F835" s="4"/>
      <c r="G835" s="4"/>
      <c r="H835" s="4"/>
      <c r="I835" s="4"/>
      <c r="J835" s="4"/>
      <c r="K835" s="4"/>
    </row>
    <row r="836" spans="1:11" ht="14.25" customHeight="1">
      <c r="A836" s="4"/>
      <c r="B836" s="4"/>
      <c r="C836" s="4"/>
      <c r="D836" s="4"/>
      <c r="E836" s="4"/>
      <c r="F836" s="4"/>
      <c r="G836" s="4"/>
      <c r="H836" s="4"/>
      <c r="I836" s="4"/>
      <c r="J836" s="4"/>
      <c r="K836" s="4"/>
    </row>
    <row r="837" spans="1:11" ht="14.25" customHeight="1">
      <c r="A837" s="4"/>
      <c r="B837" s="4"/>
      <c r="C837" s="4"/>
      <c r="D837" s="4"/>
      <c r="E837" s="4"/>
      <c r="F837" s="4"/>
      <c r="G837" s="4"/>
      <c r="H837" s="4"/>
      <c r="I837" s="4"/>
      <c r="J837" s="4"/>
      <c r="K837" s="4"/>
    </row>
    <row r="838" spans="1:11" ht="14.25" customHeight="1">
      <c r="A838" s="4"/>
      <c r="B838" s="4"/>
      <c r="C838" s="4"/>
      <c r="D838" s="4"/>
      <c r="E838" s="4"/>
      <c r="F838" s="4"/>
      <c r="G838" s="4"/>
      <c r="H838" s="4"/>
      <c r="I838" s="4"/>
      <c r="J838" s="4"/>
      <c r="K838" s="4"/>
    </row>
    <row r="839" spans="1:11" ht="14.25" customHeight="1">
      <c r="A839" s="4"/>
      <c r="B839" s="4"/>
      <c r="C839" s="4"/>
      <c r="D839" s="4"/>
      <c r="E839" s="4"/>
      <c r="F839" s="4"/>
      <c r="G839" s="4"/>
      <c r="H839" s="4"/>
      <c r="I839" s="4"/>
      <c r="J839" s="4"/>
      <c r="K839" s="4"/>
    </row>
    <row r="840" spans="1:11" ht="14.25" customHeight="1">
      <c r="A840" s="4"/>
      <c r="B840" s="4"/>
      <c r="C840" s="4"/>
      <c r="D840" s="4"/>
      <c r="E840" s="4"/>
      <c r="F840" s="4"/>
      <c r="G840" s="4"/>
      <c r="H840" s="4"/>
      <c r="I840" s="4"/>
      <c r="J840" s="4"/>
      <c r="K840" s="4"/>
    </row>
    <row r="841" spans="1:11" ht="14.25" customHeight="1">
      <c r="A841" s="4"/>
      <c r="B841" s="4"/>
      <c r="C841" s="4"/>
      <c r="D841" s="4"/>
      <c r="E841" s="4"/>
      <c r="F841" s="4"/>
      <c r="G841" s="4"/>
      <c r="H841" s="4"/>
      <c r="I841" s="4"/>
      <c r="J841" s="4"/>
      <c r="K841" s="4"/>
    </row>
    <row r="842" spans="1:11" ht="14.25" customHeight="1">
      <c r="A842" s="4"/>
      <c r="B842" s="4"/>
      <c r="C842" s="4"/>
      <c r="D842" s="4"/>
      <c r="E842" s="4"/>
      <c r="F842" s="4"/>
      <c r="G842" s="4"/>
      <c r="H842" s="4"/>
      <c r="I842" s="4"/>
      <c r="J842" s="4"/>
      <c r="K842" s="4"/>
    </row>
    <row r="843" spans="1:11" ht="14.25" customHeight="1">
      <c r="A843" s="4"/>
      <c r="B843" s="4"/>
      <c r="C843" s="4"/>
      <c r="D843" s="4"/>
      <c r="E843" s="4"/>
      <c r="F843" s="4"/>
      <c r="G843" s="4"/>
      <c r="H843" s="4"/>
      <c r="I843" s="4"/>
      <c r="J843" s="4"/>
      <c r="K843" s="4"/>
    </row>
    <row r="844" spans="1:11" ht="14.25" customHeight="1">
      <c r="A844" s="4"/>
      <c r="B844" s="4"/>
      <c r="C844" s="4"/>
      <c r="D844" s="4"/>
      <c r="E844" s="4"/>
      <c r="F844" s="4"/>
      <c r="G844" s="4"/>
      <c r="H844" s="4"/>
      <c r="I844" s="4"/>
      <c r="J844" s="4"/>
      <c r="K844" s="4"/>
    </row>
    <row r="845" spans="1:11" ht="14.25" customHeight="1">
      <c r="A845" s="4"/>
      <c r="B845" s="4"/>
      <c r="C845" s="4"/>
      <c r="D845" s="4"/>
      <c r="E845" s="4"/>
      <c r="F845" s="4"/>
      <c r="G845" s="4"/>
      <c r="H845" s="4"/>
      <c r="I845" s="4"/>
      <c r="J845" s="4"/>
      <c r="K845" s="4"/>
    </row>
    <row r="846" spans="1:11" ht="14.25" customHeight="1">
      <c r="A846" s="4"/>
      <c r="B846" s="4"/>
      <c r="C846" s="4"/>
      <c r="D846" s="4"/>
      <c r="E846" s="4"/>
      <c r="F846" s="4"/>
      <c r="G846" s="4"/>
      <c r="H846" s="4"/>
      <c r="I846" s="4"/>
      <c r="J846" s="4"/>
      <c r="K846" s="4"/>
    </row>
    <row r="847" spans="1:11" ht="14.25" customHeight="1">
      <c r="A847" s="4"/>
      <c r="B847" s="4"/>
      <c r="C847" s="4"/>
      <c r="D847" s="4"/>
      <c r="E847" s="4"/>
      <c r="F847" s="4"/>
      <c r="G847" s="4"/>
      <c r="H847" s="4"/>
      <c r="I847" s="4"/>
      <c r="J847" s="4"/>
      <c r="K847" s="4"/>
    </row>
    <row r="848" spans="1:11" ht="14.25" customHeight="1">
      <c r="A848" s="4"/>
      <c r="B848" s="4"/>
      <c r="C848" s="4"/>
      <c r="D848" s="4"/>
      <c r="E848" s="4"/>
      <c r="F848" s="4"/>
      <c r="G848" s="4"/>
      <c r="H848" s="4"/>
      <c r="I848" s="4"/>
      <c r="J848" s="4"/>
      <c r="K848" s="4"/>
    </row>
    <row r="849" spans="1:11" ht="14.25" customHeight="1">
      <c r="A849" s="4"/>
      <c r="B849" s="4"/>
      <c r="C849" s="4"/>
      <c r="D849" s="4"/>
      <c r="E849" s="4"/>
      <c r="F849" s="4"/>
      <c r="G849" s="4"/>
      <c r="H849" s="4"/>
      <c r="I849" s="4"/>
      <c r="J849" s="4"/>
      <c r="K849" s="4"/>
    </row>
    <row r="850" spans="1:11" ht="14.25" customHeight="1">
      <c r="A850" s="4"/>
      <c r="B850" s="4"/>
      <c r="C850" s="4"/>
      <c r="D850" s="4"/>
      <c r="E850" s="4"/>
      <c r="F850" s="4"/>
      <c r="G850" s="4"/>
      <c r="H850" s="4"/>
      <c r="I850" s="4"/>
      <c r="J850" s="4"/>
      <c r="K850" s="4"/>
    </row>
    <row r="851" spans="1:11" ht="14.25" customHeight="1">
      <c r="A851" s="4"/>
      <c r="B851" s="4"/>
      <c r="C851" s="4"/>
      <c r="D851" s="4"/>
      <c r="E851" s="4"/>
      <c r="F851" s="4"/>
      <c r="G851" s="4"/>
      <c r="H851" s="4"/>
      <c r="I851" s="4"/>
      <c r="J851" s="4"/>
      <c r="K851" s="4"/>
    </row>
    <row r="852" spans="1:11" ht="14.25" customHeight="1">
      <c r="A852" s="4"/>
      <c r="B852" s="4"/>
      <c r="C852" s="4"/>
      <c r="D852" s="4"/>
      <c r="E852" s="4"/>
      <c r="F852" s="4"/>
      <c r="G852" s="4"/>
      <c r="H852" s="4"/>
      <c r="I852" s="4"/>
      <c r="J852" s="4"/>
      <c r="K852" s="4"/>
    </row>
    <row r="853" spans="1:11" ht="14.25" customHeight="1">
      <c r="A853" s="4"/>
      <c r="B853" s="4"/>
      <c r="C853" s="4"/>
      <c r="D853" s="4"/>
      <c r="E853" s="4"/>
      <c r="F853" s="4"/>
      <c r="G853" s="4"/>
      <c r="H853" s="4"/>
      <c r="I853" s="4"/>
      <c r="J853" s="4"/>
      <c r="K853" s="4"/>
    </row>
    <row r="854" spans="1:11" ht="14.25" customHeight="1">
      <c r="A854" s="4"/>
      <c r="B854" s="4"/>
      <c r="C854" s="4"/>
      <c r="D854" s="4"/>
      <c r="E854" s="4"/>
      <c r="F854" s="4"/>
      <c r="G854" s="4"/>
      <c r="H854" s="4"/>
      <c r="I854" s="4"/>
      <c r="J854" s="4"/>
      <c r="K854" s="4"/>
    </row>
    <row r="855" spans="1:11" ht="14.25" customHeight="1">
      <c r="A855" s="4"/>
      <c r="B855" s="4"/>
      <c r="C855" s="4"/>
      <c r="D855" s="4"/>
      <c r="E855" s="4"/>
      <c r="F855" s="4"/>
      <c r="G855" s="4"/>
      <c r="H855" s="4"/>
      <c r="I855" s="4"/>
      <c r="J855" s="4"/>
      <c r="K855" s="4"/>
    </row>
    <row r="856" spans="1:11" ht="14.25" customHeight="1">
      <c r="A856" s="4"/>
      <c r="B856" s="4"/>
      <c r="C856" s="4"/>
      <c r="D856" s="4"/>
      <c r="E856" s="4"/>
      <c r="F856" s="4"/>
      <c r="G856" s="4"/>
      <c r="H856" s="4"/>
      <c r="I856" s="4"/>
      <c r="J856" s="4"/>
      <c r="K856" s="4"/>
    </row>
    <row r="857" spans="1:11" ht="14.25" customHeight="1">
      <c r="A857" s="4"/>
      <c r="B857" s="4"/>
      <c r="C857" s="4"/>
      <c r="D857" s="4"/>
      <c r="E857" s="4"/>
      <c r="F857" s="4"/>
      <c r="G857" s="4"/>
      <c r="H857" s="4"/>
      <c r="I857" s="4"/>
      <c r="J857" s="4"/>
      <c r="K857" s="4"/>
    </row>
    <row r="858" spans="1:11" ht="14.25" customHeight="1">
      <c r="A858" s="4"/>
      <c r="B858" s="4"/>
      <c r="C858" s="4"/>
      <c r="D858" s="4"/>
      <c r="E858" s="4"/>
      <c r="F858" s="4"/>
      <c r="G858" s="4"/>
      <c r="H858" s="4"/>
      <c r="I858" s="4"/>
      <c r="J858" s="4"/>
      <c r="K858" s="4"/>
    </row>
    <row r="859" spans="1:11" ht="14.25" customHeight="1">
      <c r="A859" s="4"/>
      <c r="B859" s="4"/>
      <c r="C859" s="4"/>
      <c r="D859" s="4"/>
      <c r="E859" s="4"/>
      <c r="F859" s="4"/>
      <c r="G859" s="4"/>
      <c r="H859" s="4"/>
      <c r="I859" s="4"/>
      <c r="J859" s="4"/>
      <c r="K859" s="4"/>
    </row>
    <row r="860" spans="1:11" ht="14.25" customHeight="1">
      <c r="A860" s="4"/>
      <c r="B860" s="4"/>
      <c r="C860" s="4"/>
      <c r="D860" s="4"/>
      <c r="E860" s="4"/>
      <c r="F860" s="4"/>
      <c r="G860" s="4"/>
      <c r="H860" s="4"/>
      <c r="I860" s="4"/>
      <c r="J860" s="4"/>
      <c r="K860" s="4"/>
    </row>
    <row r="861" spans="1:11" ht="14.25" customHeight="1">
      <c r="A861" s="4"/>
      <c r="B861" s="4"/>
      <c r="C861" s="4"/>
      <c r="D861" s="4"/>
      <c r="E861" s="4"/>
      <c r="F861" s="4"/>
      <c r="G861" s="4"/>
      <c r="H861" s="4"/>
      <c r="I861" s="4"/>
      <c r="J861" s="4"/>
      <c r="K861" s="4"/>
    </row>
    <row r="862" spans="1:11" ht="14.25" customHeight="1">
      <c r="A862" s="4"/>
      <c r="B862" s="4"/>
      <c r="C862" s="4"/>
      <c r="D862" s="4"/>
      <c r="E862" s="4"/>
      <c r="F862" s="4"/>
      <c r="G862" s="4"/>
      <c r="H862" s="4"/>
      <c r="I862" s="4"/>
      <c r="J862" s="4"/>
      <c r="K862" s="4"/>
    </row>
    <row r="863" spans="1:11" ht="14.25" customHeight="1">
      <c r="A863" s="4"/>
      <c r="B863" s="4"/>
      <c r="C863" s="4"/>
      <c r="D863" s="4"/>
      <c r="E863" s="4"/>
      <c r="F863" s="4"/>
      <c r="G863" s="4"/>
      <c r="H863" s="4"/>
      <c r="I863" s="4"/>
      <c r="J863" s="4"/>
      <c r="K863" s="4"/>
    </row>
    <row r="864" spans="1:11" ht="14.25" customHeight="1">
      <c r="A864" s="4"/>
      <c r="B864" s="4"/>
      <c r="C864" s="4"/>
      <c r="D864" s="4"/>
      <c r="E864" s="4"/>
      <c r="F864" s="4"/>
      <c r="G864" s="4"/>
      <c r="H864" s="4"/>
      <c r="I864" s="4"/>
      <c r="J864" s="4"/>
      <c r="K864" s="4"/>
    </row>
    <row r="865" spans="1:11" ht="14.25" customHeight="1">
      <c r="A865" s="4"/>
      <c r="B865" s="4"/>
      <c r="C865" s="4"/>
      <c r="D865" s="4"/>
      <c r="E865" s="4"/>
      <c r="F865" s="4"/>
      <c r="G865" s="4"/>
      <c r="H865" s="4"/>
      <c r="I865" s="4"/>
      <c r="J865" s="4"/>
      <c r="K865" s="4"/>
    </row>
    <row r="866" spans="1:11" ht="14.25" customHeight="1">
      <c r="A866" s="4"/>
      <c r="B866" s="4"/>
      <c r="C866" s="4"/>
      <c r="D866" s="4"/>
      <c r="E866" s="4"/>
      <c r="F866" s="4"/>
      <c r="G866" s="4"/>
      <c r="H866" s="4"/>
      <c r="I866" s="4"/>
      <c r="J866" s="4"/>
      <c r="K866" s="4"/>
    </row>
    <row r="867" spans="1:11" ht="14.25" customHeight="1">
      <c r="A867" s="4"/>
      <c r="B867" s="4"/>
      <c r="C867" s="4"/>
      <c r="D867" s="4"/>
      <c r="E867" s="4"/>
      <c r="F867" s="4"/>
      <c r="G867" s="4"/>
      <c r="H867" s="4"/>
      <c r="I867" s="4"/>
      <c r="J867" s="4"/>
      <c r="K867" s="4"/>
    </row>
    <row r="868" spans="1:11" ht="14.25" customHeight="1">
      <c r="A868" s="4"/>
      <c r="B868" s="4"/>
      <c r="C868" s="4"/>
      <c r="D868" s="4"/>
      <c r="E868" s="4"/>
      <c r="F868" s="4"/>
      <c r="G868" s="4"/>
      <c r="H868" s="4"/>
      <c r="I868" s="4"/>
      <c r="J868" s="4"/>
      <c r="K868" s="4"/>
    </row>
    <row r="869" spans="1:11" ht="14.25" customHeight="1">
      <c r="A869" s="4"/>
      <c r="B869" s="4"/>
      <c r="C869" s="4"/>
      <c r="D869" s="4"/>
      <c r="E869" s="4"/>
      <c r="F869" s="4"/>
      <c r="G869" s="4"/>
      <c r="H869" s="4"/>
      <c r="I869" s="4"/>
      <c r="J869" s="4"/>
      <c r="K869" s="4"/>
    </row>
    <row r="870" spans="1:11" ht="14.25" customHeight="1">
      <c r="A870" s="4"/>
      <c r="B870" s="4"/>
      <c r="C870" s="4"/>
      <c r="D870" s="4"/>
      <c r="E870" s="4"/>
      <c r="F870" s="4"/>
      <c r="G870" s="4"/>
      <c r="H870" s="4"/>
      <c r="I870" s="4"/>
      <c r="J870" s="4"/>
      <c r="K870" s="4"/>
    </row>
    <row r="871" spans="1:11" ht="14.25" customHeight="1">
      <c r="A871" s="4"/>
      <c r="B871" s="4"/>
      <c r="C871" s="4"/>
      <c r="D871" s="4"/>
      <c r="E871" s="4"/>
      <c r="F871" s="4"/>
      <c r="G871" s="4"/>
      <c r="H871" s="4"/>
      <c r="I871" s="4"/>
      <c r="J871" s="4"/>
      <c r="K871" s="4"/>
    </row>
    <row r="872" spans="1:11" ht="14.25" customHeight="1">
      <c r="A872" s="4"/>
      <c r="B872" s="4"/>
      <c r="C872" s="4"/>
      <c r="D872" s="4"/>
      <c r="E872" s="4"/>
      <c r="F872" s="4"/>
      <c r="G872" s="4"/>
      <c r="H872" s="4"/>
      <c r="I872" s="4"/>
      <c r="J872" s="4"/>
      <c r="K872" s="4"/>
    </row>
    <row r="873" spans="1:11" ht="14.25" customHeight="1">
      <c r="A873" s="4"/>
      <c r="B873" s="4"/>
      <c r="C873" s="4"/>
      <c r="D873" s="4"/>
      <c r="E873" s="4"/>
      <c r="F873" s="4"/>
      <c r="G873" s="4"/>
      <c r="H873" s="4"/>
      <c r="I873" s="4"/>
      <c r="J873" s="4"/>
      <c r="K873" s="4"/>
    </row>
    <row r="874" spans="1:11" ht="14.25" customHeight="1">
      <c r="A874" s="4"/>
      <c r="B874" s="4"/>
      <c r="C874" s="4"/>
      <c r="D874" s="4"/>
      <c r="E874" s="4"/>
      <c r="F874" s="4"/>
      <c r="G874" s="4"/>
      <c r="H874" s="4"/>
      <c r="I874" s="4"/>
      <c r="J874" s="4"/>
      <c r="K874" s="4"/>
    </row>
    <row r="875" spans="1:11" ht="14.25" customHeight="1">
      <c r="A875" s="4"/>
      <c r="B875" s="4"/>
      <c r="C875" s="4"/>
      <c r="D875" s="4"/>
      <c r="E875" s="4"/>
      <c r="F875" s="4"/>
      <c r="G875" s="4"/>
      <c r="H875" s="4"/>
      <c r="I875" s="4"/>
      <c r="J875" s="4"/>
      <c r="K875" s="4"/>
    </row>
    <row r="876" spans="1:11" ht="14.25" customHeight="1">
      <c r="A876" s="4"/>
      <c r="B876" s="4"/>
      <c r="C876" s="4"/>
      <c r="D876" s="4"/>
      <c r="E876" s="4"/>
      <c r="F876" s="4"/>
      <c r="G876" s="4"/>
      <c r="H876" s="4"/>
      <c r="I876" s="4"/>
      <c r="J876" s="4"/>
      <c r="K876" s="4"/>
    </row>
    <row r="877" spans="1:11" ht="14.25" customHeight="1">
      <c r="A877" s="4"/>
      <c r="B877" s="4"/>
      <c r="C877" s="4"/>
      <c r="D877" s="4"/>
      <c r="E877" s="4"/>
      <c r="F877" s="4"/>
      <c r="G877" s="4"/>
      <c r="H877" s="4"/>
      <c r="I877" s="4"/>
      <c r="J877" s="4"/>
      <c r="K877" s="4"/>
    </row>
    <row r="878" spans="1:11" ht="14.25" customHeight="1">
      <c r="A878" s="4"/>
      <c r="B878" s="4"/>
      <c r="C878" s="4"/>
      <c r="D878" s="4"/>
      <c r="E878" s="4"/>
      <c r="F878" s="4"/>
      <c r="G878" s="4"/>
      <c r="H878" s="4"/>
      <c r="I878" s="4"/>
      <c r="J878" s="4"/>
      <c r="K878" s="4"/>
    </row>
    <row r="879" spans="1:11" ht="14.25" customHeight="1">
      <c r="A879" s="4"/>
      <c r="B879" s="4"/>
      <c r="C879" s="4"/>
      <c r="D879" s="4"/>
      <c r="E879" s="4"/>
      <c r="F879" s="4"/>
      <c r="G879" s="4"/>
      <c r="H879" s="4"/>
      <c r="I879" s="4"/>
      <c r="J879" s="4"/>
      <c r="K879" s="4"/>
    </row>
    <row r="880" spans="1:11" ht="14.25" customHeight="1">
      <c r="A880" s="4"/>
      <c r="B880" s="4"/>
      <c r="C880" s="4"/>
      <c r="D880" s="4"/>
      <c r="E880" s="4"/>
      <c r="F880" s="4"/>
      <c r="G880" s="4"/>
      <c r="H880" s="4"/>
      <c r="I880" s="4"/>
      <c r="J880" s="4"/>
      <c r="K880" s="4"/>
    </row>
    <row r="881" spans="1:11" ht="14.25" customHeight="1">
      <c r="A881" s="4"/>
      <c r="B881" s="4"/>
      <c r="C881" s="4"/>
      <c r="D881" s="4"/>
      <c r="E881" s="4"/>
      <c r="F881" s="4"/>
      <c r="G881" s="4"/>
      <c r="H881" s="4"/>
      <c r="I881" s="4"/>
      <c r="J881" s="4"/>
      <c r="K881" s="4"/>
    </row>
    <row r="882" spans="1:11" ht="14.25" customHeight="1">
      <c r="A882" s="4"/>
      <c r="B882" s="4"/>
      <c r="C882" s="4"/>
      <c r="D882" s="4"/>
      <c r="E882" s="4"/>
      <c r="F882" s="4"/>
      <c r="G882" s="4"/>
      <c r="H882" s="4"/>
      <c r="I882" s="4"/>
      <c r="J882" s="4"/>
      <c r="K882" s="4"/>
    </row>
    <row r="883" spans="1:11" ht="14.25" customHeight="1">
      <c r="A883" s="4"/>
      <c r="B883" s="4"/>
      <c r="C883" s="4"/>
      <c r="D883" s="4"/>
      <c r="E883" s="4"/>
      <c r="F883" s="4"/>
      <c r="G883" s="4"/>
      <c r="H883" s="4"/>
      <c r="I883" s="4"/>
      <c r="J883" s="4"/>
      <c r="K883" s="4"/>
    </row>
    <row r="884" spans="1:11" ht="14.25" customHeight="1">
      <c r="A884" s="4"/>
      <c r="B884" s="4"/>
      <c r="C884" s="4"/>
      <c r="D884" s="4"/>
      <c r="E884" s="4"/>
      <c r="F884" s="4"/>
      <c r="G884" s="4"/>
      <c r="H884" s="4"/>
      <c r="I884" s="4"/>
      <c r="J884" s="4"/>
      <c r="K884" s="4"/>
    </row>
    <row r="885" spans="1:11" ht="14.25" customHeight="1">
      <c r="A885" s="4"/>
      <c r="B885" s="4"/>
      <c r="C885" s="4"/>
      <c r="D885" s="4"/>
      <c r="E885" s="4"/>
      <c r="F885" s="4"/>
      <c r="G885" s="4"/>
      <c r="H885" s="4"/>
      <c r="I885" s="4"/>
      <c r="J885" s="4"/>
      <c r="K885" s="4"/>
    </row>
    <row r="886" spans="1:11" ht="14.25" customHeight="1">
      <c r="A886" s="4"/>
      <c r="B886" s="4"/>
      <c r="C886" s="4"/>
      <c r="D886" s="4"/>
      <c r="E886" s="4"/>
      <c r="F886" s="4"/>
      <c r="G886" s="4"/>
      <c r="H886" s="4"/>
      <c r="I886" s="4"/>
      <c r="J886" s="4"/>
      <c r="K886" s="4"/>
    </row>
    <row r="887" spans="1:11" ht="14.25" customHeight="1">
      <c r="A887" s="4"/>
      <c r="B887" s="4"/>
      <c r="C887" s="4"/>
      <c r="D887" s="4"/>
      <c r="E887" s="4"/>
      <c r="F887" s="4"/>
      <c r="G887" s="4"/>
      <c r="H887" s="4"/>
      <c r="I887" s="4"/>
      <c r="J887" s="4"/>
      <c r="K887" s="4"/>
    </row>
    <row r="888" spans="1:11" ht="14.25" customHeight="1">
      <c r="A888" s="4"/>
      <c r="B888" s="4"/>
      <c r="C888" s="4"/>
      <c r="D888" s="4"/>
      <c r="E888" s="4"/>
      <c r="F888" s="4"/>
      <c r="G888" s="4"/>
      <c r="H888" s="4"/>
      <c r="I888" s="4"/>
      <c r="J888" s="4"/>
      <c r="K888" s="4"/>
    </row>
    <row r="889" spans="1:11" ht="14.25" customHeight="1">
      <c r="A889" s="4"/>
      <c r="B889" s="4"/>
      <c r="C889" s="4"/>
      <c r="D889" s="4"/>
      <c r="E889" s="4"/>
      <c r="F889" s="4"/>
      <c r="G889" s="4"/>
      <c r="H889" s="4"/>
      <c r="I889" s="4"/>
      <c r="J889" s="4"/>
      <c r="K889" s="4"/>
    </row>
    <row r="890" spans="1:11" ht="14.25" customHeight="1">
      <c r="A890" s="4"/>
      <c r="B890" s="4"/>
      <c r="C890" s="4"/>
      <c r="D890" s="4"/>
      <c r="E890" s="4"/>
      <c r="F890" s="4"/>
      <c r="G890" s="4"/>
      <c r="H890" s="4"/>
      <c r="I890" s="4"/>
      <c r="J890" s="4"/>
      <c r="K890" s="4"/>
    </row>
    <row r="891" spans="1:11" ht="14.25" customHeight="1">
      <c r="A891" s="4"/>
      <c r="B891" s="4"/>
      <c r="C891" s="4"/>
      <c r="D891" s="4"/>
      <c r="E891" s="4"/>
      <c r="F891" s="4"/>
      <c r="G891" s="4"/>
      <c r="H891" s="4"/>
      <c r="I891" s="4"/>
      <c r="J891" s="4"/>
      <c r="K891" s="4"/>
    </row>
    <row r="892" spans="1:11" ht="14.25" customHeight="1">
      <c r="A892" s="4"/>
      <c r="B892" s="4"/>
      <c r="C892" s="4"/>
      <c r="D892" s="4"/>
      <c r="E892" s="4"/>
      <c r="F892" s="4"/>
      <c r="G892" s="4"/>
      <c r="H892" s="4"/>
      <c r="I892" s="4"/>
      <c r="J892" s="4"/>
      <c r="K892" s="4"/>
    </row>
    <row r="893" spans="1:11" ht="14.25" customHeight="1">
      <c r="A893" s="4"/>
      <c r="B893" s="4"/>
      <c r="C893" s="4"/>
      <c r="D893" s="4"/>
      <c r="E893" s="4"/>
      <c r="F893" s="4"/>
      <c r="G893" s="4"/>
      <c r="H893" s="4"/>
      <c r="I893" s="4"/>
      <c r="J893" s="4"/>
      <c r="K893" s="4"/>
    </row>
    <row r="894" spans="1:11" ht="14.25" customHeight="1">
      <c r="A894" s="4"/>
      <c r="B894" s="4"/>
      <c r="C894" s="4"/>
      <c r="D894" s="4"/>
      <c r="E894" s="4"/>
      <c r="F894" s="4"/>
      <c r="G894" s="4"/>
      <c r="H894" s="4"/>
      <c r="I894" s="4"/>
      <c r="J894" s="4"/>
      <c r="K894" s="4"/>
    </row>
    <row r="895" spans="1:11" ht="14.25" customHeight="1">
      <c r="A895" s="4"/>
      <c r="B895" s="4"/>
      <c r="C895" s="4"/>
      <c r="D895" s="4"/>
      <c r="E895" s="4"/>
      <c r="F895" s="4"/>
      <c r="G895" s="4"/>
      <c r="H895" s="4"/>
      <c r="I895" s="4"/>
      <c r="J895" s="4"/>
      <c r="K895" s="4"/>
    </row>
    <row r="896" spans="1:11" ht="14.25" customHeight="1">
      <c r="A896" s="4"/>
      <c r="B896" s="4"/>
      <c r="C896" s="4"/>
      <c r="D896" s="4"/>
      <c r="E896" s="4"/>
      <c r="F896" s="4"/>
      <c r="G896" s="4"/>
      <c r="H896" s="4"/>
      <c r="I896" s="4"/>
      <c r="J896" s="4"/>
      <c r="K896" s="4"/>
    </row>
    <row r="897" spans="1:11" ht="14.25" customHeight="1">
      <c r="A897" s="4"/>
      <c r="B897" s="4"/>
      <c r="C897" s="4"/>
      <c r="D897" s="4"/>
      <c r="E897" s="4"/>
      <c r="F897" s="4"/>
      <c r="G897" s="4"/>
      <c r="H897" s="4"/>
      <c r="I897" s="4"/>
      <c r="J897" s="4"/>
      <c r="K897" s="4"/>
    </row>
    <row r="898" spans="1:11" ht="14.25" customHeight="1">
      <c r="A898" s="4"/>
      <c r="B898" s="4"/>
      <c r="C898" s="4"/>
      <c r="D898" s="4"/>
      <c r="E898" s="4"/>
      <c r="F898" s="4"/>
      <c r="G898" s="4"/>
      <c r="H898" s="4"/>
      <c r="I898" s="4"/>
      <c r="J898" s="4"/>
      <c r="K898" s="4"/>
    </row>
    <row r="899" spans="1:11" ht="14.25" customHeight="1">
      <c r="A899" s="4"/>
      <c r="B899" s="4"/>
      <c r="C899" s="4"/>
      <c r="D899" s="4"/>
      <c r="E899" s="4"/>
      <c r="F899" s="4"/>
      <c r="G899" s="4"/>
      <c r="H899" s="4"/>
      <c r="I899" s="4"/>
      <c r="J899" s="4"/>
      <c r="K899" s="4"/>
    </row>
    <row r="900" spans="1:11" ht="14.25" customHeight="1">
      <c r="A900" s="4"/>
      <c r="B900" s="4"/>
      <c r="C900" s="4"/>
      <c r="D900" s="4"/>
      <c r="E900" s="4"/>
      <c r="F900" s="4"/>
      <c r="G900" s="4"/>
      <c r="H900" s="4"/>
      <c r="I900" s="4"/>
      <c r="J900" s="4"/>
      <c r="K900" s="4"/>
    </row>
    <row r="901" spans="1:11" ht="14.25" customHeight="1">
      <c r="A901" s="4"/>
      <c r="B901" s="4"/>
      <c r="C901" s="4"/>
      <c r="D901" s="4"/>
      <c r="E901" s="4"/>
      <c r="F901" s="4"/>
      <c r="G901" s="4"/>
      <c r="H901" s="4"/>
      <c r="I901" s="4"/>
      <c r="J901" s="4"/>
      <c r="K901" s="4"/>
    </row>
    <row r="902" spans="1:11" ht="14.25" customHeight="1">
      <c r="A902" s="4"/>
      <c r="B902" s="4"/>
      <c r="C902" s="4"/>
      <c r="D902" s="4"/>
      <c r="E902" s="4"/>
      <c r="F902" s="4"/>
      <c r="G902" s="4"/>
      <c r="H902" s="4"/>
      <c r="I902" s="4"/>
      <c r="J902" s="4"/>
      <c r="K902" s="4"/>
    </row>
    <row r="903" spans="1:11" ht="14.25" customHeight="1">
      <c r="A903" s="4"/>
      <c r="B903" s="4"/>
      <c r="C903" s="4"/>
      <c r="D903" s="4"/>
      <c r="E903" s="4"/>
      <c r="F903" s="4"/>
      <c r="G903" s="4"/>
      <c r="H903" s="4"/>
      <c r="I903" s="4"/>
      <c r="J903" s="4"/>
      <c r="K903" s="4"/>
    </row>
    <row r="904" spans="1:11" ht="14.25" customHeight="1">
      <c r="A904" s="4"/>
      <c r="B904" s="4"/>
      <c r="C904" s="4"/>
      <c r="D904" s="4"/>
      <c r="E904" s="4"/>
      <c r="F904" s="4"/>
      <c r="G904" s="4"/>
      <c r="H904" s="4"/>
      <c r="I904" s="4"/>
      <c r="J904" s="4"/>
      <c r="K904" s="4"/>
    </row>
    <row r="905" spans="1:11" ht="14.25" customHeight="1">
      <c r="A905" s="4"/>
      <c r="B905" s="4"/>
      <c r="C905" s="4"/>
      <c r="D905" s="4"/>
      <c r="E905" s="4"/>
      <c r="F905" s="4"/>
      <c r="G905" s="4"/>
      <c r="H905" s="4"/>
      <c r="I905" s="4"/>
      <c r="J905" s="4"/>
      <c r="K905" s="4"/>
    </row>
    <row r="906" spans="1:11" ht="14.25" customHeight="1">
      <c r="A906" s="4"/>
      <c r="B906" s="4"/>
      <c r="C906" s="4"/>
      <c r="D906" s="4"/>
      <c r="E906" s="4"/>
      <c r="F906" s="4"/>
      <c r="G906" s="4"/>
      <c r="H906" s="4"/>
      <c r="I906" s="4"/>
      <c r="J906" s="4"/>
      <c r="K906" s="4"/>
    </row>
    <row r="907" spans="1:11" ht="14.25" customHeight="1">
      <c r="A907" s="4"/>
      <c r="B907" s="4"/>
      <c r="C907" s="4"/>
      <c r="D907" s="4"/>
      <c r="E907" s="4"/>
      <c r="F907" s="4"/>
      <c r="G907" s="4"/>
      <c r="H907" s="4"/>
      <c r="I907" s="4"/>
      <c r="J907" s="4"/>
      <c r="K907" s="4"/>
    </row>
    <row r="908" spans="1:11" ht="14.25" customHeight="1">
      <c r="A908" s="4"/>
      <c r="B908" s="4"/>
      <c r="C908" s="4"/>
      <c r="D908" s="4"/>
      <c r="E908" s="4"/>
      <c r="F908" s="4"/>
      <c r="G908" s="4"/>
      <c r="H908" s="4"/>
      <c r="I908" s="4"/>
      <c r="J908" s="4"/>
      <c r="K908" s="4"/>
    </row>
    <row r="909" spans="1:11" ht="14.25" customHeight="1">
      <c r="A909" s="4"/>
      <c r="B909" s="4"/>
      <c r="C909" s="4"/>
      <c r="D909" s="4"/>
      <c r="E909" s="4"/>
      <c r="F909" s="4"/>
      <c r="G909" s="4"/>
      <c r="H909" s="4"/>
      <c r="I909" s="4"/>
      <c r="J909" s="4"/>
      <c r="K909" s="4"/>
    </row>
    <row r="910" spans="1:11" ht="14.25" customHeight="1">
      <c r="A910" s="4"/>
      <c r="B910" s="4"/>
      <c r="C910" s="4"/>
      <c r="D910" s="4"/>
      <c r="E910" s="4"/>
      <c r="F910" s="4"/>
      <c r="G910" s="4"/>
      <c r="H910" s="4"/>
      <c r="I910" s="4"/>
      <c r="J910" s="4"/>
      <c r="K910" s="4"/>
    </row>
    <row r="911" spans="1:11" ht="14.25" customHeight="1">
      <c r="A911" s="4"/>
      <c r="B911" s="4"/>
      <c r="C911" s="4"/>
      <c r="D911" s="4"/>
      <c r="E911" s="4"/>
      <c r="F911" s="4"/>
      <c r="G911" s="4"/>
      <c r="H911" s="4"/>
      <c r="I911" s="4"/>
      <c r="J911" s="4"/>
      <c r="K911" s="4"/>
    </row>
    <row r="912" spans="1:11" ht="14.25" customHeight="1">
      <c r="A912" s="4"/>
      <c r="B912" s="4"/>
      <c r="C912" s="4"/>
      <c r="D912" s="4"/>
      <c r="E912" s="4"/>
      <c r="F912" s="4"/>
      <c r="G912" s="4"/>
      <c r="H912" s="4"/>
      <c r="I912" s="4"/>
      <c r="J912" s="4"/>
      <c r="K912" s="4"/>
    </row>
    <row r="913" spans="1:11" ht="14.25" customHeight="1">
      <c r="A913" s="4"/>
      <c r="B913" s="4"/>
      <c r="C913" s="4"/>
      <c r="D913" s="4"/>
      <c r="E913" s="4"/>
      <c r="F913" s="4"/>
      <c r="G913" s="4"/>
      <c r="H913" s="4"/>
      <c r="I913" s="4"/>
      <c r="J913" s="4"/>
      <c r="K913" s="4"/>
    </row>
    <row r="914" spans="1:11" ht="14.25" customHeight="1">
      <c r="A914" s="4"/>
      <c r="B914" s="4"/>
      <c r="C914" s="4"/>
      <c r="D914" s="4"/>
      <c r="E914" s="4"/>
      <c r="F914" s="4"/>
      <c r="G914" s="4"/>
      <c r="H914" s="4"/>
      <c r="I914" s="4"/>
      <c r="J914" s="4"/>
      <c r="K914" s="4"/>
    </row>
    <row r="915" spans="1:11" ht="14.25" customHeight="1">
      <c r="A915" s="4"/>
      <c r="B915" s="4"/>
      <c r="C915" s="4"/>
      <c r="D915" s="4"/>
      <c r="E915" s="4"/>
      <c r="F915" s="4"/>
      <c r="G915" s="4"/>
      <c r="H915" s="4"/>
      <c r="I915" s="4"/>
      <c r="J915" s="4"/>
      <c r="K915" s="4"/>
    </row>
    <row r="916" spans="1:11" ht="14.25" customHeight="1">
      <c r="A916" s="4"/>
      <c r="B916" s="4"/>
      <c r="C916" s="4"/>
      <c r="D916" s="4"/>
      <c r="E916" s="4"/>
      <c r="F916" s="4"/>
      <c r="G916" s="4"/>
      <c r="H916" s="4"/>
      <c r="I916" s="4"/>
      <c r="J916" s="4"/>
      <c r="K916" s="4"/>
    </row>
    <row r="917" spans="1:11" ht="14.25" customHeight="1">
      <c r="A917" s="4"/>
      <c r="B917" s="4"/>
      <c r="C917" s="4"/>
      <c r="D917" s="4"/>
      <c r="E917" s="4"/>
      <c r="F917" s="4"/>
      <c r="G917" s="4"/>
      <c r="H917" s="4"/>
      <c r="I917" s="4"/>
      <c r="J917" s="4"/>
      <c r="K917" s="4"/>
    </row>
    <row r="918" spans="1:11" ht="14.25" customHeight="1">
      <c r="A918" s="4"/>
      <c r="B918" s="4"/>
      <c r="C918" s="4"/>
      <c r="D918" s="4"/>
      <c r="E918" s="4"/>
      <c r="F918" s="4"/>
      <c r="G918" s="4"/>
      <c r="H918" s="4"/>
      <c r="I918" s="4"/>
      <c r="J918" s="4"/>
      <c r="K918" s="4"/>
    </row>
    <row r="919" spans="1:11" ht="14.25" customHeight="1">
      <c r="A919" s="4"/>
      <c r="B919" s="4"/>
      <c r="C919" s="4"/>
      <c r="D919" s="4"/>
      <c r="E919" s="4"/>
      <c r="F919" s="4"/>
      <c r="G919" s="4"/>
      <c r="H919" s="4"/>
      <c r="I919" s="4"/>
      <c r="J919" s="4"/>
      <c r="K919" s="4"/>
    </row>
    <row r="920" spans="1:11" ht="14.25" customHeight="1">
      <c r="A920" s="4"/>
      <c r="B920" s="4"/>
      <c r="C920" s="4"/>
      <c r="D920" s="4"/>
      <c r="E920" s="4"/>
      <c r="F920" s="4"/>
      <c r="G920" s="4"/>
      <c r="H920" s="4"/>
      <c r="I920" s="4"/>
      <c r="J920" s="4"/>
      <c r="K920" s="4"/>
    </row>
    <row r="921" spans="1:11" ht="14.25" customHeight="1">
      <c r="A921" s="4"/>
      <c r="B921" s="4"/>
      <c r="C921" s="4"/>
      <c r="D921" s="4"/>
      <c r="E921" s="4"/>
      <c r="F921" s="4"/>
      <c r="G921" s="4"/>
      <c r="H921" s="4"/>
      <c r="I921" s="4"/>
      <c r="J921" s="4"/>
      <c r="K921" s="4"/>
    </row>
    <row r="922" spans="1:11" ht="14.25" customHeight="1">
      <c r="A922" s="4"/>
      <c r="B922" s="4"/>
      <c r="C922" s="4"/>
      <c r="D922" s="4"/>
      <c r="E922" s="4"/>
      <c r="F922" s="4"/>
      <c r="G922" s="4"/>
      <c r="H922" s="4"/>
      <c r="I922" s="4"/>
      <c r="J922" s="4"/>
      <c r="K922" s="4"/>
    </row>
    <row r="923" spans="1:11" ht="14.25" customHeight="1">
      <c r="A923" s="4"/>
      <c r="B923" s="4"/>
      <c r="C923" s="4"/>
      <c r="D923" s="4"/>
      <c r="E923" s="4"/>
      <c r="F923" s="4"/>
      <c r="G923" s="4"/>
      <c r="H923" s="4"/>
      <c r="I923" s="4"/>
      <c r="J923" s="4"/>
      <c r="K923" s="4"/>
    </row>
    <row r="924" spans="1:11" ht="14.25" customHeight="1">
      <c r="A924" s="4"/>
      <c r="B924" s="4"/>
      <c r="C924" s="4"/>
      <c r="D924" s="4"/>
      <c r="E924" s="4"/>
      <c r="F924" s="4"/>
      <c r="G924" s="4"/>
      <c r="H924" s="4"/>
      <c r="I924" s="4"/>
      <c r="J924" s="4"/>
      <c r="K924" s="4"/>
    </row>
    <row r="925" spans="1:11" ht="14.25" customHeight="1">
      <c r="A925" s="4"/>
      <c r="B925" s="4"/>
      <c r="C925" s="4"/>
      <c r="D925" s="4"/>
      <c r="E925" s="4"/>
      <c r="F925" s="4"/>
      <c r="G925" s="4"/>
      <c r="H925" s="4"/>
      <c r="I925" s="4"/>
      <c r="J925" s="4"/>
      <c r="K925" s="4"/>
    </row>
    <row r="926" spans="1:11" ht="14.25" customHeight="1">
      <c r="A926" s="4"/>
      <c r="B926" s="4"/>
      <c r="C926" s="4"/>
      <c r="D926" s="4"/>
      <c r="E926" s="4"/>
      <c r="F926" s="4"/>
      <c r="G926" s="4"/>
      <c r="H926" s="4"/>
      <c r="I926" s="4"/>
      <c r="J926" s="4"/>
      <c r="K926" s="4"/>
    </row>
    <row r="927" spans="1:11" ht="14.25" customHeight="1">
      <c r="A927" s="4"/>
      <c r="B927" s="4"/>
      <c r="C927" s="4"/>
      <c r="D927" s="4"/>
      <c r="E927" s="4"/>
      <c r="F927" s="4"/>
      <c r="G927" s="4"/>
      <c r="H927" s="4"/>
      <c r="I927" s="4"/>
      <c r="J927" s="4"/>
      <c r="K927" s="4"/>
    </row>
    <row r="928" spans="1:11" ht="14.25" customHeight="1">
      <c r="A928" s="4"/>
      <c r="B928" s="4"/>
      <c r="C928" s="4"/>
      <c r="D928" s="4"/>
      <c r="E928" s="4"/>
      <c r="F928" s="4"/>
      <c r="G928" s="4"/>
      <c r="H928" s="4"/>
      <c r="I928" s="4"/>
      <c r="J928" s="4"/>
      <c r="K928" s="4"/>
    </row>
    <row r="929" spans="1:11" ht="14.25" customHeight="1">
      <c r="A929" s="4"/>
      <c r="B929" s="4"/>
      <c r="C929" s="4"/>
      <c r="D929" s="4"/>
      <c r="E929" s="4"/>
      <c r="F929" s="4"/>
      <c r="G929" s="4"/>
      <c r="H929" s="4"/>
      <c r="I929" s="4"/>
      <c r="J929" s="4"/>
      <c r="K929" s="4"/>
    </row>
    <row r="930" spans="1:11" ht="14.25" customHeight="1">
      <c r="A930" s="4"/>
      <c r="B930" s="4"/>
      <c r="C930" s="4"/>
      <c r="D930" s="4"/>
      <c r="E930" s="4"/>
      <c r="F930" s="4"/>
      <c r="G930" s="4"/>
      <c r="H930" s="4"/>
      <c r="I930" s="4"/>
      <c r="J930" s="4"/>
      <c r="K930" s="4"/>
    </row>
    <row r="931" spans="1:11" ht="14.25" customHeight="1">
      <c r="A931" s="4"/>
      <c r="B931" s="4"/>
      <c r="C931" s="4"/>
      <c r="D931" s="4"/>
      <c r="E931" s="4"/>
      <c r="F931" s="4"/>
      <c r="G931" s="4"/>
      <c r="H931" s="4"/>
      <c r="I931" s="4"/>
      <c r="J931" s="4"/>
      <c r="K931" s="4"/>
    </row>
    <row r="932" spans="1:11" ht="14.25" customHeight="1">
      <c r="A932" s="4"/>
      <c r="B932" s="4"/>
      <c r="C932" s="4"/>
      <c r="D932" s="4"/>
      <c r="E932" s="4"/>
      <c r="F932" s="4"/>
      <c r="G932" s="4"/>
      <c r="H932" s="4"/>
      <c r="I932" s="4"/>
      <c r="J932" s="4"/>
      <c r="K932" s="4"/>
    </row>
    <row r="933" spans="1:11" ht="14.25" customHeight="1">
      <c r="A933" s="4"/>
      <c r="B933" s="4"/>
      <c r="C933" s="4"/>
      <c r="D933" s="4"/>
      <c r="E933" s="4"/>
      <c r="F933" s="4"/>
      <c r="G933" s="4"/>
      <c r="H933" s="4"/>
      <c r="I933" s="4"/>
      <c r="J933" s="4"/>
      <c r="K933" s="4"/>
    </row>
    <row r="934" spans="1:11" ht="14.25" customHeight="1">
      <c r="A934" s="4"/>
      <c r="B934" s="4"/>
      <c r="C934" s="4"/>
      <c r="D934" s="4"/>
      <c r="E934" s="4"/>
      <c r="F934" s="4"/>
      <c r="G934" s="4"/>
      <c r="H934" s="4"/>
      <c r="I934" s="4"/>
      <c r="J934" s="4"/>
      <c r="K934" s="4"/>
    </row>
    <row r="935" spans="1:11" ht="14.25" customHeight="1">
      <c r="A935" s="4"/>
      <c r="B935" s="4"/>
      <c r="C935" s="4"/>
      <c r="D935" s="4"/>
      <c r="E935" s="4"/>
      <c r="F935" s="4"/>
      <c r="G935" s="4"/>
      <c r="H935" s="4"/>
      <c r="I935" s="4"/>
      <c r="J935" s="4"/>
      <c r="K935" s="4"/>
    </row>
    <row r="936" spans="1:11" ht="14.25" customHeight="1">
      <c r="A936" s="4"/>
      <c r="B936" s="4"/>
      <c r="C936" s="4"/>
      <c r="D936" s="4"/>
      <c r="E936" s="4"/>
      <c r="F936" s="4"/>
      <c r="G936" s="4"/>
      <c r="H936" s="4"/>
      <c r="I936" s="4"/>
      <c r="J936" s="4"/>
      <c r="K936" s="4"/>
    </row>
    <row r="937" spans="1:11" ht="14.25" customHeight="1">
      <c r="A937" s="4"/>
      <c r="B937" s="4"/>
      <c r="C937" s="4"/>
      <c r="D937" s="4"/>
      <c r="E937" s="4"/>
      <c r="F937" s="4"/>
      <c r="G937" s="4"/>
      <c r="H937" s="4"/>
      <c r="I937" s="4"/>
      <c r="J937" s="4"/>
      <c r="K937" s="4"/>
    </row>
    <row r="938" spans="1:11" ht="14.25" customHeight="1">
      <c r="A938" s="4"/>
      <c r="B938" s="4"/>
      <c r="C938" s="4"/>
      <c r="D938" s="4"/>
      <c r="E938" s="4"/>
      <c r="F938" s="4"/>
      <c r="G938" s="4"/>
      <c r="H938" s="4"/>
      <c r="I938" s="4"/>
      <c r="J938" s="4"/>
      <c r="K938" s="4"/>
    </row>
    <row r="939" spans="1:11" ht="14.25" customHeight="1">
      <c r="A939" s="4"/>
      <c r="B939" s="4"/>
      <c r="C939" s="4"/>
      <c r="D939" s="4"/>
      <c r="E939" s="4"/>
      <c r="F939" s="4"/>
      <c r="G939" s="4"/>
      <c r="H939" s="4"/>
      <c r="I939" s="4"/>
      <c r="J939" s="4"/>
      <c r="K939" s="4"/>
    </row>
    <row r="940" spans="1:11" ht="14.25" customHeight="1">
      <c r="A940" s="4"/>
      <c r="B940" s="4"/>
      <c r="C940" s="4"/>
      <c r="D940" s="4"/>
      <c r="E940" s="4"/>
      <c r="F940" s="4"/>
      <c r="G940" s="4"/>
      <c r="H940" s="4"/>
      <c r="I940" s="4"/>
      <c r="J940" s="4"/>
      <c r="K940" s="4"/>
    </row>
    <row r="941" spans="1:11" ht="14.25" customHeight="1">
      <c r="A941" s="4"/>
      <c r="B941" s="4"/>
      <c r="C941" s="4"/>
      <c r="D941" s="4"/>
      <c r="E941" s="4"/>
      <c r="F941" s="4"/>
      <c r="G941" s="4"/>
      <c r="H941" s="4"/>
      <c r="I941" s="4"/>
      <c r="J941" s="4"/>
      <c r="K941" s="4"/>
    </row>
    <row r="942" spans="1:11" ht="14.25" customHeight="1">
      <c r="A942" s="4"/>
      <c r="B942" s="4"/>
      <c r="C942" s="4"/>
      <c r="D942" s="4"/>
      <c r="E942" s="4"/>
      <c r="F942" s="4"/>
      <c r="G942" s="4"/>
      <c r="H942" s="4"/>
      <c r="I942" s="4"/>
      <c r="J942" s="4"/>
      <c r="K942" s="4"/>
    </row>
    <row r="943" spans="1:11" ht="14.25" customHeight="1">
      <c r="A943" s="4"/>
      <c r="B943" s="4"/>
      <c r="C943" s="4"/>
      <c r="D943" s="4"/>
      <c r="E943" s="4"/>
      <c r="F943" s="4"/>
      <c r="G943" s="4"/>
      <c r="H943" s="4"/>
      <c r="I943" s="4"/>
      <c r="J943" s="4"/>
      <c r="K943" s="4"/>
    </row>
    <row r="944" spans="1:11" ht="14.25" customHeight="1">
      <c r="A944" s="4"/>
      <c r="B944" s="4"/>
      <c r="C944" s="4"/>
      <c r="D944" s="4"/>
      <c r="E944" s="4"/>
      <c r="F944" s="4"/>
      <c r="G944" s="4"/>
      <c r="H944" s="4"/>
      <c r="I944" s="4"/>
      <c r="J944" s="4"/>
      <c r="K944" s="4"/>
    </row>
    <row r="945" spans="1:11" ht="14.25" customHeight="1">
      <c r="A945" s="4"/>
      <c r="B945" s="4"/>
      <c r="C945" s="4"/>
      <c r="D945" s="4"/>
      <c r="E945" s="4"/>
      <c r="F945" s="4"/>
      <c r="G945" s="4"/>
      <c r="H945" s="4"/>
      <c r="I945" s="4"/>
      <c r="J945" s="4"/>
      <c r="K945" s="4"/>
    </row>
    <row r="946" spans="1:11" ht="14.25" customHeight="1">
      <c r="A946" s="4"/>
      <c r="B946" s="4"/>
      <c r="C946" s="4"/>
      <c r="D946" s="4"/>
      <c r="E946" s="4"/>
      <c r="F946" s="4"/>
      <c r="G946" s="4"/>
      <c r="H946" s="4"/>
      <c r="I946" s="4"/>
      <c r="J946" s="4"/>
      <c r="K946" s="4"/>
    </row>
    <row r="947" spans="1:11" ht="14.25" customHeight="1">
      <c r="A947" s="4"/>
      <c r="B947" s="4"/>
      <c r="C947" s="4"/>
      <c r="D947" s="4"/>
      <c r="E947" s="4"/>
      <c r="F947" s="4"/>
      <c r="G947" s="4"/>
      <c r="H947" s="4"/>
      <c r="I947" s="4"/>
      <c r="J947" s="4"/>
      <c r="K947" s="4"/>
    </row>
    <row r="948" spans="1:11" ht="14.25" customHeight="1">
      <c r="A948" s="4"/>
      <c r="B948" s="4"/>
      <c r="C948" s="4"/>
      <c r="D948" s="4"/>
      <c r="E948" s="4"/>
      <c r="F948" s="4"/>
      <c r="G948" s="4"/>
      <c r="H948" s="4"/>
      <c r="I948" s="4"/>
      <c r="J948" s="4"/>
      <c r="K948" s="4"/>
    </row>
    <row r="949" spans="1:11" ht="14.25" customHeight="1">
      <c r="A949" s="4"/>
      <c r="B949" s="4"/>
      <c r="C949" s="4"/>
      <c r="D949" s="4"/>
      <c r="E949" s="4"/>
      <c r="F949" s="4"/>
      <c r="G949" s="4"/>
      <c r="H949" s="4"/>
      <c r="I949" s="4"/>
      <c r="J949" s="4"/>
      <c r="K949" s="4"/>
    </row>
    <row r="950" spans="1:11" ht="14.25" customHeight="1">
      <c r="A950" s="4"/>
      <c r="B950" s="4"/>
      <c r="C950" s="4"/>
      <c r="D950" s="4"/>
      <c r="E950" s="4"/>
      <c r="F950" s="4"/>
      <c r="G950" s="4"/>
      <c r="H950" s="4"/>
      <c r="I950" s="4"/>
      <c r="J950" s="4"/>
      <c r="K950" s="4"/>
    </row>
    <row r="951" spans="1:11" ht="14.25" customHeight="1">
      <c r="A951" s="4"/>
      <c r="B951" s="4"/>
      <c r="C951" s="4"/>
      <c r="D951" s="4"/>
      <c r="E951" s="4"/>
      <c r="F951" s="4"/>
      <c r="G951" s="4"/>
      <c r="H951" s="4"/>
      <c r="I951" s="4"/>
      <c r="J951" s="4"/>
      <c r="K951" s="4"/>
    </row>
    <row r="952" spans="1:11" ht="14.25" customHeight="1">
      <c r="A952" s="4"/>
      <c r="B952" s="4"/>
      <c r="C952" s="4"/>
      <c r="D952" s="4"/>
      <c r="E952" s="4"/>
      <c r="F952" s="4"/>
      <c r="G952" s="4"/>
      <c r="H952" s="4"/>
      <c r="I952" s="4"/>
      <c r="J952" s="4"/>
      <c r="K952" s="4"/>
    </row>
    <row r="953" spans="1:11" ht="14.25" customHeight="1">
      <c r="A953" s="4"/>
      <c r="B953" s="4"/>
      <c r="C953" s="4"/>
      <c r="D953" s="4"/>
      <c r="E953" s="4"/>
      <c r="F953" s="4"/>
      <c r="G953" s="4"/>
      <c r="H953" s="4"/>
      <c r="I953" s="4"/>
      <c r="J953" s="4"/>
      <c r="K953" s="4"/>
    </row>
    <row r="954" spans="1:11" ht="14.25" customHeight="1">
      <c r="A954" s="4"/>
      <c r="B954" s="4"/>
      <c r="C954" s="4"/>
      <c r="D954" s="4"/>
      <c r="E954" s="4"/>
      <c r="F954" s="4"/>
      <c r="G954" s="4"/>
      <c r="H954" s="4"/>
      <c r="I954" s="4"/>
      <c r="J954" s="4"/>
      <c r="K954" s="4"/>
    </row>
    <row r="955" spans="1:11" ht="14.25" customHeight="1">
      <c r="A955" s="4"/>
      <c r="B955" s="4"/>
      <c r="C955" s="4"/>
      <c r="D955" s="4"/>
      <c r="E955" s="4"/>
      <c r="F955" s="4"/>
      <c r="G955" s="4"/>
      <c r="H955" s="4"/>
      <c r="I955" s="4"/>
      <c r="J955" s="4"/>
      <c r="K955" s="4"/>
    </row>
    <row r="956" spans="1:11" ht="14.25" customHeight="1">
      <c r="A956" s="4"/>
      <c r="B956" s="4"/>
      <c r="C956" s="4"/>
      <c r="D956" s="4"/>
      <c r="E956" s="4"/>
      <c r="F956" s="4"/>
      <c r="G956" s="4"/>
      <c r="H956" s="4"/>
      <c r="I956" s="4"/>
      <c r="J956" s="4"/>
      <c r="K956" s="4"/>
    </row>
    <row r="957" spans="1:11" ht="14.25" customHeight="1">
      <c r="A957" s="4"/>
      <c r="B957" s="4"/>
      <c r="C957" s="4"/>
      <c r="D957" s="4"/>
      <c r="E957" s="4"/>
      <c r="F957" s="4"/>
      <c r="G957" s="4"/>
      <c r="H957" s="4"/>
      <c r="I957" s="4"/>
      <c r="J957" s="4"/>
      <c r="K957" s="4"/>
    </row>
    <row r="958" spans="1:11" ht="14.25" customHeight="1">
      <c r="A958" s="4"/>
      <c r="B958" s="4"/>
      <c r="C958" s="4"/>
      <c r="D958" s="4"/>
      <c r="E958" s="4"/>
      <c r="F958" s="4"/>
      <c r="G958" s="4"/>
      <c r="H958" s="4"/>
      <c r="I958" s="4"/>
      <c r="J958" s="4"/>
      <c r="K958" s="4"/>
    </row>
    <row r="959" spans="1:11" ht="14.25" customHeight="1">
      <c r="A959" s="4"/>
      <c r="B959" s="4"/>
      <c r="C959" s="4"/>
      <c r="D959" s="4"/>
      <c r="E959" s="4"/>
      <c r="F959" s="4"/>
      <c r="G959" s="4"/>
      <c r="H959" s="4"/>
      <c r="I959" s="4"/>
      <c r="J959" s="4"/>
      <c r="K959" s="4"/>
    </row>
    <row r="960" spans="1:11" ht="14.25" customHeight="1">
      <c r="A960" s="4"/>
      <c r="B960" s="4"/>
      <c r="C960" s="4"/>
      <c r="D960" s="4"/>
      <c r="E960" s="4"/>
      <c r="F960" s="4"/>
      <c r="G960" s="4"/>
      <c r="H960" s="4"/>
      <c r="I960" s="4"/>
      <c r="J960" s="4"/>
      <c r="K960" s="4"/>
    </row>
    <row r="961" spans="1:11" ht="14.25" customHeight="1">
      <c r="A961" s="4"/>
      <c r="B961" s="4"/>
      <c r="C961" s="4"/>
      <c r="D961" s="4"/>
      <c r="E961" s="4"/>
      <c r="F961" s="4"/>
      <c r="G961" s="4"/>
      <c r="H961" s="4"/>
      <c r="I961" s="4"/>
      <c r="J961" s="4"/>
      <c r="K961" s="4"/>
    </row>
    <row r="962" spans="1:11" ht="14.25" customHeight="1">
      <c r="A962" s="4"/>
      <c r="B962" s="4"/>
      <c r="C962" s="4"/>
      <c r="D962" s="4"/>
      <c r="E962" s="4"/>
      <c r="F962" s="4"/>
      <c r="G962" s="4"/>
      <c r="H962" s="4"/>
      <c r="I962" s="4"/>
      <c r="J962" s="4"/>
      <c r="K962" s="4"/>
    </row>
    <row r="963" spans="1:11" ht="14.25" customHeight="1">
      <c r="A963" s="4"/>
      <c r="B963" s="4"/>
      <c r="C963" s="4"/>
      <c r="D963" s="4"/>
      <c r="E963" s="4"/>
      <c r="F963" s="4"/>
      <c r="G963" s="4"/>
      <c r="H963" s="4"/>
      <c r="I963" s="4"/>
      <c r="J963" s="4"/>
      <c r="K963" s="4"/>
    </row>
    <row r="964" spans="1:11" ht="14.25" customHeight="1">
      <c r="A964" s="4"/>
      <c r="B964" s="4"/>
      <c r="C964" s="4"/>
      <c r="D964" s="4"/>
      <c r="E964" s="4"/>
      <c r="F964" s="4"/>
      <c r="G964" s="4"/>
      <c r="H964" s="4"/>
      <c r="I964" s="4"/>
      <c r="J964" s="4"/>
      <c r="K964" s="4"/>
    </row>
    <row r="965" spans="1:11" ht="14.25" customHeight="1">
      <c r="A965" s="4"/>
      <c r="B965" s="4"/>
      <c r="C965" s="4"/>
      <c r="D965" s="4"/>
      <c r="E965" s="4"/>
      <c r="F965" s="4"/>
      <c r="G965" s="4"/>
      <c r="H965" s="4"/>
      <c r="I965" s="4"/>
      <c r="J965" s="4"/>
      <c r="K965" s="4"/>
    </row>
    <row r="966" spans="1:11" ht="14.25" customHeight="1">
      <c r="A966" s="4"/>
      <c r="B966" s="4"/>
      <c r="C966" s="4"/>
      <c r="D966" s="4"/>
      <c r="E966" s="4"/>
      <c r="F966" s="4"/>
      <c r="G966" s="4"/>
      <c r="H966" s="4"/>
      <c r="I966" s="4"/>
      <c r="J966" s="4"/>
      <c r="K966" s="4"/>
    </row>
    <row r="967" spans="1:11" ht="14.25" customHeight="1">
      <c r="A967" s="4"/>
      <c r="B967" s="4"/>
      <c r="C967" s="4"/>
      <c r="D967" s="4"/>
      <c r="E967" s="4"/>
      <c r="F967" s="4"/>
      <c r="G967" s="4"/>
      <c r="H967" s="4"/>
      <c r="I967" s="4"/>
      <c r="J967" s="4"/>
      <c r="K967" s="4"/>
    </row>
    <row r="968" spans="1:11" ht="14.25" customHeight="1">
      <c r="A968" s="4"/>
      <c r="B968" s="4"/>
      <c r="C968" s="4"/>
      <c r="D968" s="4"/>
      <c r="E968" s="4"/>
      <c r="F968" s="4"/>
      <c r="G968" s="4"/>
      <c r="H968" s="4"/>
      <c r="I968" s="4"/>
      <c r="J968" s="4"/>
      <c r="K968" s="4"/>
    </row>
    <row r="969" spans="1:11" ht="14.25" customHeight="1">
      <c r="A969" s="4"/>
      <c r="B969" s="4"/>
      <c r="C969" s="4"/>
      <c r="D969" s="4"/>
      <c r="E969" s="4"/>
      <c r="F969" s="4"/>
      <c r="G969" s="4"/>
      <c r="H969" s="4"/>
      <c r="I969" s="4"/>
      <c r="J969" s="4"/>
      <c r="K969" s="4"/>
    </row>
    <row r="970" spans="1:11" ht="14.25" customHeight="1">
      <c r="A970" s="4"/>
      <c r="B970" s="4"/>
      <c r="C970" s="4"/>
      <c r="D970" s="4"/>
      <c r="E970" s="4"/>
      <c r="F970" s="4"/>
      <c r="G970" s="4"/>
      <c r="H970" s="4"/>
      <c r="I970" s="4"/>
      <c r="J970" s="4"/>
      <c r="K970" s="4"/>
    </row>
    <row r="971" spans="1:11" ht="14.25" customHeight="1">
      <c r="A971" s="4"/>
      <c r="B971" s="4"/>
      <c r="C971" s="4"/>
      <c r="D971" s="4"/>
      <c r="E971" s="4"/>
      <c r="F971" s="4"/>
      <c r="G971" s="4"/>
      <c r="H971" s="4"/>
      <c r="I971" s="4"/>
      <c r="J971" s="4"/>
      <c r="K971" s="4"/>
    </row>
    <row r="972" spans="1:11" ht="14.25" customHeight="1">
      <c r="A972" s="4"/>
      <c r="B972" s="4"/>
      <c r="C972" s="4"/>
      <c r="D972" s="4"/>
      <c r="E972" s="4"/>
      <c r="F972" s="4"/>
      <c r="G972" s="4"/>
      <c r="H972" s="4"/>
      <c r="I972" s="4"/>
      <c r="J972" s="4"/>
      <c r="K972" s="4"/>
    </row>
    <row r="973" spans="1:11" ht="14.25" customHeight="1">
      <c r="A973" s="4"/>
      <c r="B973" s="4"/>
      <c r="C973" s="4"/>
      <c r="D973" s="4"/>
      <c r="E973" s="4"/>
      <c r="F973" s="4"/>
      <c r="G973" s="4"/>
      <c r="H973" s="4"/>
      <c r="I973" s="4"/>
      <c r="J973" s="4"/>
      <c r="K973" s="4"/>
    </row>
    <row r="974" spans="1:11" ht="14.25" customHeight="1">
      <c r="A974" s="4"/>
      <c r="B974" s="4"/>
      <c r="C974" s="4"/>
      <c r="D974" s="4"/>
      <c r="E974" s="4"/>
      <c r="F974" s="4"/>
      <c r="G974" s="4"/>
      <c r="H974" s="4"/>
      <c r="I974" s="4"/>
      <c r="J974" s="4"/>
      <c r="K974" s="4"/>
    </row>
    <row r="975" spans="1:11" ht="14.25" customHeight="1">
      <c r="A975" s="4"/>
      <c r="B975" s="4"/>
      <c r="C975" s="4"/>
      <c r="D975" s="4"/>
      <c r="E975" s="4"/>
      <c r="F975" s="4"/>
      <c r="G975" s="4"/>
      <c r="H975" s="4"/>
      <c r="I975" s="4"/>
      <c r="J975" s="4"/>
      <c r="K975" s="4"/>
    </row>
    <row r="976" spans="1:11" ht="14.25" customHeight="1">
      <c r="A976" s="4"/>
      <c r="B976" s="4"/>
      <c r="C976" s="4"/>
      <c r="D976" s="4"/>
      <c r="E976" s="4"/>
      <c r="F976" s="4"/>
      <c r="G976" s="4"/>
      <c r="H976" s="4"/>
      <c r="I976" s="4"/>
      <c r="J976" s="4"/>
      <c r="K976" s="4"/>
    </row>
    <row r="977" spans="1:11" ht="14.25" customHeight="1">
      <c r="A977" s="4"/>
      <c r="B977" s="4"/>
      <c r="C977" s="4"/>
      <c r="D977" s="4"/>
      <c r="E977" s="4"/>
      <c r="F977" s="4"/>
      <c r="G977" s="4"/>
      <c r="H977" s="4"/>
      <c r="I977" s="4"/>
      <c r="J977" s="4"/>
      <c r="K977" s="4"/>
    </row>
    <row r="978" spans="1:11" ht="14.25" customHeight="1">
      <c r="A978" s="4"/>
      <c r="B978" s="4"/>
      <c r="C978" s="4"/>
      <c r="D978" s="4"/>
      <c r="E978" s="4"/>
      <c r="F978" s="4"/>
      <c r="G978" s="4"/>
      <c r="H978" s="4"/>
      <c r="I978" s="4"/>
      <c r="J978" s="4"/>
      <c r="K978" s="4"/>
    </row>
    <row r="979" spans="1:11" ht="14.25" customHeight="1">
      <c r="A979" s="4"/>
      <c r="B979" s="4"/>
      <c r="C979" s="4"/>
      <c r="D979" s="4"/>
      <c r="E979" s="4"/>
      <c r="F979" s="4"/>
      <c r="G979" s="4"/>
      <c r="H979" s="4"/>
      <c r="I979" s="4"/>
      <c r="J979" s="4"/>
      <c r="K979" s="4"/>
    </row>
    <row r="980" spans="1:11" ht="14.25" customHeight="1">
      <c r="A980" s="4"/>
      <c r="B980" s="4"/>
      <c r="C980" s="4"/>
      <c r="D980" s="4"/>
      <c r="E980" s="4"/>
      <c r="F980" s="4"/>
      <c r="G980" s="4"/>
      <c r="H980" s="4"/>
      <c r="I980" s="4"/>
      <c r="J980" s="4"/>
      <c r="K980" s="4"/>
    </row>
    <row r="981" spans="1:11" ht="14.25" customHeight="1">
      <c r="A981" s="4"/>
      <c r="B981" s="4"/>
      <c r="C981" s="4"/>
      <c r="D981" s="4"/>
      <c r="E981" s="4"/>
      <c r="F981" s="4"/>
      <c r="G981" s="4"/>
      <c r="H981" s="4"/>
      <c r="I981" s="4"/>
      <c r="J981" s="4"/>
      <c r="K981" s="4"/>
    </row>
    <row r="982" spans="1:11" ht="14.25" customHeight="1">
      <c r="A982" s="4"/>
      <c r="B982" s="4"/>
      <c r="C982" s="4"/>
      <c r="D982" s="4"/>
      <c r="E982" s="4"/>
      <c r="F982" s="4"/>
      <c r="G982" s="4"/>
      <c r="H982" s="4"/>
      <c r="I982" s="4"/>
      <c r="J982" s="4"/>
      <c r="K982" s="4"/>
    </row>
    <row r="983" spans="1:11" ht="14.25" customHeight="1">
      <c r="A983" s="4"/>
      <c r="B983" s="4"/>
      <c r="C983" s="4"/>
      <c r="D983" s="4"/>
      <c r="E983" s="4"/>
      <c r="F983" s="4"/>
      <c r="G983" s="4"/>
      <c r="H983" s="4"/>
      <c r="I983" s="4"/>
      <c r="J983" s="4"/>
      <c r="K983" s="4"/>
    </row>
    <row r="984" spans="1:11" ht="14.25" customHeight="1">
      <c r="A984" s="4"/>
      <c r="B984" s="4"/>
      <c r="C984" s="4"/>
      <c r="D984" s="4"/>
      <c r="E984" s="4"/>
      <c r="F984" s="4"/>
      <c r="G984" s="4"/>
      <c r="H984" s="4"/>
      <c r="I984" s="4"/>
      <c r="J984" s="4"/>
      <c r="K984" s="4"/>
    </row>
  </sheetData>
  <mergeCells count="1">
    <mergeCell ref="A1:F1"/>
  </mergeCells>
  <pageMargins left="0.75" right="0.75" top="1" bottom="1" header="0.511811023622047" footer="0.511811023622047"/>
  <pageSetup paperSize="9" orientation="portrait"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K18"/>
  <sheetViews>
    <sheetView zoomScaleNormal="100" workbookViewId="0">
      <selection activeCell="C15" sqref="C15"/>
    </sheetView>
  </sheetViews>
  <sheetFormatPr defaultColWidth="8.7109375" defaultRowHeight="15"/>
  <cols>
    <col min="1" max="1" width="24.28515625" customWidth="1"/>
    <col min="2" max="2" width="27.42578125" customWidth="1"/>
    <col min="3" max="3" width="23.28515625" customWidth="1"/>
    <col min="4" max="4" width="30.42578125" customWidth="1"/>
    <col min="5" max="5" width="37" customWidth="1"/>
    <col min="6" max="6" width="26.5703125" customWidth="1"/>
    <col min="7" max="7" width="14.85546875" customWidth="1"/>
    <col min="8" max="8" width="15.140625" customWidth="1"/>
    <col min="9" max="9" width="11.85546875" customWidth="1"/>
    <col min="10" max="10" width="15.85546875" customWidth="1"/>
  </cols>
  <sheetData>
    <row r="1" spans="1:11" ht="15.75" customHeight="1">
      <c r="A1" s="377" t="s">
        <v>866</v>
      </c>
      <c r="B1" s="377"/>
      <c r="C1" s="377"/>
      <c r="D1" s="377"/>
      <c r="E1" s="377"/>
      <c r="F1" s="377"/>
      <c r="G1" s="377"/>
      <c r="H1" s="4"/>
      <c r="I1" s="4"/>
      <c r="J1" s="4"/>
      <c r="K1" s="4"/>
    </row>
    <row r="2" spans="1:11" ht="15" customHeight="1">
      <c r="A2" s="4"/>
      <c r="B2" s="4"/>
      <c r="C2" s="4"/>
      <c r="D2" s="4"/>
      <c r="E2" s="4"/>
      <c r="F2" s="4"/>
      <c r="G2" s="4"/>
      <c r="H2" s="4"/>
      <c r="I2" s="4"/>
      <c r="J2" s="4"/>
      <c r="K2" s="4"/>
    </row>
    <row r="3" spans="1:11" ht="15" customHeight="1">
      <c r="A3" s="156" t="s">
        <v>867</v>
      </c>
      <c r="B3" s="156" t="s">
        <v>492</v>
      </c>
      <c r="C3" s="156" t="s">
        <v>868</v>
      </c>
      <c r="D3" s="381" t="s">
        <v>869</v>
      </c>
      <c r="E3" s="381"/>
      <c r="F3" s="381"/>
      <c r="G3" s="381"/>
      <c r="H3" s="4"/>
      <c r="I3" s="4"/>
      <c r="J3" s="4"/>
      <c r="K3" s="4"/>
    </row>
    <row r="4" spans="1:11" ht="30" customHeight="1">
      <c r="A4" s="207" t="s">
        <v>870</v>
      </c>
      <c r="B4" s="255">
        <v>8500000</v>
      </c>
      <c r="C4" s="256">
        <v>18000000</v>
      </c>
      <c r="D4" s="379" t="s">
        <v>871</v>
      </c>
      <c r="E4" s="379"/>
      <c r="F4" s="379"/>
      <c r="G4" s="379"/>
      <c r="H4" s="4"/>
      <c r="I4" s="4"/>
      <c r="J4" s="4"/>
      <c r="K4" s="4"/>
    </row>
    <row r="5" spans="1:11" ht="45" customHeight="1">
      <c r="A5" s="207" t="s">
        <v>872</v>
      </c>
      <c r="B5" s="255">
        <v>12000000</v>
      </c>
      <c r="C5" s="256">
        <v>32000000</v>
      </c>
      <c r="D5" s="379" t="s">
        <v>873</v>
      </c>
      <c r="E5" s="379"/>
      <c r="F5" s="379"/>
      <c r="G5" s="379"/>
      <c r="H5" s="4"/>
      <c r="I5" s="4"/>
      <c r="J5" s="4"/>
      <c r="K5" s="4"/>
    </row>
    <row r="6" spans="1:11" ht="30" customHeight="1">
      <c r="A6" s="207" t="s">
        <v>874</v>
      </c>
      <c r="B6" s="255">
        <v>15000000</v>
      </c>
      <c r="C6" s="256">
        <v>28000000</v>
      </c>
      <c r="D6" s="379" t="s">
        <v>875</v>
      </c>
      <c r="E6" s="379"/>
      <c r="F6" s="379"/>
      <c r="G6" s="379"/>
      <c r="H6" s="4"/>
      <c r="I6" s="4"/>
      <c r="J6" s="4"/>
      <c r="K6" s="4"/>
    </row>
    <row r="7" spans="1:11" ht="30" customHeight="1">
      <c r="A7" s="207" t="s">
        <v>876</v>
      </c>
      <c r="B7" s="255">
        <v>18000000</v>
      </c>
      <c r="C7" s="256">
        <v>25000000</v>
      </c>
      <c r="D7" s="379" t="s">
        <v>877</v>
      </c>
      <c r="E7" s="379"/>
      <c r="F7" s="379"/>
      <c r="G7" s="379"/>
      <c r="H7" s="4"/>
      <c r="I7" s="4"/>
      <c r="J7" s="4"/>
      <c r="K7" s="4"/>
    </row>
    <row r="8" spans="1:11" ht="30" customHeight="1">
      <c r="A8" s="207" t="s">
        <v>878</v>
      </c>
      <c r="B8" s="255">
        <v>6000000</v>
      </c>
      <c r="C8" s="256">
        <v>12000000</v>
      </c>
      <c r="D8" s="379" t="s">
        <v>879</v>
      </c>
      <c r="E8" s="379"/>
      <c r="F8" s="379"/>
      <c r="G8" s="379"/>
      <c r="H8" s="4"/>
      <c r="I8" s="4"/>
      <c r="J8" s="4"/>
      <c r="K8" s="4"/>
    </row>
    <row r="9" spans="1:11" ht="30" customHeight="1">
      <c r="A9" s="207" t="s">
        <v>880</v>
      </c>
      <c r="B9" s="255">
        <v>4500000</v>
      </c>
      <c r="C9" s="256">
        <v>9000000</v>
      </c>
      <c r="D9" s="379" t="s">
        <v>881</v>
      </c>
      <c r="E9" s="379"/>
      <c r="F9" s="379"/>
      <c r="G9" s="379"/>
      <c r="H9" s="4"/>
      <c r="I9" s="4"/>
      <c r="J9" s="4"/>
      <c r="K9" s="4"/>
    </row>
    <row r="10" spans="1:11" ht="30" customHeight="1">
      <c r="A10" s="207" t="s">
        <v>882</v>
      </c>
      <c r="B10" s="255">
        <v>0</v>
      </c>
      <c r="C10" s="256">
        <v>25000000</v>
      </c>
      <c r="D10" s="379" t="s">
        <v>883</v>
      </c>
      <c r="E10" s="379"/>
      <c r="F10" s="379"/>
      <c r="G10" s="379"/>
      <c r="H10" s="4"/>
      <c r="I10" s="4"/>
      <c r="J10" s="4"/>
      <c r="K10" s="4"/>
    </row>
    <row r="11" spans="1:11" ht="30" customHeight="1">
      <c r="A11" s="207" t="s">
        <v>884</v>
      </c>
      <c r="B11" s="255">
        <v>0</v>
      </c>
      <c r="C11" s="256">
        <v>18000000</v>
      </c>
      <c r="D11" s="379" t="s">
        <v>885</v>
      </c>
      <c r="E11" s="379"/>
      <c r="F11" s="379"/>
      <c r="G11" s="379"/>
      <c r="H11" s="4"/>
      <c r="I11" s="4"/>
      <c r="J11" s="4"/>
      <c r="K11" s="4"/>
    </row>
    <row r="12" spans="1:11" ht="30" customHeight="1">
      <c r="A12" s="207" t="s">
        <v>886</v>
      </c>
      <c r="B12" s="255">
        <v>0</v>
      </c>
      <c r="C12" s="256">
        <v>12000000</v>
      </c>
      <c r="D12" s="379" t="s">
        <v>887</v>
      </c>
      <c r="E12" s="379"/>
      <c r="F12" s="379"/>
      <c r="G12" s="379"/>
      <c r="H12" s="4"/>
      <c r="I12" s="4"/>
      <c r="J12" s="4"/>
      <c r="K12" s="4"/>
    </row>
    <row r="13" spans="1:11" ht="30" customHeight="1">
      <c r="A13" s="207" t="s">
        <v>888</v>
      </c>
      <c r="B13" s="255">
        <v>0</v>
      </c>
      <c r="C13" s="256">
        <v>8000000</v>
      </c>
      <c r="D13" s="379" t="s">
        <v>889</v>
      </c>
      <c r="E13" s="379"/>
      <c r="F13" s="379"/>
      <c r="G13" s="379"/>
      <c r="H13" s="4"/>
      <c r="I13" s="4"/>
      <c r="J13" s="4"/>
      <c r="K13" s="4"/>
    </row>
    <row r="14" spans="1:11" ht="61.5" customHeight="1">
      <c r="A14" s="257" t="s">
        <v>890</v>
      </c>
      <c r="B14" s="258">
        <f>SUM(B4:B13)</f>
        <v>64000000</v>
      </c>
      <c r="C14" s="259">
        <f>SUM(C4:C13)</f>
        <v>187000000</v>
      </c>
      <c r="D14" s="380" t="s">
        <v>891</v>
      </c>
      <c r="E14" s="380"/>
      <c r="F14" s="380"/>
      <c r="G14" s="380"/>
      <c r="H14" s="4"/>
      <c r="I14" s="4"/>
      <c r="J14" s="4"/>
      <c r="K14" s="4"/>
    </row>
    <row r="15" spans="1:11" ht="15" customHeight="1">
      <c r="A15" s="4"/>
      <c r="B15" s="4"/>
      <c r="C15" s="4"/>
      <c r="D15" s="4"/>
      <c r="E15" s="4"/>
      <c r="F15" s="4"/>
      <c r="G15" s="4"/>
      <c r="H15" s="4"/>
      <c r="I15" s="4"/>
      <c r="J15" s="4"/>
      <c r="K15" s="4"/>
    </row>
    <row r="16" spans="1:11" ht="15" customHeight="1">
      <c r="A16" s="4"/>
      <c r="B16" s="4"/>
      <c r="C16" s="4"/>
      <c r="D16" s="4"/>
      <c r="E16" s="4"/>
      <c r="F16" s="4"/>
      <c r="G16" s="4"/>
      <c r="H16" s="4"/>
      <c r="I16" s="4"/>
      <c r="J16" s="4"/>
      <c r="K16" s="4"/>
    </row>
    <row r="17" spans="1:11" ht="15" customHeight="1">
      <c r="A17" s="4"/>
      <c r="B17" s="4"/>
      <c r="C17" s="4"/>
      <c r="D17" s="4"/>
      <c r="E17" s="4"/>
      <c r="F17" s="4"/>
      <c r="G17" s="4"/>
      <c r="H17" s="4"/>
      <c r="I17" s="4"/>
      <c r="J17" s="4"/>
      <c r="K17" s="4"/>
    </row>
    <row r="18" spans="1:11" ht="15" customHeight="1">
      <c r="A18" s="4"/>
      <c r="B18" s="4"/>
      <c r="C18" s="4"/>
      <c r="D18" s="4"/>
      <c r="E18" s="4"/>
      <c r="F18" s="4"/>
      <c r="G18" s="4"/>
      <c r="H18" s="4"/>
      <c r="I18" s="4"/>
      <c r="J18" s="4"/>
      <c r="K18" s="4"/>
    </row>
  </sheetData>
  <mergeCells count="13">
    <mergeCell ref="A1:G1"/>
    <mergeCell ref="D3:G3"/>
    <mergeCell ref="D4:G4"/>
    <mergeCell ref="D5:G5"/>
    <mergeCell ref="D6:G6"/>
    <mergeCell ref="D12:G12"/>
    <mergeCell ref="D13:G13"/>
    <mergeCell ref="D14:G14"/>
    <mergeCell ref="D7:G7"/>
    <mergeCell ref="D8:G8"/>
    <mergeCell ref="D9:G9"/>
    <mergeCell ref="D10:G10"/>
    <mergeCell ref="D11:G11"/>
  </mergeCells>
  <pageMargins left="0.7" right="0.7" top="0.75" bottom="0.75" header="0.511811023622047" footer="0.511811023622047"/>
  <pageSetup paperSize="9" orientation="portrait"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J26"/>
  <sheetViews>
    <sheetView topLeftCell="A7" zoomScaleNormal="100" workbookViewId="0">
      <selection activeCell="B12" sqref="B12"/>
    </sheetView>
  </sheetViews>
  <sheetFormatPr defaultColWidth="8.7109375" defaultRowHeight="15"/>
  <cols>
    <col min="1" max="1" width="30" customWidth="1"/>
    <col min="2" max="2" width="20.7109375" customWidth="1"/>
    <col min="3" max="3" width="23" customWidth="1"/>
    <col min="4" max="4" width="18.28515625" customWidth="1"/>
    <col min="5" max="5" width="15.28515625" customWidth="1"/>
    <col min="6" max="6" width="23" customWidth="1"/>
    <col min="7" max="7" width="15.28515625" customWidth="1"/>
    <col min="8" max="8" width="18.28515625" customWidth="1"/>
    <col min="9" max="9" width="15" customWidth="1"/>
    <col min="10" max="10" width="16.5703125" customWidth="1"/>
  </cols>
  <sheetData>
    <row r="1" spans="1:10" ht="15" customHeight="1">
      <c r="A1" s="4"/>
      <c r="B1" s="4"/>
      <c r="C1" s="4"/>
      <c r="D1" s="4"/>
      <c r="E1" s="4"/>
      <c r="F1" s="4"/>
      <c r="G1" s="4"/>
      <c r="H1" s="4"/>
      <c r="I1" s="4"/>
      <c r="J1" s="4"/>
    </row>
    <row r="2" spans="1:10" ht="15.75" customHeight="1">
      <c r="A2" s="377" t="s">
        <v>892</v>
      </c>
      <c r="B2" s="377"/>
      <c r="C2" s="377"/>
      <c r="D2" s="377"/>
      <c r="E2" s="4"/>
      <c r="F2" s="4"/>
      <c r="G2" s="4"/>
      <c r="H2" s="4"/>
      <c r="I2" s="4"/>
      <c r="J2" s="4"/>
    </row>
    <row r="3" spans="1:10" ht="15" customHeight="1">
      <c r="A3" s="4"/>
      <c r="B3" s="4"/>
      <c r="C3" s="4"/>
      <c r="D3" s="4"/>
      <c r="E3" s="4"/>
      <c r="F3" s="4"/>
      <c r="G3" s="4"/>
      <c r="H3" s="4"/>
      <c r="I3" s="4"/>
      <c r="J3" s="4"/>
    </row>
    <row r="4" spans="1:10" ht="15" customHeight="1">
      <c r="A4" s="156" t="s">
        <v>893</v>
      </c>
      <c r="B4" s="156" t="s">
        <v>894</v>
      </c>
      <c r="C4" s="156" t="s">
        <v>895</v>
      </c>
      <c r="D4" s="73" t="s">
        <v>896</v>
      </c>
      <c r="E4" s="73" t="s">
        <v>42</v>
      </c>
      <c r="F4" s="4"/>
      <c r="G4" s="4"/>
      <c r="H4" s="4"/>
      <c r="I4" s="4"/>
      <c r="J4" s="4"/>
    </row>
    <row r="5" spans="1:10" ht="105" customHeight="1">
      <c r="A5" s="159" t="s">
        <v>897</v>
      </c>
      <c r="B5" s="159" t="s">
        <v>898</v>
      </c>
      <c r="C5" s="207" t="s">
        <v>899</v>
      </c>
      <c r="D5" s="4"/>
      <c r="E5" s="4"/>
      <c r="F5" s="4"/>
      <c r="G5" s="4"/>
      <c r="H5" s="4"/>
      <c r="I5" s="4"/>
      <c r="J5" s="4"/>
    </row>
    <row r="6" spans="1:10" ht="120" customHeight="1">
      <c r="A6" s="156" t="s">
        <v>900</v>
      </c>
      <c r="B6" s="156" t="s">
        <v>901</v>
      </c>
      <c r="C6" s="244" t="s">
        <v>902</v>
      </c>
      <c r="F6" s="4"/>
      <c r="G6" s="14" t="s">
        <v>903</v>
      </c>
      <c r="H6" s="4"/>
      <c r="I6" s="4"/>
      <c r="J6" s="4"/>
    </row>
    <row r="7" spans="1:10" ht="120" customHeight="1">
      <c r="A7" s="159" t="s">
        <v>904</v>
      </c>
      <c r="B7" s="159" t="s">
        <v>905</v>
      </c>
      <c r="C7" s="207" t="s">
        <v>906</v>
      </c>
      <c r="D7" s="260">
        <v>8500000</v>
      </c>
      <c r="E7" s="133" t="s">
        <v>907</v>
      </c>
      <c r="F7" s="4"/>
      <c r="G7" s="4"/>
      <c r="H7" s="4"/>
      <c r="I7" s="4"/>
      <c r="J7" s="4"/>
    </row>
    <row r="8" spans="1:10" ht="120" customHeight="1">
      <c r="A8" s="156" t="s">
        <v>908</v>
      </c>
      <c r="B8" s="156" t="s">
        <v>909</v>
      </c>
      <c r="C8" s="244" t="s">
        <v>910</v>
      </c>
      <c r="D8" s="236">
        <v>12000000</v>
      </c>
      <c r="E8" s="261" t="s">
        <v>911</v>
      </c>
      <c r="F8" s="73" t="s">
        <v>42</v>
      </c>
      <c r="G8" s="15" t="s">
        <v>912</v>
      </c>
      <c r="H8" s="15" t="s">
        <v>472</v>
      </c>
      <c r="I8" s="4"/>
      <c r="J8" s="4"/>
    </row>
    <row r="9" spans="1:10" ht="120" customHeight="1">
      <c r="A9" s="159" t="s">
        <v>913</v>
      </c>
      <c r="B9" s="159" t="s">
        <v>914</v>
      </c>
      <c r="C9" s="262" t="s">
        <v>915</v>
      </c>
      <c r="D9" s="210">
        <v>15000000</v>
      </c>
      <c r="E9" s="248" t="s">
        <v>916</v>
      </c>
      <c r="F9" s="263" t="s">
        <v>917</v>
      </c>
      <c r="G9" s="135" t="s">
        <v>918</v>
      </c>
      <c r="H9" s="210">
        <v>8500000</v>
      </c>
      <c r="I9" s="4"/>
      <c r="J9" s="4"/>
    </row>
    <row r="10" spans="1:10" ht="105" customHeight="1">
      <c r="A10" s="159" t="s">
        <v>919</v>
      </c>
      <c r="B10" s="159" t="s">
        <v>920</v>
      </c>
      <c r="C10" s="262" t="s">
        <v>921</v>
      </c>
      <c r="D10" s="210">
        <v>18000000</v>
      </c>
      <c r="E10" s="248" t="s">
        <v>922</v>
      </c>
      <c r="F10" s="263" t="s">
        <v>917</v>
      </c>
      <c r="G10" s="135" t="s">
        <v>923</v>
      </c>
      <c r="H10" s="210">
        <v>12000000</v>
      </c>
      <c r="I10" s="4"/>
      <c r="J10" s="4"/>
    </row>
    <row r="11" spans="1:10" ht="60" customHeight="1">
      <c r="A11" s="133" t="s">
        <v>924</v>
      </c>
      <c r="B11" s="207" t="s">
        <v>925</v>
      </c>
      <c r="C11" s="264" t="s">
        <v>926</v>
      </c>
      <c r="D11" s="210">
        <v>6000000</v>
      </c>
      <c r="E11" s="248" t="s">
        <v>927</v>
      </c>
      <c r="F11" s="265" t="s">
        <v>917</v>
      </c>
      <c r="G11" s="126" t="s">
        <v>928</v>
      </c>
      <c r="H11" s="266">
        <v>15000000</v>
      </c>
      <c r="I11" s="4"/>
      <c r="J11" s="4"/>
    </row>
    <row r="12" spans="1:10" ht="45" customHeight="1">
      <c r="A12" s="133" t="s">
        <v>929</v>
      </c>
      <c r="B12" s="207" t="s">
        <v>930</v>
      </c>
      <c r="C12" s="262" t="s">
        <v>931</v>
      </c>
      <c r="D12" s="210">
        <v>4500000</v>
      </c>
      <c r="E12" s="210" t="s">
        <v>932</v>
      </c>
      <c r="F12" s="263" t="s">
        <v>933</v>
      </c>
      <c r="G12" s="135" t="s">
        <v>934</v>
      </c>
      <c r="H12" s="210">
        <v>18000000</v>
      </c>
      <c r="I12" s="4"/>
      <c r="J12" s="4"/>
    </row>
    <row r="13" spans="1:10" ht="15.75" customHeight="1">
      <c r="A13" s="382" t="s">
        <v>935</v>
      </c>
      <c r="B13" s="382"/>
      <c r="C13" s="382"/>
      <c r="D13" s="126"/>
      <c r="E13" s="133"/>
      <c r="F13" s="265"/>
      <c r="G13" s="126" t="s">
        <v>936</v>
      </c>
      <c r="H13" s="266">
        <v>6000000</v>
      </c>
      <c r="I13" s="4"/>
      <c r="J13" s="4"/>
    </row>
    <row r="14" spans="1:10" ht="15" customHeight="1">
      <c r="A14" s="383" t="s">
        <v>937</v>
      </c>
      <c r="B14" s="383"/>
      <c r="C14" s="383"/>
      <c r="D14" s="267">
        <v>64000000</v>
      </c>
      <c r="E14" s="268" t="s">
        <v>938</v>
      </c>
      <c r="F14" s="265" t="s">
        <v>939</v>
      </c>
      <c r="G14" s="126" t="s">
        <v>940</v>
      </c>
      <c r="H14" s="266">
        <v>4500000</v>
      </c>
      <c r="I14" s="4"/>
      <c r="J14" s="4"/>
    </row>
    <row r="15" spans="1:10" ht="15" customHeight="1">
      <c r="A15" s="156" t="s">
        <v>834</v>
      </c>
      <c r="B15" s="156" t="s">
        <v>941</v>
      </c>
      <c r="C15" s="269" t="s">
        <v>942</v>
      </c>
      <c r="D15" s="220">
        <v>1530000</v>
      </c>
      <c r="E15" s="220">
        <v>68850000</v>
      </c>
      <c r="F15" s="135" t="s">
        <v>943</v>
      </c>
      <c r="G15" s="4"/>
      <c r="H15" s="4"/>
      <c r="I15" s="4"/>
      <c r="J15" s="4"/>
    </row>
    <row r="16" spans="1:10" ht="90" customHeight="1">
      <c r="A16" s="159" t="s">
        <v>944</v>
      </c>
      <c r="B16" s="159" t="s">
        <v>945</v>
      </c>
      <c r="C16" s="208" t="s">
        <v>946</v>
      </c>
      <c r="D16" s="210">
        <v>1800000</v>
      </c>
      <c r="E16" s="210">
        <v>99000000</v>
      </c>
      <c r="F16" s="135" t="s">
        <v>947</v>
      </c>
      <c r="G16" s="4"/>
      <c r="H16" s="4"/>
      <c r="I16" s="22" t="s">
        <v>948</v>
      </c>
      <c r="J16" s="4"/>
    </row>
    <row r="17" spans="1:10" ht="105" customHeight="1">
      <c r="A17" s="159" t="s">
        <v>949</v>
      </c>
      <c r="B17" s="159" t="s">
        <v>950</v>
      </c>
      <c r="C17" s="208" t="s">
        <v>951</v>
      </c>
      <c r="D17" s="210">
        <v>1536000</v>
      </c>
      <c r="E17" s="210">
        <v>38400000</v>
      </c>
      <c r="F17" s="135" t="s">
        <v>952</v>
      </c>
      <c r="G17" s="4"/>
      <c r="H17" s="4"/>
      <c r="I17" s="4"/>
      <c r="J17" s="4"/>
    </row>
    <row r="18" spans="1:10" ht="90" customHeight="1">
      <c r="A18" s="270" t="s">
        <v>928</v>
      </c>
      <c r="B18" s="159" t="s">
        <v>953</v>
      </c>
      <c r="C18" s="159" t="s">
        <v>954</v>
      </c>
      <c r="D18" s="135"/>
      <c r="E18" s="135"/>
      <c r="F18" s="135"/>
      <c r="G18" s="4"/>
      <c r="H18" s="4"/>
      <c r="I18" s="15" t="s">
        <v>39</v>
      </c>
      <c r="J18" s="15" t="s">
        <v>472</v>
      </c>
    </row>
    <row r="19" spans="1:10" ht="90" customHeight="1">
      <c r="A19" s="159" t="s">
        <v>955</v>
      </c>
      <c r="B19" s="159" t="s">
        <v>956</v>
      </c>
      <c r="C19" s="208" t="s">
        <v>957</v>
      </c>
      <c r="D19" s="210">
        <v>12000000</v>
      </c>
      <c r="E19" s="210">
        <v>12000000</v>
      </c>
      <c r="F19" s="135" t="s">
        <v>958</v>
      </c>
      <c r="G19" s="4"/>
      <c r="H19" s="4"/>
      <c r="I19" s="4" t="s">
        <v>959</v>
      </c>
      <c r="J19" s="107">
        <v>18000000</v>
      </c>
    </row>
    <row r="20" spans="1:10" ht="90" customHeight="1">
      <c r="A20" s="156" t="s">
        <v>960</v>
      </c>
      <c r="B20" s="156" t="s">
        <v>956</v>
      </c>
      <c r="C20" s="269" t="s">
        <v>961</v>
      </c>
      <c r="D20" s="236" t="s">
        <v>962</v>
      </c>
      <c r="E20" s="210">
        <v>6750000</v>
      </c>
      <c r="F20" s="135" t="s">
        <v>963</v>
      </c>
      <c r="G20" s="14" t="s">
        <v>964</v>
      </c>
      <c r="H20" s="4"/>
      <c r="I20" s="4" t="s">
        <v>82</v>
      </c>
      <c r="J20" s="107">
        <v>8500000</v>
      </c>
    </row>
    <row r="21" spans="1:10" ht="90" customHeight="1">
      <c r="A21" s="159" t="s">
        <v>965</v>
      </c>
      <c r="B21" s="271" t="s">
        <v>966</v>
      </c>
      <c r="C21" s="208" t="s">
        <v>967</v>
      </c>
      <c r="D21" s="210"/>
      <c r="E21" s="210">
        <v>8000000</v>
      </c>
      <c r="F21" s="135" t="s">
        <v>968</v>
      </c>
      <c r="G21" s="4"/>
      <c r="H21" s="4"/>
      <c r="I21" s="4" t="s">
        <v>969</v>
      </c>
      <c r="J21" s="107">
        <v>3750000</v>
      </c>
    </row>
    <row r="22" spans="1:10" ht="90" customHeight="1">
      <c r="A22" s="159" t="s">
        <v>970</v>
      </c>
      <c r="B22" s="159" t="s">
        <v>971</v>
      </c>
      <c r="C22" s="208" t="s">
        <v>972</v>
      </c>
      <c r="D22" s="210"/>
      <c r="E22" s="210">
        <v>2000000</v>
      </c>
      <c r="F22" s="135" t="s">
        <v>973</v>
      </c>
      <c r="G22" s="31" t="s">
        <v>39</v>
      </c>
      <c r="H22" s="31" t="s">
        <v>40</v>
      </c>
      <c r="I22" s="4" t="s">
        <v>864</v>
      </c>
      <c r="J22" s="107">
        <v>5000000</v>
      </c>
    </row>
    <row r="23" spans="1:10" ht="90" customHeight="1">
      <c r="A23" s="159" t="s">
        <v>974</v>
      </c>
      <c r="B23" s="271" t="s">
        <v>975</v>
      </c>
      <c r="C23" s="208" t="s">
        <v>976</v>
      </c>
      <c r="D23" s="210"/>
      <c r="E23" s="210">
        <v>7500000</v>
      </c>
      <c r="F23" s="135" t="s">
        <v>977</v>
      </c>
      <c r="G23" s="4" t="s">
        <v>978</v>
      </c>
      <c r="H23" s="107">
        <v>40800000</v>
      </c>
      <c r="I23" s="4" t="s">
        <v>934</v>
      </c>
      <c r="J23" s="107">
        <v>4750000</v>
      </c>
    </row>
    <row r="24" spans="1:10" ht="90" customHeight="1">
      <c r="A24" s="159" t="s">
        <v>979</v>
      </c>
      <c r="B24" s="271" t="s">
        <v>980</v>
      </c>
      <c r="C24" s="208" t="s">
        <v>981</v>
      </c>
      <c r="D24" s="210"/>
      <c r="E24" s="210">
        <v>8000000</v>
      </c>
      <c r="F24" s="135" t="s">
        <v>982</v>
      </c>
      <c r="G24" s="4" t="s">
        <v>983</v>
      </c>
      <c r="H24" s="107">
        <v>64000000</v>
      </c>
      <c r="I24" s="4" t="s">
        <v>865</v>
      </c>
      <c r="J24" s="107">
        <v>800000</v>
      </c>
    </row>
    <row r="25" spans="1:10" ht="75" customHeight="1">
      <c r="A25" s="162" t="s">
        <v>984</v>
      </c>
      <c r="B25" s="272" t="s">
        <v>985</v>
      </c>
      <c r="C25" s="162" t="s">
        <v>986</v>
      </c>
      <c r="D25" s="273"/>
      <c r="E25" s="135"/>
      <c r="F25" s="135"/>
      <c r="G25" s="4" t="s">
        <v>489</v>
      </c>
      <c r="H25" s="107">
        <v>104800000</v>
      </c>
      <c r="I25" s="4"/>
      <c r="J25" s="4"/>
    </row>
    <row r="26" spans="1:10" ht="15" customHeight="1">
      <c r="A26" s="160"/>
      <c r="B26" s="274"/>
      <c r="C26" s="160"/>
      <c r="D26" s="274"/>
      <c r="E26" s="275">
        <v>485375000</v>
      </c>
      <c r="F26" s="274" t="s">
        <v>987</v>
      </c>
      <c r="G26" s="4" t="s">
        <v>988</v>
      </c>
      <c r="H26" s="107">
        <v>57000000</v>
      </c>
      <c r="I26" s="4"/>
      <c r="J26" s="4"/>
    </row>
  </sheetData>
  <mergeCells count="3">
    <mergeCell ref="A2:D2"/>
    <mergeCell ref="A13:C13"/>
    <mergeCell ref="A14:C14"/>
  </mergeCells>
  <pageMargins left="0.7" right="0.7" top="0.75" bottom="0.75" header="0.511811023622047" footer="0.511811023622047"/>
  <pageSetup paperSize="9" orientation="portrait"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J94"/>
  <sheetViews>
    <sheetView zoomScaleNormal="100" workbookViewId="0">
      <selection activeCell="B5" sqref="B5"/>
    </sheetView>
  </sheetViews>
  <sheetFormatPr defaultColWidth="8.7109375" defaultRowHeight="15"/>
  <cols>
    <col min="1" max="1" width="48.5703125" customWidth="1"/>
    <col min="2" max="2" width="56.140625" customWidth="1"/>
    <col min="3" max="10" width="48.5703125" customWidth="1"/>
  </cols>
  <sheetData>
    <row r="1" spans="1:10" ht="15" customHeight="1">
      <c r="A1" s="239" t="s">
        <v>989</v>
      </c>
      <c r="B1" s="276">
        <v>47800000</v>
      </c>
      <c r="C1" s="277" t="s">
        <v>990</v>
      </c>
      <c r="D1" s="276">
        <v>47800000</v>
      </c>
      <c r="E1" s="4"/>
      <c r="F1" s="4"/>
      <c r="G1" s="4"/>
      <c r="H1" s="4"/>
      <c r="I1" s="4"/>
      <c r="J1" s="4"/>
    </row>
    <row r="2" spans="1:10" ht="15.75" customHeight="1">
      <c r="A2" s="237"/>
      <c r="B2" s="143"/>
      <c r="C2" s="135"/>
      <c r="D2" s="143"/>
      <c r="E2" s="4"/>
      <c r="F2" s="4"/>
      <c r="G2" s="4"/>
      <c r="H2" s="4"/>
      <c r="I2" s="4"/>
      <c r="J2" s="4"/>
    </row>
    <row r="3" spans="1:10" ht="15" customHeight="1">
      <c r="A3" s="133" t="s">
        <v>991</v>
      </c>
      <c r="B3" s="143"/>
      <c r="C3" s="135" t="s">
        <v>992</v>
      </c>
      <c r="D3" s="135" t="s">
        <v>993</v>
      </c>
      <c r="E3" s="4"/>
      <c r="F3" s="4"/>
      <c r="G3" s="4"/>
      <c r="H3" s="4"/>
      <c r="I3" s="4"/>
      <c r="J3" s="4"/>
    </row>
    <row r="4" spans="1:10" ht="15" customHeight="1">
      <c r="A4" s="278" t="s">
        <v>994</v>
      </c>
      <c r="B4" s="73"/>
      <c r="C4" s="73" t="s">
        <v>995</v>
      </c>
      <c r="D4" s="73" t="s">
        <v>996</v>
      </c>
      <c r="E4" s="4"/>
      <c r="F4" s="4"/>
      <c r="G4" s="4"/>
      <c r="H4" s="4"/>
      <c r="I4" s="4"/>
      <c r="J4" s="4"/>
    </row>
    <row r="5" spans="1:10" ht="15" customHeight="1">
      <c r="A5" s="133" t="s">
        <v>997</v>
      </c>
      <c r="B5" s="210">
        <v>40800000</v>
      </c>
      <c r="C5" s="143" t="s">
        <v>998</v>
      </c>
      <c r="D5" s="135" t="s">
        <v>999</v>
      </c>
      <c r="E5" s="4"/>
      <c r="F5" s="4"/>
      <c r="G5" s="4"/>
      <c r="H5" s="4"/>
      <c r="I5" s="4"/>
      <c r="J5" s="4"/>
    </row>
    <row r="6" spans="1:10" ht="15" customHeight="1">
      <c r="A6" s="133" t="s">
        <v>473</v>
      </c>
      <c r="B6" s="210">
        <v>57000000</v>
      </c>
      <c r="C6" s="143" t="s">
        <v>1000</v>
      </c>
      <c r="D6" s="135" t="s">
        <v>1001</v>
      </c>
      <c r="E6" s="4"/>
      <c r="F6" s="4"/>
      <c r="G6" s="4"/>
      <c r="H6" s="4"/>
      <c r="I6" s="4"/>
      <c r="J6" s="4"/>
    </row>
    <row r="7" spans="1:10" ht="15" customHeight="1">
      <c r="A7" s="133" t="s">
        <v>1002</v>
      </c>
      <c r="B7" s="210">
        <v>133000000</v>
      </c>
      <c r="C7" s="143" t="s">
        <v>1003</v>
      </c>
      <c r="D7" s="135" t="s">
        <v>1004</v>
      </c>
      <c r="E7" s="4"/>
      <c r="F7" s="4"/>
      <c r="G7" s="4"/>
      <c r="H7" s="4"/>
      <c r="I7" s="4"/>
      <c r="J7" s="4"/>
    </row>
    <row r="8" spans="1:10" ht="15" customHeight="1">
      <c r="A8" s="133"/>
      <c r="B8" s="143"/>
      <c r="C8" s="143"/>
      <c r="D8" s="135"/>
      <c r="E8" s="4"/>
      <c r="F8" s="4"/>
      <c r="G8" s="4"/>
      <c r="H8" s="4"/>
      <c r="I8" s="4"/>
      <c r="J8" s="4"/>
    </row>
    <row r="9" spans="1:10" ht="15.75" customHeight="1">
      <c r="A9" s="237" t="s">
        <v>1005</v>
      </c>
      <c r="B9" s="210">
        <v>471870000</v>
      </c>
      <c r="C9" s="143" t="s">
        <v>1006</v>
      </c>
      <c r="D9" s="135" t="s">
        <v>1007</v>
      </c>
      <c r="E9" s="4"/>
      <c r="F9" s="4"/>
      <c r="G9" s="4"/>
      <c r="H9" s="4"/>
      <c r="I9" s="22" t="s">
        <v>1008</v>
      </c>
      <c r="J9" s="4"/>
    </row>
    <row r="10" spans="1:10" ht="15" customHeight="1">
      <c r="A10" s="133" t="s">
        <v>1009</v>
      </c>
      <c r="B10" s="210">
        <v>-133000000</v>
      </c>
      <c r="C10" s="143" t="s">
        <v>1010</v>
      </c>
      <c r="D10" s="135" t="s">
        <v>1011</v>
      </c>
      <c r="E10" s="4"/>
      <c r="F10" s="4"/>
      <c r="G10" s="4"/>
      <c r="H10" s="4"/>
      <c r="I10" s="4"/>
      <c r="J10" s="4"/>
    </row>
    <row r="11" spans="1:10" ht="15" customHeight="1">
      <c r="A11" s="279" t="s">
        <v>1012</v>
      </c>
      <c r="B11" s="276">
        <v>338870000</v>
      </c>
      <c r="C11" s="280">
        <f>B9/B6</f>
        <v>8.2784210526315789</v>
      </c>
      <c r="D11" s="277" t="s">
        <v>1013</v>
      </c>
      <c r="E11" s="4"/>
      <c r="F11" s="4"/>
      <c r="G11" s="4"/>
      <c r="H11" s="4"/>
      <c r="I11" s="31" t="s">
        <v>39</v>
      </c>
      <c r="J11" s="31" t="s">
        <v>472</v>
      </c>
    </row>
    <row r="12" spans="1:10" ht="15" customHeight="1">
      <c r="A12" s="278" t="s">
        <v>39</v>
      </c>
      <c r="B12" s="245" t="s">
        <v>1014</v>
      </c>
      <c r="C12" s="245" t="s">
        <v>472</v>
      </c>
      <c r="D12" s="135"/>
      <c r="E12" s="4"/>
      <c r="F12" s="4"/>
      <c r="G12" s="4"/>
      <c r="H12" s="4"/>
      <c r="I12" s="4" t="s">
        <v>1015</v>
      </c>
      <c r="J12" s="107">
        <v>68370000</v>
      </c>
    </row>
    <row r="13" spans="1:10" ht="15" customHeight="1">
      <c r="A13" s="133" t="s">
        <v>1016</v>
      </c>
      <c r="B13" s="210" t="s">
        <v>1017</v>
      </c>
      <c r="C13" s="154">
        <v>2500000</v>
      </c>
      <c r="D13" s="135" t="s">
        <v>1018</v>
      </c>
      <c r="E13" s="4"/>
      <c r="F13" s="4"/>
      <c r="G13" s="4"/>
      <c r="H13" s="4"/>
      <c r="I13" s="4" t="s">
        <v>861</v>
      </c>
      <c r="J13" s="107">
        <v>320850000</v>
      </c>
    </row>
    <row r="14" spans="1:10" ht="15" customHeight="1">
      <c r="A14" s="133" t="s">
        <v>1019</v>
      </c>
      <c r="B14" s="210" t="s">
        <v>1020</v>
      </c>
      <c r="C14" s="154">
        <v>1800000</v>
      </c>
      <c r="D14" s="135" t="s">
        <v>1021</v>
      </c>
      <c r="E14" s="4"/>
      <c r="F14" s="4"/>
      <c r="G14" s="4"/>
      <c r="H14" s="4"/>
      <c r="I14" s="4" t="s">
        <v>862</v>
      </c>
      <c r="J14" s="107">
        <v>38400000</v>
      </c>
    </row>
    <row r="15" spans="1:10" ht="15" customHeight="1">
      <c r="A15" s="133" t="s">
        <v>1022</v>
      </c>
      <c r="B15" s="143" t="s">
        <v>1023</v>
      </c>
      <c r="C15" s="154">
        <v>1200000</v>
      </c>
      <c r="D15" s="135"/>
      <c r="E15" s="4"/>
      <c r="F15" s="4"/>
      <c r="G15" s="4"/>
      <c r="H15" s="4"/>
      <c r="I15" s="4" t="s">
        <v>863</v>
      </c>
      <c r="J15" s="107">
        <v>18750000</v>
      </c>
    </row>
    <row r="16" spans="1:10" ht="15" customHeight="1">
      <c r="A16" s="133" t="s">
        <v>1024</v>
      </c>
      <c r="B16" s="210" t="s">
        <v>1025</v>
      </c>
      <c r="C16" s="154">
        <v>900000</v>
      </c>
      <c r="D16" s="135" t="s">
        <v>1026</v>
      </c>
      <c r="E16" s="4"/>
      <c r="F16" s="4"/>
      <c r="G16" s="4"/>
      <c r="H16" s="4"/>
      <c r="I16" s="4" t="s">
        <v>864</v>
      </c>
      <c r="J16" s="107">
        <v>8000000</v>
      </c>
    </row>
    <row r="17" spans="1:10" ht="15" customHeight="1">
      <c r="A17" s="133" t="s">
        <v>1027</v>
      </c>
      <c r="B17" s="210" t="s">
        <v>1028</v>
      </c>
      <c r="C17" s="154">
        <v>600000</v>
      </c>
      <c r="D17" s="135" t="s">
        <v>1029</v>
      </c>
      <c r="E17" s="4"/>
      <c r="F17" s="4"/>
      <c r="G17" s="4"/>
      <c r="H17" s="4"/>
      <c r="I17" s="4" t="s">
        <v>1030</v>
      </c>
      <c r="J17" s="107">
        <v>7500000</v>
      </c>
    </row>
    <row r="18" spans="1:10" ht="15" customHeight="1">
      <c r="A18" s="239" t="s">
        <v>1031</v>
      </c>
      <c r="B18" s="276" t="s">
        <v>1032</v>
      </c>
      <c r="C18" s="281">
        <v>400000</v>
      </c>
      <c r="D18" s="277" t="s">
        <v>1033</v>
      </c>
      <c r="E18" s="4"/>
      <c r="F18" s="4"/>
      <c r="G18" s="4"/>
      <c r="H18" s="4"/>
      <c r="I18" s="4" t="s">
        <v>865</v>
      </c>
      <c r="J18" s="107">
        <v>10000000</v>
      </c>
    </row>
    <row r="19" spans="1:10" ht="15" customHeight="1">
      <c r="A19" s="4" t="s">
        <v>1034</v>
      </c>
      <c r="B19" s="3" t="s">
        <v>1035</v>
      </c>
      <c r="C19" s="47">
        <v>500000</v>
      </c>
      <c r="D19" s="3"/>
      <c r="E19" s="4"/>
      <c r="F19" s="4"/>
      <c r="G19" s="4"/>
      <c r="H19" s="4"/>
      <c r="I19" s="4"/>
      <c r="J19" s="4"/>
    </row>
    <row r="20" spans="1:10" ht="15" customHeight="1">
      <c r="A20" s="4" t="s">
        <v>1036</v>
      </c>
      <c r="B20" s="3" t="s">
        <v>1037</v>
      </c>
      <c r="C20" s="47">
        <v>600000</v>
      </c>
      <c r="D20" s="3"/>
      <c r="E20" s="4"/>
      <c r="F20" s="4"/>
      <c r="G20" s="4"/>
      <c r="H20" s="4"/>
      <c r="I20" s="4"/>
      <c r="J20" s="4"/>
    </row>
    <row r="21" spans="1:10" ht="15" customHeight="1">
      <c r="A21" s="22" t="s">
        <v>1038</v>
      </c>
      <c r="B21" s="3"/>
      <c r="C21" s="57">
        <v>8500000</v>
      </c>
      <c r="D21" s="3"/>
      <c r="E21" s="4"/>
      <c r="F21" s="4"/>
      <c r="G21" s="4"/>
      <c r="H21" s="4"/>
      <c r="I21" s="4"/>
      <c r="J21" s="4"/>
    </row>
    <row r="22" spans="1:10" ht="15" customHeight="1">
      <c r="A22" s="4"/>
      <c r="B22" s="4"/>
      <c r="C22" s="4"/>
      <c r="D22" s="4"/>
      <c r="E22" s="4"/>
      <c r="F22" s="4"/>
      <c r="G22" s="4"/>
      <c r="H22" s="4"/>
      <c r="I22" s="4"/>
      <c r="J22" s="4"/>
    </row>
    <row r="23" spans="1:10" ht="15" customHeight="1">
      <c r="A23" s="73" t="s">
        <v>39</v>
      </c>
      <c r="B23" s="73" t="s">
        <v>641</v>
      </c>
      <c r="C23" s="73" t="s">
        <v>1039</v>
      </c>
      <c r="D23" s="73" t="s">
        <v>859</v>
      </c>
      <c r="E23" s="73" t="s">
        <v>1040</v>
      </c>
      <c r="F23" s="73" t="s">
        <v>1041</v>
      </c>
      <c r="G23" s="73" t="s">
        <v>1042</v>
      </c>
      <c r="H23" s="4"/>
      <c r="I23" s="4"/>
      <c r="J23" s="4"/>
    </row>
    <row r="24" spans="1:10" ht="15" customHeight="1">
      <c r="A24" s="229" t="s">
        <v>1043</v>
      </c>
      <c r="B24" s="210">
        <v>18000000</v>
      </c>
      <c r="C24" s="136">
        <v>0.441</v>
      </c>
      <c r="D24" s="210">
        <v>68370000</v>
      </c>
      <c r="E24" s="136">
        <v>0.16900000000000001</v>
      </c>
      <c r="F24" s="210">
        <v>63875000</v>
      </c>
      <c r="G24" s="282">
        <v>3.5489999999999999</v>
      </c>
      <c r="H24" s="4"/>
      <c r="I24" s="4"/>
      <c r="J24" s="4"/>
    </row>
    <row r="25" spans="1:10" ht="15" customHeight="1">
      <c r="A25" s="283" t="s">
        <v>39</v>
      </c>
      <c r="B25" s="236" t="s">
        <v>1014</v>
      </c>
      <c r="C25" s="132" t="s">
        <v>472</v>
      </c>
      <c r="D25" s="210">
        <v>320850000</v>
      </c>
      <c r="E25" s="136">
        <v>0.66100000000000003</v>
      </c>
      <c r="F25" s="210">
        <v>320850000</v>
      </c>
      <c r="G25" s="136">
        <v>0</v>
      </c>
      <c r="H25" s="4"/>
      <c r="I25" s="4"/>
      <c r="J25" s="4"/>
    </row>
    <row r="26" spans="1:10" ht="15" customHeight="1">
      <c r="A26" s="126" t="s">
        <v>1044</v>
      </c>
      <c r="B26" s="210" t="s">
        <v>1045</v>
      </c>
      <c r="C26" s="210">
        <v>3000000</v>
      </c>
      <c r="D26" s="210">
        <v>38400000</v>
      </c>
      <c r="E26" s="136">
        <v>7.9000000000000001E-2</v>
      </c>
      <c r="F26" s="210">
        <v>38400000</v>
      </c>
      <c r="G26" s="136">
        <v>0</v>
      </c>
      <c r="H26" s="4"/>
      <c r="I26" s="4"/>
      <c r="J26" s="4"/>
    </row>
    <row r="27" spans="1:10" ht="15" customHeight="1">
      <c r="A27" s="126" t="s">
        <v>1046</v>
      </c>
      <c r="B27" s="210" t="s">
        <v>1047</v>
      </c>
      <c r="C27" s="210">
        <v>2500000</v>
      </c>
      <c r="D27" s="210">
        <v>12000000</v>
      </c>
      <c r="E27" s="136">
        <v>2.5000000000000001E-2</v>
      </c>
      <c r="F27" s="210">
        <v>3500000</v>
      </c>
      <c r="G27" s="282">
        <v>0.41199999999999998</v>
      </c>
      <c r="H27" s="4"/>
      <c r="I27" s="4"/>
      <c r="J27" s="4"/>
    </row>
    <row r="28" spans="1:10" ht="15" customHeight="1">
      <c r="A28" s="126" t="s">
        <v>1048</v>
      </c>
      <c r="B28" s="210" t="s">
        <v>1049</v>
      </c>
      <c r="C28" s="210">
        <v>1500000</v>
      </c>
      <c r="D28" s="210">
        <v>6750000</v>
      </c>
      <c r="E28" s="136">
        <v>1.4E-2</v>
      </c>
      <c r="F28" s="210">
        <v>3000000</v>
      </c>
      <c r="G28" s="282">
        <v>0.8</v>
      </c>
      <c r="H28" s="4"/>
      <c r="I28" s="4"/>
      <c r="J28" s="4"/>
    </row>
    <row r="29" spans="1:10" ht="15" customHeight="1">
      <c r="A29" s="126" t="s">
        <v>1050</v>
      </c>
      <c r="B29" s="210" t="s">
        <v>1051</v>
      </c>
      <c r="C29" s="210">
        <v>1800000</v>
      </c>
      <c r="D29" s="210">
        <v>8000000</v>
      </c>
      <c r="E29" s="136">
        <v>1.6E-2</v>
      </c>
      <c r="F29" s="210">
        <v>3000000</v>
      </c>
      <c r="G29" s="282">
        <v>0.6</v>
      </c>
      <c r="H29" s="4"/>
      <c r="I29" s="22" t="s">
        <v>1052</v>
      </c>
      <c r="J29" s="4"/>
    </row>
    <row r="30" spans="1:10" ht="15" customHeight="1">
      <c r="A30" s="126" t="s">
        <v>1053</v>
      </c>
      <c r="B30" s="210" t="s">
        <v>1054</v>
      </c>
      <c r="C30" s="210">
        <v>800000</v>
      </c>
      <c r="D30" s="210">
        <v>2000000</v>
      </c>
      <c r="E30" s="136">
        <v>4.0000000000000001E-3</v>
      </c>
      <c r="F30" s="210">
        <v>1200000</v>
      </c>
      <c r="G30" s="282">
        <v>1.5</v>
      </c>
      <c r="H30" s="4"/>
      <c r="I30" s="4"/>
      <c r="J30" s="4"/>
    </row>
    <row r="31" spans="1:10" ht="15" customHeight="1">
      <c r="A31" s="126" t="s">
        <v>1055</v>
      </c>
      <c r="B31" s="210" t="s">
        <v>1056</v>
      </c>
      <c r="C31" s="210">
        <v>1200000</v>
      </c>
      <c r="D31" s="210">
        <v>7500000</v>
      </c>
      <c r="E31" s="136">
        <v>1.4999999999999999E-2</v>
      </c>
      <c r="F31" s="210">
        <v>7500000</v>
      </c>
      <c r="G31" s="136">
        <v>0</v>
      </c>
      <c r="H31" s="4"/>
      <c r="I31" s="31" t="s">
        <v>1057</v>
      </c>
      <c r="J31" s="31" t="s">
        <v>472</v>
      </c>
    </row>
    <row r="32" spans="1:10" ht="15" customHeight="1">
      <c r="A32" s="126" t="s">
        <v>1058</v>
      </c>
      <c r="B32" s="210" t="s">
        <v>1059</v>
      </c>
      <c r="C32" s="210">
        <v>400000</v>
      </c>
      <c r="D32" s="210">
        <v>8000000</v>
      </c>
      <c r="E32" s="136">
        <v>1.6E-2</v>
      </c>
      <c r="F32" s="210">
        <v>3250000</v>
      </c>
      <c r="G32" s="282">
        <v>0.68400000000000005</v>
      </c>
      <c r="H32" s="4"/>
      <c r="I32" s="4" t="s">
        <v>1060</v>
      </c>
      <c r="J32" s="107">
        <v>40800000</v>
      </c>
    </row>
    <row r="33" spans="1:10" ht="15" customHeight="1">
      <c r="A33" s="126" t="s">
        <v>1061</v>
      </c>
      <c r="B33" s="143" t="s">
        <v>1062</v>
      </c>
      <c r="C33" s="154">
        <v>800000</v>
      </c>
      <c r="D33" s="143"/>
      <c r="E33" s="143"/>
      <c r="F33" s="143"/>
      <c r="G33" s="143"/>
      <c r="H33" s="4"/>
      <c r="I33" s="4" t="s">
        <v>988</v>
      </c>
      <c r="J33" s="107">
        <v>57000000</v>
      </c>
    </row>
    <row r="34" spans="1:10" ht="15" customHeight="1">
      <c r="A34" s="274" t="s">
        <v>1038</v>
      </c>
      <c r="B34" s="161"/>
      <c r="C34" s="161">
        <v>12000000</v>
      </c>
      <c r="D34" s="161">
        <v>485375000</v>
      </c>
      <c r="E34" s="284">
        <v>1</v>
      </c>
      <c r="F34" s="161">
        <v>444575000</v>
      </c>
      <c r="G34" s="285">
        <v>10.898</v>
      </c>
      <c r="H34" s="4"/>
      <c r="I34" s="4" t="s">
        <v>1063</v>
      </c>
      <c r="J34" s="107">
        <v>133000000</v>
      </c>
    </row>
    <row r="35" spans="1:10" ht="15" customHeight="1">
      <c r="A35" s="4"/>
      <c r="B35" s="4"/>
      <c r="C35" s="4"/>
      <c r="D35" s="4"/>
      <c r="E35" s="4"/>
      <c r="F35" s="4"/>
      <c r="G35" s="4"/>
      <c r="H35" s="4"/>
      <c r="I35" s="4" t="s">
        <v>859</v>
      </c>
      <c r="J35" s="107">
        <v>485375000</v>
      </c>
    </row>
    <row r="36" spans="1:10" ht="15" customHeight="1">
      <c r="A36" s="4"/>
      <c r="B36" s="4"/>
      <c r="C36" s="4"/>
      <c r="D36" s="4"/>
      <c r="E36" s="4"/>
      <c r="F36" s="4"/>
      <c r="G36" s="4"/>
      <c r="H36" s="4"/>
      <c r="I36" s="4" t="s">
        <v>1064</v>
      </c>
      <c r="J36" s="107">
        <v>352375000</v>
      </c>
    </row>
    <row r="37" spans="1:10" ht="15" customHeight="1">
      <c r="A37" s="22" t="s">
        <v>1065</v>
      </c>
      <c r="B37" s="4"/>
      <c r="C37" s="4"/>
      <c r="D37" s="4"/>
      <c r="E37" s="4"/>
      <c r="F37" s="4"/>
      <c r="G37" s="4"/>
      <c r="H37" s="4"/>
      <c r="I37" s="4"/>
      <c r="J37" s="4"/>
    </row>
    <row r="38" spans="1:10" ht="15" customHeight="1">
      <c r="A38" s="31" t="s">
        <v>1066</v>
      </c>
      <c r="B38" s="32" t="s">
        <v>1014</v>
      </c>
      <c r="C38" s="32" t="s">
        <v>472</v>
      </c>
      <c r="D38" s="3"/>
      <c r="E38" s="4"/>
      <c r="F38" s="4"/>
      <c r="G38" s="4"/>
      <c r="H38" s="4"/>
      <c r="I38" s="4"/>
      <c r="J38" s="4"/>
    </row>
    <row r="39" spans="1:10" ht="15" customHeight="1">
      <c r="A39" s="73" t="s">
        <v>1067</v>
      </c>
      <c r="B39" s="73" t="s">
        <v>1068</v>
      </c>
      <c r="C39" s="236">
        <v>2500000</v>
      </c>
      <c r="D39" s="73" t="s">
        <v>1069</v>
      </c>
      <c r="E39" s="4"/>
      <c r="F39" s="4"/>
      <c r="G39" s="4"/>
      <c r="H39" s="4"/>
      <c r="I39" s="4"/>
      <c r="J39" s="4"/>
    </row>
    <row r="40" spans="1:10" ht="15" customHeight="1">
      <c r="A40" s="133" t="s">
        <v>1070</v>
      </c>
      <c r="B40" s="135" t="s">
        <v>1071</v>
      </c>
      <c r="C40" s="210">
        <v>2000000</v>
      </c>
      <c r="D40" s="135" t="s">
        <v>1072</v>
      </c>
      <c r="E40" s="4"/>
      <c r="F40" s="4"/>
      <c r="G40" s="4"/>
      <c r="H40" s="4"/>
      <c r="I40" s="4"/>
      <c r="J40" s="4"/>
    </row>
    <row r="41" spans="1:10" ht="15" customHeight="1">
      <c r="A41" s="133" t="s">
        <v>1073</v>
      </c>
      <c r="B41" s="135" t="s">
        <v>1074</v>
      </c>
      <c r="C41" s="210">
        <v>3000000</v>
      </c>
      <c r="D41" s="135" t="s">
        <v>1075</v>
      </c>
      <c r="E41" s="4"/>
      <c r="F41" s="4"/>
      <c r="G41" s="4"/>
      <c r="H41" s="4"/>
      <c r="I41" s="4"/>
      <c r="J41" s="4"/>
    </row>
    <row r="42" spans="1:10" ht="15" customHeight="1">
      <c r="A42" s="133" t="s">
        <v>1076</v>
      </c>
      <c r="B42" s="135" t="s">
        <v>1077</v>
      </c>
      <c r="C42" s="210">
        <v>4000000</v>
      </c>
      <c r="D42" s="135" t="s">
        <v>1078</v>
      </c>
      <c r="E42" s="4"/>
      <c r="F42" s="4"/>
      <c r="G42" s="4"/>
      <c r="H42" s="4"/>
      <c r="I42" s="4"/>
      <c r="J42" s="4"/>
    </row>
    <row r="43" spans="1:10" ht="15" customHeight="1">
      <c r="A43" s="133" t="s">
        <v>1079</v>
      </c>
      <c r="B43" s="135" t="s">
        <v>1080</v>
      </c>
      <c r="C43" s="210">
        <v>1500000</v>
      </c>
      <c r="D43" s="135" t="s">
        <v>1081</v>
      </c>
      <c r="E43" s="4"/>
      <c r="F43" s="4"/>
      <c r="G43" s="4"/>
      <c r="H43" s="4"/>
      <c r="I43" s="4"/>
      <c r="J43" s="4"/>
    </row>
    <row r="44" spans="1:10" ht="15" customHeight="1">
      <c r="A44" s="133" t="s">
        <v>1082</v>
      </c>
      <c r="B44" s="135" t="s">
        <v>1083</v>
      </c>
      <c r="C44" s="210">
        <v>800000</v>
      </c>
      <c r="D44" s="135" t="s">
        <v>1084</v>
      </c>
      <c r="E44" s="4"/>
      <c r="F44" s="4"/>
      <c r="G44" s="4"/>
      <c r="H44" s="4"/>
      <c r="I44" s="4"/>
      <c r="J44" s="4"/>
    </row>
    <row r="45" spans="1:10" ht="15" customHeight="1">
      <c r="A45" s="133" t="s">
        <v>1085</v>
      </c>
      <c r="B45" s="135" t="s">
        <v>1086</v>
      </c>
      <c r="C45" s="210">
        <v>1200000</v>
      </c>
      <c r="D45" s="135" t="s">
        <v>1087</v>
      </c>
      <c r="E45" s="4"/>
      <c r="F45" s="4"/>
      <c r="G45" s="4"/>
      <c r="H45" s="4"/>
      <c r="I45" s="4"/>
      <c r="J45" s="4"/>
    </row>
    <row r="46" spans="1:10" ht="15" customHeight="1">
      <c r="A46" s="286" t="s">
        <v>1038</v>
      </c>
      <c r="B46" s="135"/>
      <c r="C46" s="287">
        <v>15000000</v>
      </c>
      <c r="D46" s="135"/>
      <c r="E46" s="4"/>
      <c r="F46" s="4"/>
      <c r="G46" s="4"/>
      <c r="H46" s="4"/>
      <c r="I46" s="4"/>
      <c r="J46" s="4"/>
    </row>
    <row r="47" spans="1:10" ht="15" customHeight="1">
      <c r="A47" s="133" t="s">
        <v>1088</v>
      </c>
      <c r="B47" s="135" t="s">
        <v>1089</v>
      </c>
      <c r="C47" s="135" t="s">
        <v>1090</v>
      </c>
      <c r="D47" s="135" t="s">
        <v>1091</v>
      </c>
      <c r="E47" s="4"/>
      <c r="F47" s="4"/>
      <c r="G47" s="4"/>
      <c r="H47" s="4"/>
      <c r="I47" s="4"/>
      <c r="J47" s="4"/>
    </row>
    <row r="48" spans="1:10" ht="18.75" customHeight="1">
      <c r="A48" s="288" t="s">
        <v>1092</v>
      </c>
      <c r="B48" s="135" t="s">
        <v>1093</v>
      </c>
      <c r="C48" s="135" t="s">
        <v>1094</v>
      </c>
      <c r="D48" s="135" t="s">
        <v>1095</v>
      </c>
      <c r="E48" s="4"/>
      <c r="F48" s="4"/>
      <c r="G48" s="4"/>
      <c r="H48" s="4"/>
      <c r="I48" s="4"/>
      <c r="J48" s="4"/>
    </row>
    <row r="49" spans="1:10" ht="15" customHeight="1">
      <c r="A49" s="133" t="s">
        <v>1096</v>
      </c>
      <c r="B49" s="135" t="s">
        <v>1097</v>
      </c>
      <c r="C49" s="135" t="s">
        <v>1098</v>
      </c>
      <c r="D49" s="135" t="s">
        <v>1099</v>
      </c>
      <c r="E49" s="4"/>
      <c r="F49" s="4"/>
      <c r="G49" s="4"/>
      <c r="H49" s="4"/>
      <c r="I49" s="4"/>
      <c r="J49" s="4"/>
    </row>
    <row r="50" spans="1:10" ht="15" customHeight="1">
      <c r="A50" s="289" t="s">
        <v>1100</v>
      </c>
      <c r="B50" s="4"/>
      <c r="C50" s="4"/>
      <c r="D50" s="4"/>
      <c r="E50" s="4"/>
      <c r="F50" s="4"/>
      <c r="G50" s="4"/>
      <c r="H50" s="4"/>
      <c r="I50" s="4"/>
      <c r="J50" s="4"/>
    </row>
    <row r="51" spans="1:10" ht="15" customHeight="1">
      <c r="A51" s="4"/>
      <c r="B51" s="4"/>
      <c r="C51" s="4"/>
      <c r="D51" s="4"/>
      <c r="E51" s="4"/>
      <c r="F51" s="4"/>
      <c r="G51" s="4"/>
      <c r="H51" s="4"/>
      <c r="I51" s="4"/>
      <c r="J51" s="4"/>
    </row>
    <row r="52" spans="1:10" ht="15.75" customHeight="1">
      <c r="A52" s="156" t="s">
        <v>1101</v>
      </c>
      <c r="B52" s="156" t="s">
        <v>1102</v>
      </c>
      <c r="C52" s="156" t="s">
        <v>516</v>
      </c>
      <c r="D52" s="156" t="s">
        <v>1103</v>
      </c>
      <c r="E52" s="381" t="s">
        <v>1104</v>
      </c>
      <c r="F52" s="381"/>
      <c r="G52" s="4"/>
      <c r="H52" s="4"/>
      <c r="I52" s="4"/>
      <c r="J52" s="14" t="s">
        <v>1105</v>
      </c>
    </row>
    <row r="53" spans="1:10" ht="15" customHeight="1">
      <c r="A53" s="133" t="s">
        <v>1106</v>
      </c>
      <c r="B53" s="210">
        <v>6000000</v>
      </c>
      <c r="C53" s="210">
        <v>8500000</v>
      </c>
      <c r="D53" s="210">
        <v>15000000</v>
      </c>
      <c r="E53" s="384" t="s">
        <v>1107</v>
      </c>
      <c r="F53" s="384"/>
      <c r="G53" s="4"/>
      <c r="H53" s="4"/>
      <c r="I53" s="4"/>
      <c r="J53" s="4"/>
    </row>
    <row r="54" spans="1:10" ht="15" customHeight="1">
      <c r="A54" s="133" t="s">
        <v>1108</v>
      </c>
      <c r="B54" s="210">
        <v>8000000</v>
      </c>
      <c r="C54" s="210">
        <v>12000000</v>
      </c>
      <c r="D54" s="210">
        <v>25000000</v>
      </c>
      <c r="E54" s="384" t="s">
        <v>1109</v>
      </c>
      <c r="F54" s="384"/>
      <c r="G54" s="4"/>
      <c r="H54" s="4"/>
      <c r="I54" s="4"/>
      <c r="J54" s="31" t="s">
        <v>466</v>
      </c>
    </row>
    <row r="55" spans="1:10" ht="15" customHeight="1">
      <c r="A55" s="133" t="s">
        <v>928</v>
      </c>
      <c r="B55" s="210">
        <v>10000000</v>
      </c>
      <c r="C55" s="210">
        <v>15000000</v>
      </c>
      <c r="D55" s="210">
        <v>35000000</v>
      </c>
      <c r="E55" s="135" t="s">
        <v>1110</v>
      </c>
      <c r="F55" s="3"/>
      <c r="G55" s="4"/>
      <c r="H55" s="4"/>
      <c r="I55" s="4"/>
      <c r="J55" s="4" t="s">
        <v>1111</v>
      </c>
    </row>
    <row r="56" spans="1:10" ht="15" customHeight="1">
      <c r="A56" s="133" t="s">
        <v>1112</v>
      </c>
      <c r="B56" s="210">
        <v>15000000</v>
      </c>
      <c r="C56" s="210">
        <v>18000000</v>
      </c>
      <c r="D56" s="210">
        <v>30000000</v>
      </c>
      <c r="E56" s="135" t="s">
        <v>1113</v>
      </c>
      <c r="F56" s="3"/>
      <c r="G56" s="4"/>
      <c r="H56" s="4"/>
      <c r="I56" s="4"/>
      <c r="J56" s="4" t="s">
        <v>489</v>
      </c>
    </row>
    <row r="57" spans="1:10" ht="15" customHeight="1">
      <c r="A57" s="133" t="s">
        <v>924</v>
      </c>
      <c r="B57" s="210">
        <v>4000000</v>
      </c>
      <c r="C57" s="210">
        <v>6000000</v>
      </c>
      <c r="D57" s="210">
        <v>12000000</v>
      </c>
      <c r="E57" s="135" t="s">
        <v>1114</v>
      </c>
      <c r="F57" s="3"/>
      <c r="G57" s="4"/>
      <c r="H57" s="4"/>
      <c r="I57" s="4"/>
      <c r="J57" s="4" t="s">
        <v>468</v>
      </c>
    </row>
    <row r="58" spans="1:10" ht="15" customHeight="1">
      <c r="A58" s="133" t="s">
        <v>929</v>
      </c>
      <c r="B58" s="210">
        <v>3000000</v>
      </c>
      <c r="C58" s="210">
        <v>4500000</v>
      </c>
      <c r="D58" s="210">
        <v>8000000</v>
      </c>
      <c r="E58" s="135" t="s">
        <v>1115</v>
      </c>
      <c r="F58" s="3"/>
      <c r="G58" s="4"/>
      <c r="H58" s="4"/>
      <c r="I58" s="4"/>
      <c r="J58" s="4"/>
    </row>
    <row r="59" spans="1:10" ht="15" customHeight="1">
      <c r="A59" s="133" t="s">
        <v>882</v>
      </c>
      <c r="B59" s="210">
        <v>0</v>
      </c>
      <c r="C59" s="210">
        <v>0</v>
      </c>
      <c r="D59" s="210">
        <v>20000000</v>
      </c>
      <c r="E59" s="135" t="s">
        <v>1116</v>
      </c>
      <c r="F59" s="3"/>
      <c r="G59" s="4"/>
      <c r="H59" s="4"/>
      <c r="I59" s="4"/>
      <c r="J59" s="4"/>
    </row>
    <row r="60" spans="1:10" ht="15" customHeight="1">
      <c r="A60" s="133" t="s">
        <v>1117</v>
      </c>
      <c r="B60" s="210">
        <v>0</v>
      </c>
      <c r="C60" s="210">
        <v>0</v>
      </c>
      <c r="D60" s="210">
        <v>15000000</v>
      </c>
      <c r="E60" s="135" t="s">
        <v>1118</v>
      </c>
      <c r="F60" s="3"/>
      <c r="G60" s="4"/>
      <c r="H60" s="4"/>
      <c r="I60" s="4"/>
      <c r="J60" s="4"/>
    </row>
    <row r="61" spans="1:10" ht="15" customHeight="1">
      <c r="A61" s="133" t="s">
        <v>1119</v>
      </c>
      <c r="B61" s="210">
        <v>0</v>
      </c>
      <c r="C61" s="210">
        <v>0</v>
      </c>
      <c r="D61" s="210">
        <v>8000000</v>
      </c>
      <c r="E61" s="135" t="s">
        <v>1120</v>
      </c>
      <c r="F61" s="3"/>
      <c r="G61" s="4"/>
      <c r="H61" s="4"/>
      <c r="I61" s="4"/>
      <c r="J61" s="4"/>
    </row>
    <row r="62" spans="1:10" ht="15" customHeight="1">
      <c r="A62" s="133"/>
      <c r="B62" s="143"/>
      <c r="C62" s="143"/>
      <c r="D62" s="143"/>
      <c r="E62" s="135"/>
      <c r="F62" s="3"/>
      <c r="G62" s="4"/>
      <c r="H62" s="4"/>
      <c r="I62" s="4"/>
      <c r="J62" s="4"/>
    </row>
    <row r="63" spans="1:10" ht="15" customHeight="1">
      <c r="A63" s="290" t="s">
        <v>937</v>
      </c>
      <c r="B63" s="291">
        <v>46000000</v>
      </c>
      <c r="C63" s="276">
        <v>64000000</v>
      </c>
      <c r="D63" s="292">
        <v>168000000</v>
      </c>
      <c r="E63" s="293" t="s">
        <v>1121</v>
      </c>
      <c r="F63" s="3"/>
      <c r="G63" s="4"/>
      <c r="H63" s="4"/>
      <c r="I63" s="4"/>
      <c r="J63" s="4"/>
    </row>
    <row r="64" spans="1:10" ht="15" customHeight="1">
      <c r="A64" s="4"/>
      <c r="B64" s="4"/>
      <c r="C64" s="4"/>
      <c r="D64" s="4"/>
      <c r="E64" s="4"/>
      <c r="F64" s="4"/>
      <c r="G64" s="4"/>
      <c r="H64" s="4"/>
      <c r="I64" s="4"/>
      <c r="J64" s="4"/>
    </row>
    <row r="65" spans="1:10" ht="15" customHeight="1">
      <c r="A65" s="4"/>
      <c r="B65" s="4"/>
      <c r="C65" s="4"/>
      <c r="D65" s="4"/>
      <c r="E65" s="4"/>
      <c r="F65" s="4"/>
      <c r="G65" s="4"/>
      <c r="H65" s="4"/>
      <c r="I65" s="4"/>
      <c r="J65" s="4"/>
    </row>
    <row r="66" spans="1:10" ht="15.75" customHeight="1">
      <c r="A66" s="14" t="s">
        <v>1122</v>
      </c>
      <c r="B66" s="4"/>
      <c r="C66" s="4"/>
      <c r="D66" s="4"/>
      <c r="E66" s="4"/>
      <c r="F66" s="4"/>
      <c r="G66" s="4"/>
      <c r="H66" s="4"/>
      <c r="I66" s="4"/>
      <c r="J66" s="4"/>
    </row>
    <row r="67" spans="1:10" ht="15" customHeight="1">
      <c r="A67" s="4"/>
      <c r="B67" s="4"/>
      <c r="C67" s="4"/>
      <c r="D67" s="4"/>
      <c r="E67" s="4"/>
      <c r="F67" s="4"/>
      <c r="G67" s="4"/>
      <c r="H67" s="4"/>
      <c r="I67" s="4"/>
      <c r="J67" s="4"/>
    </row>
    <row r="68" spans="1:10" ht="15" customHeight="1">
      <c r="A68" s="156" t="s">
        <v>488</v>
      </c>
      <c r="B68" s="156" t="s">
        <v>988</v>
      </c>
      <c r="C68" s="156" t="s">
        <v>978</v>
      </c>
      <c r="D68" s="156" t="s">
        <v>983</v>
      </c>
      <c r="E68" s="156" t="s">
        <v>489</v>
      </c>
      <c r="F68" s="156" t="s">
        <v>468</v>
      </c>
      <c r="G68" s="156" t="s">
        <v>1123</v>
      </c>
      <c r="H68" s="156" t="s">
        <v>1124</v>
      </c>
      <c r="I68" s="4"/>
      <c r="J68" s="4"/>
    </row>
    <row r="69" spans="1:10" ht="15" customHeight="1">
      <c r="A69" s="294" t="s">
        <v>492</v>
      </c>
      <c r="B69" s="271">
        <v>57000000</v>
      </c>
      <c r="C69" s="271">
        <v>40800000</v>
      </c>
      <c r="D69" s="271">
        <v>46000000</v>
      </c>
      <c r="E69" s="271">
        <v>86800000</v>
      </c>
      <c r="F69" s="295">
        <v>29800000</v>
      </c>
      <c r="G69" s="296">
        <v>1.52</v>
      </c>
      <c r="H69" s="297">
        <v>0.52300000000000002</v>
      </c>
      <c r="I69" s="4"/>
      <c r="J69" s="4"/>
    </row>
    <row r="70" spans="1:10" ht="15" customHeight="1">
      <c r="A70" s="298" t="s">
        <v>516</v>
      </c>
      <c r="B70" s="271">
        <v>57000000</v>
      </c>
      <c r="C70" s="271">
        <v>40800000</v>
      </c>
      <c r="D70" s="271">
        <v>64000000</v>
      </c>
      <c r="E70" s="271">
        <v>104800000</v>
      </c>
      <c r="F70" s="299">
        <v>47800000</v>
      </c>
      <c r="G70" s="296">
        <v>1.84</v>
      </c>
      <c r="H70" s="297">
        <v>0.83899999999999997</v>
      </c>
      <c r="I70" s="4"/>
      <c r="J70" s="4"/>
    </row>
    <row r="71" spans="1:10" ht="15" customHeight="1">
      <c r="A71" s="300" t="s">
        <v>494</v>
      </c>
      <c r="B71" s="271">
        <v>57000000</v>
      </c>
      <c r="C71" s="271">
        <v>40800000</v>
      </c>
      <c r="D71" s="271">
        <v>168000000</v>
      </c>
      <c r="E71" s="271">
        <v>208800000</v>
      </c>
      <c r="F71" s="301">
        <v>151800000</v>
      </c>
      <c r="G71" s="296">
        <v>3.66</v>
      </c>
      <c r="H71" s="297">
        <v>2.6629999999999998</v>
      </c>
      <c r="I71" s="4"/>
      <c r="J71" s="4"/>
    </row>
    <row r="72" spans="1:10" ht="15" customHeight="1">
      <c r="A72" s="4"/>
      <c r="B72" s="4"/>
      <c r="C72" s="4"/>
      <c r="D72" s="4"/>
      <c r="E72" s="4"/>
      <c r="F72" s="4"/>
      <c r="G72" s="4"/>
      <c r="H72" s="4"/>
      <c r="I72" s="4"/>
      <c r="J72" s="4"/>
    </row>
    <row r="73" spans="1:10" ht="15" customHeight="1">
      <c r="A73" s="4"/>
      <c r="B73" s="4"/>
      <c r="C73" s="4"/>
      <c r="D73" s="4"/>
      <c r="E73" s="4"/>
      <c r="F73" s="4"/>
      <c r="G73" s="4"/>
      <c r="H73" s="4"/>
      <c r="I73" s="4"/>
      <c r="J73" s="4"/>
    </row>
    <row r="74" spans="1:10" ht="15.75" customHeight="1">
      <c r="A74" s="14" t="s">
        <v>1125</v>
      </c>
      <c r="B74" s="4"/>
      <c r="C74" s="4"/>
      <c r="D74" s="4"/>
      <c r="E74" s="4"/>
      <c r="F74" s="4"/>
      <c r="G74" s="4"/>
      <c r="H74" s="4"/>
      <c r="I74" s="4"/>
      <c r="J74" s="4"/>
    </row>
    <row r="75" spans="1:10" ht="15" customHeight="1">
      <c r="A75" s="4"/>
      <c r="B75" s="4"/>
      <c r="C75" s="4"/>
      <c r="D75" s="4"/>
      <c r="E75" s="4"/>
      <c r="F75" s="4"/>
      <c r="G75" s="4"/>
      <c r="H75" s="4"/>
      <c r="I75" s="4"/>
      <c r="J75" s="4"/>
    </row>
    <row r="76" spans="1:10" ht="15" customHeight="1">
      <c r="A76" s="215" t="s">
        <v>1126</v>
      </c>
      <c r="B76" s="215" t="s">
        <v>1127</v>
      </c>
      <c r="C76" s="215" t="s">
        <v>1128</v>
      </c>
      <c r="D76" s="215" t="s">
        <v>466</v>
      </c>
      <c r="E76" s="215" t="s">
        <v>472</v>
      </c>
      <c r="F76" s="215" t="s">
        <v>1129</v>
      </c>
      <c r="G76" s="4"/>
      <c r="H76" s="4"/>
      <c r="I76" s="4"/>
      <c r="J76" s="4"/>
    </row>
    <row r="77" spans="1:10" ht="15" customHeight="1">
      <c r="A77" s="4" t="s">
        <v>1130</v>
      </c>
      <c r="B77" s="4" t="s">
        <v>1131</v>
      </c>
      <c r="C77" s="4" t="s">
        <v>1132</v>
      </c>
      <c r="D77" s="4" t="s">
        <v>1133</v>
      </c>
      <c r="E77" s="4" t="s">
        <v>1134</v>
      </c>
      <c r="F77" s="4" t="s">
        <v>1135</v>
      </c>
      <c r="G77" s="4"/>
      <c r="H77" s="4"/>
      <c r="I77" s="4"/>
      <c r="J77" s="4"/>
    </row>
    <row r="78" spans="1:10" ht="15" customHeight="1">
      <c r="A78" s="4" t="s">
        <v>1136</v>
      </c>
      <c r="B78" s="4" t="s">
        <v>1137</v>
      </c>
      <c r="C78" s="4" t="s">
        <v>1138</v>
      </c>
      <c r="D78" s="4" t="s">
        <v>923</v>
      </c>
      <c r="E78" s="4" t="s">
        <v>1139</v>
      </c>
      <c r="F78" s="4" t="s">
        <v>1140</v>
      </c>
      <c r="G78" s="4"/>
      <c r="H78" s="4"/>
      <c r="I78" s="4"/>
      <c r="J78" s="4"/>
    </row>
    <row r="79" spans="1:10" ht="15" customHeight="1">
      <c r="A79" s="4" t="s">
        <v>1141</v>
      </c>
      <c r="B79" s="4" t="s">
        <v>1137</v>
      </c>
      <c r="C79" s="4" t="s">
        <v>1142</v>
      </c>
      <c r="D79" s="4" t="s">
        <v>1143</v>
      </c>
      <c r="E79" s="4" t="s">
        <v>1144</v>
      </c>
      <c r="F79" s="4" t="s">
        <v>1145</v>
      </c>
      <c r="G79" s="4"/>
      <c r="H79" s="4"/>
      <c r="I79" s="4"/>
      <c r="J79" s="4"/>
    </row>
    <row r="80" spans="1:10" ht="15" customHeight="1">
      <c r="A80" s="4" t="s">
        <v>1146</v>
      </c>
      <c r="B80" s="4" t="s">
        <v>1147</v>
      </c>
      <c r="C80" s="4" t="s">
        <v>1148</v>
      </c>
      <c r="D80" s="4" t="s">
        <v>918</v>
      </c>
      <c r="E80" s="4" t="s">
        <v>1149</v>
      </c>
      <c r="F80" s="4" t="s">
        <v>1150</v>
      </c>
      <c r="G80" s="4"/>
      <c r="H80" s="4"/>
      <c r="I80" s="4"/>
      <c r="J80" s="4"/>
    </row>
    <row r="81" spans="1:10" ht="15" customHeight="1">
      <c r="A81" s="4" t="s">
        <v>1151</v>
      </c>
      <c r="B81" s="4" t="s">
        <v>1152</v>
      </c>
      <c r="C81" s="4" t="s">
        <v>1153</v>
      </c>
      <c r="D81" s="4" t="s">
        <v>1154</v>
      </c>
      <c r="E81" s="4" t="s">
        <v>1155</v>
      </c>
      <c r="F81" s="4" t="s">
        <v>1156</v>
      </c>
      <c r="G81" s="4"/>
      <c r="H81" s="4"/>
      <c r="I81" s="4"/>
      <c r="J81" s="4"/>
    </row>
    <row r="82" spans="1:10" ht="15" customHeight="1">
      <c r="A82" s="4" t="s">
        <v>1157</v>
      </c>
      <c r="B82" s="4" t="s">
        <v>1137</v>
      </c>
      <c r="C82" s="4" t="s">
        <v>1138</v>
      </c>
      <c r="D82" s="4" t="s">
        <v>1158</v>
      </c>
      <c r="E82" s="4" t="s">
        <v>1159</v>
      </c>
      <c r="F82" s="4" t="s">
        <v>1160</v>
      </c>
      <c r="G82" s="4"/>
      <c r="H82" s="4"/>
      <c r="I82" s="4"/>
      <c r="J82" s="4"/>
    </row>
    <row r="83" spans="1:10" ht="15" customHeight="1">
      <c r="A83" s="4" t="s">
        <v>1161</v>
      </c>
      <c r="B83" s="4" t="s">
        <v>1162</v>
      </c>
      <c r="C83" s="4" t="s">
        <v>1163</v>
      </c>
      <c r="D83" s="4" t="s">
        <v>1164</v>
      </c>
      <c r="E83" s="4" t="s">
        <v>1165</v>
      </c>
      <c r="F83" s="4" t="s">
        <v>1166</v>
      </c>
      <c r="G83" s="4"/>
      <c r="H83" s="4"/>
      <c r="I83" s="4"/>
      <c r="J83" s="4"/>
    </row>
    <row r="84" spans="1:10" ht="15" customHeight="1">
      <c r="A84" s="4"/>
      <c r="B84" s="4"/>
      <c r="C84" s="4"/>
      <c r="D84" s="4"/>
      <c r="E84" s="4"/>
      <c r="F84" s="4"/>
      <c r="G84" s="4"/>
      <c r="H84" s="4"/>
      <c r="I84" s="4"/>
      <c r="J84" s="4"/>
    </row>
    <row r="85" spans="1:10" ht="15" customHeight="1">
      <c r="A85" s="4"/>
      <c r="B85" s="4"/>
      <c r="C85" s="4"/>
      <c r="D85" s="4"/>
      <c r="E85" s="4"/>
      <c r="F85" s="4"/>
      <c r="G85" s="4"/>
      <c r="H85" s="4"/>
      <c r="I85" s="4"/>
      <c r="J85" s="4"/>
    </row>
    <row r="86" spans="1:10" ht="15.75" customHeight="1">
      <c r="A86" s="14" t="s">
        <v>1167</v>
      </c>
      <c r="B86" s="4"/>
      <c r="C86" s="4"/>
      <c r="D86" s="4"/>
      <c r="E86" s="4"/>
      <c r="F86" s="4"/>
      <c r="G86" s="4"/>
      <c r="H86" s="4"/>
      <c r="I86" s="4"/>
      <c r="J86" s="4"/>
    </row>
    <row r="87" spans="1:10" ht="15" customHeight="1">
      <c r="A87" s="31" t="s">
        <v>834</v>
      </c>
      <c r="B87" s="31" t="s">
        <v>1168</v>
      </c>
      <c r="C87" s="31" t="s">
        <v>835</v>
      </c>
      <c r="D87" s="4"/>
      <c r="E87" s="4"/>
      <c r="F87" s="4"/>
      <c r="G87" s="4"/>
      <c r="H87" s="4"/>
      <c r="I87" s="4"/>
      <c r="J87" s="4"/>
    </row>
    <row r="88" spans="1:10" ht="15" customHeight="1">
      <c r="A88" s="4" t="s">
        <v>1169</v>
      </c>
      <c r="B88" s="4" t="s">
        <v>1170</v>
      </c>
      <c r="C88" s="4" t="s">
        <v>1171</v>
      </c>
      <c r="D88" s="4"/>
      <c r="E88" s="4"/>
      <c r="F88" s="4"/>
      <c r="G88" s="4"/>
      <c r="H88" s="4"/>
      <c r="I88" s="4"/>
      <c r="J88" s="4"/>
    </row>
    <row r="89" spans="1:10" ht="15" customHeight="1">
      <c r="A89" s="4" t="s">
        <v>1172</v>
      </c>
      <c r="B89" s="4" t="s">
        <v>1173</v>
      </c>
      <c r="C89" s="4" t="s">
        <v>1174</v>
      </c>
      <c r="D89" s="4"/>
      <c r="E89" s="4"/>
      <c r="F89" s="4"/>
      <c r="G89" s="4"/>
      <c r="H89" s="4"/>
      <c r="I89" s="4"/>
      <c r="J89" s="4"/>
    </row>
    <row r="90" spans="1:10" ht="15" customHeight="1">
      <c r="A90" s="4" t="s">
        <v>1175</v>
      </c>
      <c r="B90" s="4" t="s">
        <v>1176</v>
      </c>
      <c r="C90" s="4" t="s">
        <v>1177</v>
      </c>
      <c r="D90" s="4"/>
      <c r="E90" s="4"/>
      <c r="F90" s="4"/>
      <c r="G90" s="4"/>
      <c r="H90" s="4"/>
      <c r="I90" s="4"/>
      <c r="J90" s="4"/>
    </row>
    <row r="91" spans="1:10" ht="15" customHeight="1">
      <c r="A91" s="4" t="s">
        <v>1178</v>
      </c>
      <c r="B91" s="4" t="s">
        <v>1179</v>
      </c>
      <c r="C91" s="4" t="s">
        <v>1180</v>
      </c>
      <c r="D91" s="4"/>
      <c r="E91" s="4"/>
      <c r="F91" s="4"/>
      <c r="G91" s="4"/>
      <c r="H91" s="4"/>
      <c r="I91" s="4"/>
      <c r="J91" s="4"/>
    </row>
    <row r="92" spans="1:10" ht="15" customHeight="1">
      <c r="A92" s="4" t="s">
        <v>1181</v>
      </c>
      <c r="B92" s="4" t="s">
        <v>1182</v>
      </c>
      <c r="C92" s="4" t="s">
        <v>1183</v>
      </c>
      <c r="D92" s="4"/>
      <c r="E92" s="4"/>
      <c r="F92" s="4"/>
      <c r="G92" s="4"/>
      <c r="H92" s="4"/>
      <c r="I92" s="4"/>
      <c r="J92" s="4"/>
    </row>
    <row r="93" spans="1:10" ht="15" customHeight="1">
      <c r="A93" s="4" t="s">
        <v>1184</v>
      </c>
      <c r="B93" s="4" t="s">
        <v>1185</v>
      </c>
      <c r="C93" s="4" t="s">
        <v>1186</v>
      </c>
      <c r="D93" s="4"/>
      <c r="E93" s="4"/>
      <c r="F93" s="4"/>
      <c r="G93" s="4"/>
      <c r="H93" s="4"/>
      <c r="I93" s="4"/>
      <c r="J93" s="4"/>
    </row>
    <row r="94" spans="1:10" ht="15" customHeight="1">
      <c r="A94" s="4" t="s">
        <v>1187</v>
      </c>
      <c r="B94" s="4" t="s">
        <v>1188</v>
      </c>
      <c r="C94" s="4" t="s">
        <v>1189</v>
      </c>
      <c r="D94" s="4"/>
      <c r="E94" s="4"/>
      <c r="F94" s="4"/>
      <c r="G94" s="4"/>
      <c r="H94" s="4"/>
      <c r="I94" s="4"/>
      <c r="J94" s="4"/>
    </row>
  </sheetData>
  <mergeCells count="3">
    <mergeCell ref="E52:F52"/>
    <mergeCell ref="E53:F53"/>
    <mergeCell ref="E54:F54"/>
  </mergeCells>
  <pageMargins left="0.7" right="0.7" top="0.75" bottom="0.75" header="0.511811023622047" footer="0.511811023622047"/>
  <pageSetup paperSize="9" orientation="portrait"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J984"/>
  <sheetViews>
    <sheetView topLeftCell="A104" zoomScaleNormal="100" workbookViewId="0">
      <selection activeCell="E54" sqref="E54"/>
    </sheetView>
  </sheetViews>
  <sheetFormatPr defaultColWidth="14.42578125" defaultRowHeight="15"/>
  <cols>
    <col min="1" max="1" width="28" customWidth="1"/>
    <col min="2" max="3" width="16" customWidth="1"/>
    <col min="4" max="4" width="23.140625" customWidth="1"/>
    <col min="5" max="5" width="18.140625" customWidth="1"/>
    <col min="6" max="6" width="16" customWidth="1"/>
    <col min="7" max="7" width="8.7109375" customWidth="1"/>
    <col min="8" max="8" width="16" customWidth="1"/>
    <col min="9" max="9" width="34.7109375" customWidth="1"/>
    <col min="10" max="10" width="13.7109375" style="12" customWidth="1"/>
    <col min="11" max="26" width="8.7109375" customWidth="1"/>
  </cols>
  <sheetData>
    <row r="1" spans="1:10" ht="18" customHeight="1">
      <c r="A1" s="350" t="s">
        <v>13</v>
      </c>
      <c r="B1" s="350"/>
      <c r="C1" s="350"/>
      <c r="D1" s="350"/>
      <c r="E1" s="350"/>
      <c r="F1" s="350"/>
    </row>
    <row r="2" spans="1:10" ht="14.25" customHeight="1">
      <c r="A2" s="351" t="s">
        <v>14</v>
      </c>
      <c r="B2" s="351"/>
      <c r="C2" s="351"/>
      <c r="D2" s="351"/>
      <c r="E2" s="351"/>
      <c r="F2" s="351"/>
    </row>
    <row r="3" spans="1:10" ht="14.25" customHeight="1">
      <c r="A3" s="4"/>
      <c r="B3" s="4"/>
      <c r="C3" s="4"/>
      <c r="D3" s="4"/>
      <c r="E3" s="4"/>
      <c r="F3" s="4"/>
      <c r="I3" s="4" t="s">
        <v>15</v>
      </c>
      <c r="J3" s="13">
        <v>46108</v>
      </c>
    </row>
    <row r="4" spans="1:10" ht="15" customHeight="1">
      <c r="A4" s="14" t="s">
        <v>16</v>
      </c>
      <c r="B4" s="4"/>
      <c r="C4" s="4"/>
      <c r="D4" s="4"/>
      <c r="E4" s="4"/>
      <c r="F4" s="4"/>
      <c r="I4" s="4" t="s">
        <v>17</v>
      </c>
      <c r="J4" s="12">
        <v>4</v>
      </c>
    </row>
    <row r="5" spans="1:10" ht="14.25" customHeight="1">
      <c r="A5" s="4"/>
      <c r="B5" s="4"/>
      <c r="C5" s="4"/>
      <c r="D5" s="4"/>
      <c r="E5" s="4"/>
      <c r="F5" s="4"/>
      <c r="I5" s="4" t="s">
        <v>18</v>
      </c>
      <c r="J5" s="12">
        <v>7</v>
      </c>
    </row>
    <row r="6" spans="1:10" ht="14.25" customHeight="1">
      <c r="A6" s="15" t="s">
        <v>19</v>
      </c>
      <c r="B6" s="15" t="s">
        <v>20</v>
      </c>
      <c r="C6" s="15" t="s">
        <v>21</v>
      </c>
      <c r="D6" s="15" t="s">
        <v>22</v>
      </c>
      <c r="E6" s="15" t="s">
        <v>23</v>
      </c>
      <c r="F6" s="15" t="s">
        <v>24</v>
      </c>
    </row>
    <row r="7" spans="1:10" ht="14.25" customHeight="1">
      <c r="A7" s="4"/>
      <c r="B7" s="4"/>
      <c r="C7" s="4"/>
      <c r="D7" s="4"/>
      <c r="E7" s="4"/>
      <c r="F7" s="4"/>
      <c r="I7" s="4" t="s">
        <v>25</v>
      </c>
      <c r="J7" s="16">
        <f>B18</f>
        <v>100000000</v>
      </c>
    </row>
    <row r="8" spans="1:10" ht="14.25" customHeight="1">
      <c r="A8" s="4" t="s">
        <v>26</v>
      </c>
      <c r="B8" s="17">
        <v>25000000</v>
      </c>
      <c r="C8" s="17">
        <v>100000</v>
      </c>
      <c r="D8" s="18">
        <v>1</v>
      </c>
      <c r="E8" s="19">
        <v>0.08</v>
      </c>
      <c r="F8" s="20">
        <v>1</v>
      </c>
    </row>
    <row r="9" spans="1:10" ht="14.25" customHeight="1">
      <c r="A9" s="4" t="s">
        <v>27</v>
      </c>
      <c r="B9" s="17">
        <v>22000000</v>
      </c>
      <c r="C9" s="17">
        <v>150000</v>
      </c>
      <c r="D9" s="18">
        <v>1.05</v>
      </c>
      <c r="E9" s="19">
        <v>0.08</v>
      </c>
      <c r="F9" s="20">
        <v>1</v>
      </c>
    </row>
    <row r="10" spans="1:10" ht="14.25" customHeight="1">
      <c r="A10" s="4" t="s">
        <v>28</v>
      </c>
      <c r="B10" s="17">
        <v>25000000</v>
      </c>
      <c r="C10" s="17">
        <v>250000</v>
      </c>
      <c r="D10" s="18">
        <v>1.1000000000000001</v>
      </c>
      <c r="E10" s="19">
        <v>0.08</v>
      </c>
      <c r="F10" s="20">
        <v>1</v>
      </c>
      <c r="I10" s="4" t="s">
        <v>29</v>
      </c>
    </row>
    <row r="11" spans="1:10" ht="14.25" customHeight="1">
      <c r="A11" s="4" t="s">
        <v>30</v>
      </c>
      <c r="B11" s="17">
        <v>10000000</v>
      </c>
      <c r="C11" s="17">
        <v>500000</v>
      </c>
      <c r="D11" s="18">
        <v>1.1499999999999999</v>
      </c>
      <c r="E11" s="19">
        <v>0.08</v>
      </c>
      <c r="F11" s="20">
        <v>1</v>
      </c>
      <c r="I11">
        <v>1</v>
      </c>
      <c r="J11" s="13">
        <v>46098</v>
      </c>
    </row>
    <row r="12" spans="1:10" ht="14.25" customHeight="1">
      <c r="A12" s="4"/>
      <c r="B12" s="21"/>
      <c r="C12" s="21"/>
      <c r="D12" s="21"/>
      <c r="E12" s="21"/>
      <c r="F12" s="21"/>
      <c r="I12">
        <v>2</v>
      </c>
      <c r="J12" s="13">
        <v>46251</v>
      </c>
    </row>
    <row r="13" spans="1:10" ht="14.25" customHeight="1">
      <c r="A13" s="4" t="s">
        <v>31</v>
      </c>
      <c r="B13" s="17">
        <v>6000000</v>
      </c>
      <c r="C13" s="17">
        <v>500000</v>
      </c>
      <c r="D13" s="18">
        <v>1.1499999999999999</v>
      </c>
      <c r="E13" s="19">
        <v>0.08</v>
      </c>
      <c r="F13" s="20">
        <v>1</v>
      </c>
      <c r="I13">
        <v>3</v>
      </c>
      <c r="J13" s="13"/>
    </row>
    <row r="14" spans="1:10" ht="14.25" customHeight="1">
      <c r="A14" s="4" t="s">
        <v>32</v>
      </c>
      <c r="B14" s="17">
        <v>7000000</v>
      </c>
      <c r="C14" s="17">
        <v>1000000</v>
      </c>
      <c r="D14" s="18">
        <v>1.1200000000000001</v>
      </c>
      <c r="E14" s="19">
        <v>0.08</v>
      </c>
      <c r="F14" s="20">
        <v>1</v>
      </c>
      <c r="I14">
        <v>4</v>
      </c>
      <c r="J14" s="13"/>
    </row>
    <row r="15" spans="1:10" ht="14.25" customHeight="1">
      <c r="A15" s="4" t="s">
        <v>33</v>
      </c>
      <c r="B15" s="17">
        <v>5000000</v>
      </c>
      <c r="C15" s="17">
        <v>2500000</v>
      </c>
      <c r="D15" s="18">
        <v>1.1000000000000001</v>
      </c>
      <c r="E15" s="19">
        <v>0.08</v>
      </c>
      <c r="F15" s="20">
        <v>1</v>
      </c>
      <c r="I15">
        <v>5</v>
      </c>
      <c r="J15" s="13"/>
    </row>
    <row r="16" spans="1:10" ht="14.25" customHeight="1">
      <c r="A16" s="4"/>
      <c r="B16" s="4"/>
      <c r="C16" s="4"/>
      <c r="D16" s="4"/>
      <c r="E16" s="4"/>
      <c r="F16" s="4"/>
    </row>
    <row r="17" spans="1:10" ht="14.25" customHeight="1">
      <c r="A17" s="22" t="s">
        <v>34</v>
      </c>
      <c r="B17" s="23">
        <f>SUM(B13:B15)</f>
        <v>18000000</v>
      </c>
      <c r="C17" s="24" t="s">
        <v>35</v>
      </c>
      <c r="D17" s="25">
        <v>1.123</v>
      </c>
      <c r="E17" s="26">
        <v>0.08</v>
      </c>
      <c r="F17" s="27">
        <v>1</v>
      </c>
    </row>
    <row r="18" spans="1:10" ht="14.25" customHeight="1">
      <c r="A18" s="28" t="s">
        <v>36</v>
      </c>
      <c r="B18" s="29">
        <f>SUM(B8:B11,B17)</f>
        <v>100000000</v>
      </c>
      <c r="C18" s="21"/>
      <c r="D18" s="21"/>
      <c r="E18" s="30">
        <f>SUMPRODUCT(B8:B11,E8:E11)/SUM(B8:B11)</f>
        <v>0.08</v>
      </c>
      <c r="F18" s="21"/>
    </row>
    <row r="19" spans="1:10" ht="14.25" customHeight="1">
      <c r="A19" s="4"/>
      <c r="B19" s="4"/>
      <c r="C19" s="4"/>
      <c r="D19" s="4"/>
      <c r="E19" s="4"/>
      <c r="F19" s="4"/>
    </row>
    <row r="20" spans="1:10" ht="15" customHeight="1">
      <c r="A20" s="14" t="s">
        <v>37</v>
      </c>
      <c r="B20" s="4"/>
      <c r="C20" s="4"/>
      <c r="D20" s="4"/>
      <c r="E20" s="4"/>
      <c r="F20" s="4"/>
    </row>
    <row r="21" spans="1:10" ht="14.25" customHeight="1">
      <c r="A21" s="4"/>
      <c r="B21" s="4"/>
      <c r="C21" s="4"/>
      <c r="D21" s="4"/>
      <c r="E21" s="4"/>
      <c r="F21" s="4"/>
      <c r="I21" s="4" t="s">
        <v>38</v>
      </c>
    </row>
    <row r="22" spans="1:10" ht="14.25" customHeight="1">
      <c r="A22" s="31" t="s">
        <v>39</v>
      </c>
      <c r="B22" s="32" t="s">
        <v>40</v>
      </c>
      <c r="C22" s="32" t="s">
        <v>41</v>
      </c>
      <c r="D22" s="32" t="s">
        <v>42</v>
      </c>
      <c r="E22" s="4"/>
      <c r="F22" s="4"/>
      <c r="I22">
        <v>1</v>
      </c>
      <c r="J22" s="33">
        <v>0.6</v>
      </c>
    </row>
    <row r="23" spans="1:10" ht="14.25" customHeight="1">
      <c r="A23" s="4"/>
      <c r="B23" s="3"/>
      <c r="C23" s="3"/>
      <c r="D23" s="3"/>
      <c r="E23" s="4"/>
      <c r="F23" s="4"/>
      <c r="I23">
        <v>2</v>
      </c>
      <c r="J23" s="33">
        <v>0.4</v>
      </c>
    </row>
    <row r="24" spans="1:10" ht="14.25" customHeight="1">
      <c r="A24" s="4" t="s">
        <v>43</v>
      </c>
      <c r="B24" s="34">
        <v>57000000</v>
      </c>
      <c r="C24" s="35">
        <f>B24/$B$40</f>
        <v>0.40714285714285714</v>
      </c>
      <c r="D24" s="3" t="s">
        <v>44</v>
      </c>
      <c r="E24" s="4"/>
      <c r="F24" s="4"/>
      <c r="I24">
        <v>3</v>
      </c>
    </row>
    <row r="25" spans="1:10" ht="14.25" customHeight="1">
      <c r="A25" s="4" t="s">
        <v>45</v>
      </c>
      <c r="B25" s="34">
        <v>25000000</v>
      </c>
      <c r="C25" s="35">
        <f>B25/$B$40</f>
        <v>0.17857142857142858</v>
      </c>
      <c r="D25" s="3" t="s">
        <v>46</v>
      </c>
      <c r="E25" s="4"/>
      <c r="F25" s="4"/>
      <c r="I25">
        <v>4</v>
      </c>
    </row>
    <row r="26" spans="1:10" ht="14.25" customHeight="1">
      <c r="A26" s="4" t="s">
        <v>47</v>
      </c>
      <c r="B26" s="34">
        <v>15000000</v>
      </c>
      <c r="C26" s="35">
        <f>B26/$B$40</f>
        <v>0.10714285714285714</v>
      </c>
      <c r="D26" s="3" t="s">
        <v>48</v>
      </c>
      <c r="E26" s="4"/>
      <c r="F26" s="4"/>
      <c r="I26">
        <v>5</v>
      </c>
    </row>
    <row r="27" spans="1:10" ht="14.25" customHeight="1">
      <c r="A27" s="4"/>
      <c r="B27" s="3"/>
      <c r="C27" s="3"/>
      <c r="D27" s="3"/>
      <c r="E27" s="4"/>
      <c r="F27" s="4"/>
    </row>
    <row r="28" spans="1:10" ht="14.25" customHeight="1">
      <c r="A28" s="4" t="s">
        <v>49</v>
      </c>
      <c r="B28" s="34">
        <v>25970000</v>
      </c>
      <c r="C28" s="35">
        <f>B28/$B$40</f>
        <v>0.1855</v>
      </c>
      <c r="D28" s="3" t="s">
        <v>50</v>
      </c>
      <c r="E28" s="4"/>
      <c r="F28" s="4"/>
    </row>
    <row r="29" spans="1:10" ht="14.25" customHeight="1">
      <c r="A29" s="4" t="s">
        <v>51</v>
      </c>
      <c r="B29" s="34">
        <v>65030000</v>
      </c>
      <c r="C29" s="35">
        <f>B29/$B$40</f>
        <v>0.46450000000000002</v>
      </c>
      <c r="D29" s="3" t="s">
        <v>52</v>
      </c>
      <c r="E29" s="4"/>
      <c r="F29" s="4"/>
      <c r="I29" s="4" t="s">
        <v>53</v>
      </c>
    </row>
    <row r="30" spans="1:10" ht="14.25" customHeight="1">
      <c r="A30" s="4" t="s">
        <v>54</v>
      </c>
      <c r="B30" s="36">
        <v>0</v>
      </c>
      <c r="C30" s="35">
        <f>B30/$B$40</f>
        <v>0</v>
      </c>
      <c r="D30" s="3" t="s">
        <v>55</v>
      </c>
      <c r="E30" s="4"/>
      <c r="F30" s="4"/>
      <c r="I30" s="4" t="s">
        <v>26</v>
      </c>
      <c r="J30" s="37">
        <f>B8/SUM($B$8:$B$11)</f>
        <v>0.3048780487804878</v>
      </c>
    </row>
    <row r="31" spans="1:10" ht="14.25" customHeight="1">
      <c r="A31" s="4"/>
      <c r="B31" s="3"/>
      <c r="C31" s="3"/>
      <c r="D31" s="3"/>
      <c r="E31" s="4"/>
      <c r="F31" s="4"/>
      <c r="I31" s="4" t="s">
        <v>27</v>
      </c>
      <c r="J31" s="37">
        <f>B9/SUM($B$8:$B$11)</f>
        <v>0.26829268292682928</v>
      </c>
    </row>
    <row r="32" spans="1:10" ht="14.25" customHeight="1">
      <c r="A32" s="4" t="s">
        <v>56</v>
      </c>
      <c r="B32" s="34">
        <v>5000000</v>
      </c>
      <c r="C32" s="35">
        <f>B32/$B$40</f>
        <v>3.5714285714285712E-2</v>
      </c>
      <c r="D32" s="3" t="s">
        <v>57</v>
      </c>
      <c r="E32" s="4"/>
      <c r="F32" s="4"/>
      <c r="I32" s="4" t="s">
        <v>28</v>
      </c>
      <c r="J32" s="37">
        <f>B10/SUM($B$8:$B$11)</f>
        <v>0.3048780487804878</v>
      </c>
    </row>
    <row r="33" spans="1:10" ht="14.25" customHeight="1">
      <c r="A33" s="4" t="s">
        <v>58</v>
      </c>
      <c r="B33" s="34">
        <v>5030000</v>
      </c>
      <c r="C33" s="35">
        <f>B33/$B$40</f>
        <v>3.5928571428571428E-2</v>
      </c>
      <c r="D33" s="3" t="s">
        <v>59</v>
      </c>
      <c r="E33" s="4"/>
      <c r="F33" s="4"/>
      <c r="I33" s="4" t="s">
        <v>30</v>
      </c>
      <c r="J33" s="37">
        <f>B11/SUM($B$8:$B$11)</f>
        <v>0.12195121951219512</v>
      </c>
    </row>
    <row r="34" spans="1:10" ht="14.25" customHeight="1">
      <c r="A34" s="4"/>
      <c r="B34" s="3"/>
      <c r="C34" s="3"/>
      <c r="D34" s="3"/>
      <c r="E34" s="4"/>
      <c r="F34" s="4"/>
      <c r="I34" s="4" t="s">
        <v>60</v>
      </c>
      <c r="J34" s="37">
        <f>SUM(J30:J33)</f>
        <v>1</v>
      </c>
    </row>
    <row r="35" spans="1:10" ht="14.25" customHeight="1">
      <c r="A35" s="22" t="s">
        <v>61</v>
      </c>
      <c r="B35" s="38">
        <f>B24+B25+B26+B28+B32+B33</f>
        <v>133000000</v>
      </c>
      <c r="C35" s="35">
        <f>B35/B35</f>
        <v>1</v>
      </c>
      <c r="D35" s="3"/>
      <c r="E35" s="4"/>
      <c r="F35" s="4"/>
    </row>
    <row r="36" spans="1:10" ht="14.25" customHeight="1">
      <c r="A36" s="4"/>
      <c r="B36" s="3"/>
      <c r="C36" s="3"/>
      <c r="D36" s="3"/>
      <c r="E36" s="4"/>
      <c r="F36" s="4"/>
      <c r="I36" s="4" t="s">
        <v>62</v>
      </c>
      <c r="J36" s="33">
        <v>0.05</v>
      </c>
    </row>
    <row r="37" spans="1:10" ht="14.25" customHeight="1">
      <c r="A37" s="4" t="s">
        <v>63</v>
      </c>
      <c r="B37" s="39">
        <v>100000000</v>
      </c>
      <c r="C37" s="35">
        <f>B37/B40</f>
        <v>0.7142857142857143</v>
      </c>
      <c r="D37" s="3" t="s">
        <v>64</v>
      </c>
      <c r="E37" s="4"/>
      <c r="F37" s="4"/>
    </row>
    <row r="38" spans="1:10" ht="14.25" customHeight="1">
      <c r="A38" s="4" t="s">
        <v>65</v>
      </c>
      <c r="B38" s="39">
        <v>40000000</v>
      </c>
      <c r="C38" s="35">
        <f>B38/B40</f>
        <v>0.2857142857142857</v>
      </c>
      <c r="D38" s="3" t="s">
        <v>66</v>
      </c>
      <c r="E38" s="4"/>
      <c r="F38" s="4"/>
    </row>
    <row r="39" spans="1:10" ht="14.25" customHeight="1">
      <c r="A39" s="4"/>
      <c r="B39" s="3"/>
      <c r="C39" s="3"/>
      <c r="D39" s="3"/>
      <c r="E39" s="4"/>
      <c r="F39" s="4"/>
      <c r="I39" s="4" t="s">
        <v>67</v>
      </c>
    </row>
    <row r="40" spans="1:10" ht="14.25" customHeight="1">
      <c r="A40" s="28" t="s">
        <v>68</v>
      </c>
      <c r="B40" s="40">
        <f>B37+B38</f>
        <v>140000000</v>
      </c>
      <c r="C40" s="35">
        <f>B40/B40</f>
        <v>1</v>
      </c>
      <c r="D40" s="3"/>
      <c r="E40" s="4"/>
      <c r="F40" s="4"/>
      <c r="I40" t="str">
        <f>A13</f>
        <v>D-1 Strategic</v>
      </c>
      <c r="J40" s="41">
        <f>B13/SUM($B$13:$B$15)</f>
        <v>0.33333333333333331</v>
      </c>
    </row>
    <row r="41" spans="1:10" ht="14.25" customHeight="1">
      <c r="A41" s="4"/>
      <c r="B41" s="3"/>
      <c r="C41" s="3"/>
      <c r="D41" s="3"/>
      <c r="E41" s="4"/>
      <c r="F41" s="4"/>
      <c r="I41" t="str">
        <f>A14</f>
        <v>D-2 Platinum</v>
      </c>
      <c r="J41" s="41">
        <f>B14/SUM($B$13:$B$15)</f>
        <v>0.3888888888888889</v>
      </c>
    </row>
    <row r="42" spans="1:10" ht="14.25" customHeight="1">
      <c r="A42" s="4" t="s">
        <v>69</v>
      </c>
      <c r="B42" s="38">
        <f>B40-B35</f>
        <v>7000000</v>
      </c>
      <c r="C42" s="3"/>
      <c r="D42" s="3" t="s">
        <v>70</v>
      </c>
      <c r="E42" s="4"/>
      <c r="F42" s="4"/>
      <c r="I42" t="str">
        <f>A15</f>
        <v>D-3 Diamond</v>
      </c>
      <c r="J42" s="41">
        <f>B15/SUM($B$13:$B$15)</f>
        <v>0.27777777777777779</v>
      </c>
    </row>
    <row r="43" spans="1:10" ht="14.25" customHeight="1">
      <c r="A43" s="4"/>
      <c r="B43" s="3"/>
      <c r="C43" s="3"/>
      <c r="D43" s="3"/>
      <c r="E43" s="4"/>
      <c r="F43" s="4"/>
      <c r="I43" s="4" t="s">
        <v>60</v>
      </c>
      <c r="J43" s="37">
        <f>SUM(J40:J42)</f>
        <v>1</v>
      </c>
    </row>
    <row r="44" spans="1:10" ht="14.25" customHeight="1">
      <c r="A44" s="4"/>
      <c r="B44" s="4"/>
      <c r="C44" s="4"/>
      <c r="D44" s="4"/>
      <c r="E44" s="4"/>
      <c r="F44" s="4"/>
    </row>
    <row r="45" spans="1:10" ht="15" customHeight="1">
      <c r="A45" s="14" t="s">
        <v>71</v>
      </c>
      <c r="B45" s="4"/>
      <c r="C45" s="4"/>
      <c r="D45" s="4"/>
      <c r="E45" s="4"/>
      <c r="F45" s="4"/>
      <c r="I45" s="4" t="s">
        <v>72</v>
      </c>
      <c r="J45" s="42">
        <v>40000000</v>
      </c>
    </row>
    <row r="46" spans="1:10" ht="14.25" customHeight="1">
      <c r="A46" s="4"/>
      <c r="B46" s="4"/>
      <c r="C46" s="4"/>
      <c r="D46" s="4"/>
      <c r="E46" s="4"/>
      <c r="F46" s="4"/>
      <c r="I46" s="4" t="s">
        <v>73</v>
      </c>
      <c r="J46" s="43">
        <v>9.5000000000000001E-2</v>
      </c>
    </row>
    <row r="47" spans="1:10" ht="14.25" customHeight="1">
      <c r="A47" s="22" t="s">
        <v>74</v>
      </c>
      <c r="B47" s="4"/>
      <c r="C47" s="4"/>
      <c r="D47" s="4"/>
      <c r="E47" s="4"/>
      <c r="F47" s="4"/>
    </row>
    <row r="48" spans="1:10" ht="14.25" customHeight="1">
      <c r="A48" s="31" t="s">
        <v>75</v>
      </c>
      <c r="B48" s="32" t="s">
        <v>76</v>
      </c>
      <c r="C48" s="32" t="s">
        <v>77</v>
      </c>
      <c r="D48" s="32" t="s">
        <v>78</v>
      </c>
      <c r="E48" s="32" t="s">
        <v>79</v>
      </c>
      <c r="F48" s="4"/>
    </row>
    <row r="49" spans="1:10" ht="14.25" customHeight="1">
      <c r="A49" s="4" t="s">
        <v>80</v>
      </c>
      <c r="B49" s="44">
        <f>Revenue!B7</f>
        <v>80</v>
      </c>
      <c r="C49" s="45">
        <f>Revenue!C7</f>
        <v>225000</v>
      </c>
      <c r="D49" s="46">
        <v>15</v>
      </c>
      <c r="E49" s="47">
        <f>B49*C49</f>
        <v>18000000</v>
      </c>
      <c r="F49" s="4"/>
      <c r="I49" s="4" t="s">
        <v>81</v>
      </c>
      <c r="J49" s="48">
        <f>C53</f>
        <v>310416.66666666669</v>
      </c>
    </row>
    <row r="50" spans="1:10" ht="14.25" customHeight="1">
      <c r="A50" s="4" t="s">
        <v>82</v>
      </c>
      <c r="B50" s="44">
        <f>Revenue!B8</f>
        <v>60</v>
      </c>
      <c r="C50" s="45">
        <f>Revenue!C8</f>
        <v>300000</v>
      </c>
      <c r="D50" s="46">
        <v>12</v>
      </c>
      <c r="E50" s="47">
        <f>B50*C50</f>
        <v>18000000</v>
      </c>
      <c r="F50" s="4"/>
      <c r="I50" s="4" t="s">
        <v>83</v>
      </c>
      <c r="J50" s="49">
        <f>E60/B60</f>
        <v>1688684.2105263157</v>
      </c>
    </row>
    <row r="51" spans="1:10" ht="14.25" customHeight="1">
      <c r="A51" s="4" t="s">
        <v>84</v>
      </c>
      <c r="B51" s="44">
        <f>Revenue!B9</f>
        <v>50</v>
      </c>
      <c r="C51" s="45">
        <f>Revenue!C9</f>
        <v>325000</v>
      </c>
      <c r="D51" s="46">
        <v>13</v>
      </c>
      <c r="E51" s="47">
        <f>B51*C51</f>
        <v>16250000</v>
      </c>
      <c r="F51" s="4"/>
      <c r="H51" s="50"/>
    </row>
    <row r="52" spans="1:10" ht="14.25" customHeight="1">
      <c r="A52" s="4" t="s">
        <v>85</v>
      </c>
      <c r="B52" s="44">
        <f>Revenue!B10</f>
        <v>50</v>
      </c>
      <c r="C52" s="45">
        <f>Revenue!C10</f>
        <v>445000</v>
      </c>
      <c r="D52" s="46">
        <v>5</v>
      </c>
      <c r="E52" s="47">
        <f>B52*C52</f>
        <v>22250000</v>
      </c>
      <c r="F52" s="4"/>
    </row>
    <row r="53" spans="1:10" ht="14.25" customHeight="1">
      <c r="A53" s="22" t="s">
        <v>86</v>
      </c>
      <c r="B53" s="51">
        <f>SUM(B49:B52)</f>
        <v>240</v>
      </c>
      <c r="C53" s="52">
        <f>SUMPRODUCT(C49:C52,B49:B52)/SUM(B49:B52)</f>
        <v>310416.66666666669</v>
      </c>
      <c r="D53" s="51">
        <f>AVERAGE(D49:D52)</f>
        <v>11.25</v>
      </c>
      <c r="E53" s="53">
        <f>SUM(E49:E52)</f>
        <v>74500000</v>
      </c>
      <c r="F53" s="4"/>
      <c r="I53" s="4" t="s">
        <v>87</v>
      </c>
      <c r="J53" s="12">
        <v>30</v>
      </c>
    </row>
    <row r="54" spans="1:10" ht="14.25" customHeight="1">
      <c r="A54" s="4"/>
      <c r="B54" s="4"/>
      <c r="C54" s="4"/>
      <c r="D54" s="4"/>
      <c r="E54" s="4"/>
      <c r="F54" s="4"/>
    </row>
    <row r="55" spans="1:10" ht="14.25" customHeight="1">
      <c r="A55" s="22" t="s">
        <v>88</v>
      </c>
      <c r="B55" s="4"/>
      <c r="C55" s="4"/>
      <c r="D55" s="4"/>
      <c r="E55" s="4"/>
      <c r="F55" s="4"/>
    </row>
    <row r="56" spans="1:10" ht="14.25" customHeight="1">
      <c r="A56" s="31" t="s">
        <v>75</v>
      </c>
      <c r="B56" s="32" t="s">
        <v>89</v>
      </c>
      <c r="C56" s="32" t="s">
        <v>90</v>
      </c>
      <c r="D56" s="32" t="s">
        <v>91</v>
      </c>
      <c r="E56" s="32" t="s">
        <v>79</v>
      </c>
      <c r="F56" s="4"/>
      <c r="I56" s="4" t="s">
        <v>92</v>
      </c>
      <c r="J56" s="12">
        <v>0.1</v>
      </c>
    </row>
    <row r="57" spans="1:10" ht="14.25" customHeight="1">
      <c r="A57" s="4" t="s">
        <v>93</v>
      </c>
      <c r="B57" s="54">
        <f>Revenue!B17</f>
        <v>90</v>
      </c>
      <c r="C57" s="54">
        <f>Revenue!C17</f>
        <v>2000</v>
      </c>
      <c r="D57" s="55">
        <f>Revenue!D17</f>
        <v>850</v>
      </c>
      <c r="E57" s="47">
        <f>B57*C57*D57</f>
        <v>153000000</v>
      </c>
      <c r="F57" s="4"/>
      <c r="I57" s="4" t="s">
        <v>94</v>
      </c>
      <c r="J57" s="12">
        <v>0.15</v>
      </c>
    </row>
    <row r="58" spans="1:10" ht="14.25" customHeight="1">
      <c r="A58" s="4" t="s">
        <v>95</v>
      </c>
      <c r="B58" s="54">
        <f>Revenue!B18</f>
        <v>45</v>
      </c>
      <c r="C58" s="54">
        <f>Revenue!C18</f>
        <v>1800</v>
      </c>
      <c r="D58" s="55">
        <f>Revenue!D18</f>
        <v>850</v>
      </c>
      <c r="E58" s="47">
        <f>B58*C58*D58</f>
        <v>68850000</v>
      </c>
      <c r="F58" s="4"/>
      <c r="I58" s="4" t="s">
        <v>96</v>
      </c>
      <c r="J58" s="12">
        <v>0.1</v>
      </c>
    </row>
    <row r="59" spans="1:10" ht="14.25" customHeight="1">
      <c r="A59" s="4" t="s">
        <v>97</v>
      </c>
      <c r="B59" s="54">
        <f>Revenue!B19</f>
        <v>55</v>
      </c>
      <c r="C59" s="54">
        <f>Revenue!C19</f>
        <v>2000</v>
      </c>
      <c r="D59" s="55">
        <f>Revenue!D19</f>
        <v>900</v>
      </c>
      <c r="E59" s="47">
        <f>B59*C59*D59</f>
        <v>99000000</v>
      </c>
      <c r="F59" s="4"/>
      <c r="I59" s="4" t="s">
        <v>98</v>
      </c>
      <c r="J59" s="12">
        <v>0.05</v>
      </c>
    </row>
    <row r="60" spans="1:10" ht="14.25" customHeight="1">
      <c r="A60" s="22" t="s">
        <v>99</v>
      </c>
      <c r="B60" s="56">
        <f>SUM(B57:B59)</f>
        <v>190</v>
      </c>
      <c r="C60" s="56">
        <f>SUMPRODUCT(C57:C59,B57:B59)/SUM(B57:B59)</f>
        <v>1952.6315789473683</v>
      </c>
      <c r="D60" s="57">
        <f>SUMPRODUCT(D57:D59,B57:B59)/SUM(B57:B59)</f>
        <v>864.47368421052636</v>
      </c>
      <c r="E60" s="57">
        <f>SUM(E57:E59)</f>
        <v>320850000</v>
      </c>
      <c r="F60" s="4"/>
      <c r="H60" s="50"/>
    </row>
    <row r="61" spans="1:10" ht="14.25" customHeight="1">
      <c r="A61" s="4"/>
      <c r="B61" s="4"/>
      <c r="C61" s="4"/>
      <c r="D61" s="4"/>
      <c r="E61" s="4"/>
      <c r="F61" s="4"/>
    </row>
    <row r="62" spans="1:10" ht="14.25" customHeight="1">
      <c r="A62" s="22" t="s">
        <v>100</v>
      </c>
      <c r="B62" s="4"/>
      <c r="C62" s="4"/>
      <c r="D62" s="4"/>
      <c r="E62" s="4"/>
      <c r="F62" s="4"/>
      <c r="I62" s="4" t="s">
        <v>101</v>
      </c>
      <c r="J62" s="41">
        <v>5.5E-2</v>
      </c>
    </row>
    <row r="63" spans="1:10" ht="14.25" customHeight="1">
      <c r="A63" s="31" t="s">
        <v>102</v>
      </c>
      <c r="B63" s="15" t="s">
        <v>76</v>
      </c>
      <c r="C63" s="15" t="s">
        <v>22</v>
      </c>
      <c r="D63" s="15" t="s">
        <v>103</v>
      </c>
      <c r="E63" s="4"/>
      <c r="F63" s="4"/>
      <c r="I63" s="4" t="s">
        <v>104</v>
      </c>
      <c r="J63" s="41">
        <v>7.0000000000000007E-2</v>
      </c>
    </row>
    <row r="64" spans="1:10" ht="14.25" customHeight="1">
      <c r="A64" s="4" t="s">
        <v>105</v>
      </c>
      <c r="B64" s="58">
        <f>Revenue!B50</f>
        <v>13</v>
      </c>
      <c r="C64" s="59">
        <f>Revenue!C50</f>
        <v>1536000</v>
      </c>
      <c r="D64" s="23">
        <f>B64*C64</f>
        <v>19968000</v>
      </c>
      <c r="E64" s="4"/>
      <c r="F64" s="4"/>
      <c r="I64" s="4" t="s">
        <v>106</v>
      </c>
      <c r="J64" s="41">
        <v>0.08</v>
      </c>
    </row>
    <row r="65" spans="1:10" ht="14.25" customHeight="1">
      <c r="A65" s="4" t="s">
        <v>107</v>
      </c>
      <c r="B65" s="58">
        <f>Revenue!B51</f>
        <v>4</v>
      </c>
      <c r="C65" s="59">
        <f>Revenue!C51</f>
        <v>1536000</v>
      </c>
      <c r="D65" s="23">
        <f>B65*C65</f>
        <v>6144000</v>
      </c>
      <c r="E65" s="4"/>
      <c r="F65" s="4"/>
    </row>
    <row r="66" spans="1:10" ht="14.25" customHeight="1">
      <c r="A66" s="22" t="s">
        <v>108</v>
      </c>
      <c r="B66" s="60">
        <f>SUM(B64:B65)</f>
        <v>17</v>
      </c>
      <c r="C66" s="21"/>
      <c r="D66" s="61">
        <f>SUM(D64:D65)</f>
        <v>26112000</v>
      </c>
      <c r="E66" s="4"/>
      <c r="F66" s="4"/>
    </row>
    <row r="67" spans="1:10" ht="14.25" customHeight="1">
      <c r="A67" s="4"/>
      <c r="B67" s="4"/>
      <c r="C67" s="4"/>
      <c r="D67" s="4"/>
      <c r="E67" s="4"/>
      <c r="F67" s="4"/>
    </row>
    <row r="68" spans="1:10" ht="14.25" customHeight="1">
      <c r="A68" s="22" t="s">
        <v>109</v>
      </c>
      <c r="B68" s="4"/>
      <c r="C68" s="4"/>
      <c r="D68" s="4"/>
      <c r="E68" s="4"/>
      <c r="F68" s="4"/>
    </row>
    <row r="69" spans="1:10" ht="14.25" customHeight="1">
      <c r="A69" s="31" t="s">
        <v>110</v>
      </c>
      <c r="B69" s="15" t="s">
        <v>111</v>
      </c>
      <c r="C69" s="15" t="s">
        <v>112</v>
      </c>
      <c r="D69" s="15" t="s">
        <v>113</v>
      </c>
      <c r="E69" s="4"/>
      <c r="F69" s="4"/>
    </row>
    <row r="70" spans="1:10" ht="14.25" customHeight="1">
      <c r="A70" s="4" t="s">
        <v>114</v>
      </c>
      <c r="B70" s="59">
        <f>Revenue!B68</f>
        <v>1700000</v>
      </c>
      <c r="C70" s="59">
        <f>Revenue!C68</f>
        <v>2500000</v>
      </c>
      <c r="D70" s="62">
        <f>Revenue!I68</f>
        <v>16700000</v>
      </c>
      <c r="E70" s="4"/>
      <c r="F70" s="4"/>
    </row>
    <row r="71" spans="1:10" ht="14.25" customHeight="1">
      <c r="A71" s="4" t="s">
        <v>115</v>
      </c>
      <c r="B71" s="59">
        <f>Revenue!B80</f>
        <v>4320000</v>
      </c>
      <c r="C71" s="59">
        <f>Revenue!C80</f>
        <v>5400000</v>
      </c>
      <c r="D71" s="62">
        <f>Revenue!I80</f>
        <v>36720000</v>
      </c>
      <c r="E71" s="4"/>
      <c r="F71" s="4"/>
      <c r="I71" s="63" t="s">
        <v>116</v>
      </c>
      <c r="J71" s="64" t="s">
        <v>117</v>
      </c>
    </row>
    <row r="72" spans="1:10" ht="14.25" customHeight="1">
      <c r="A72" s="4" t="s">
        <v>118</v>
      </c>
      <c r="B72" s="59">
        <f>Revenue!F84</f>
        <v>0</v>
      </c>
      <c r="C72" s="59">
        <f>Revenue!F85</f>
        <v>1375000</v>
      </c>
      <c r="D72" s="62">
        <f>Revenue!F91</f>
        <v>88125000</v>
      </c>
      <c r="E72" s="4"/>
      <c r="F72" s="4"/>
      <c r="I72" s="65" t="s">
        <v>119</v>
      </c>
      <c r="J72" s="66">
        <v>8500000</v>
      </c>
    </row>
    <row r="73" spans="1:10" ht="14.25" customHeight="1">
      <c r="A73" s="4" t="s">
        <v>120</v>
      </c>
      <c r="B73" s="59">
        <f>Revenue!F95</f>
        <v>0</v>
      </c>
      <c r="C73" s="59">
        <f>Revenue!F96</f>
        <v>6145000</v>
      </c>
      <c r="D73" s="62">
        <f>Revenue!F102</f>
        <v>38752198</v>
      </c>
      <c r="E73" s="4"/>
      <c r="F73" s="4"/>
      <c r="I73" s="63" t="s">
        <v>121</v>
      </c>
      <c r="J73" s="66">
        <v>5000000</v>
      </c>
    </row>
    <row r="74" spans="1:10" ht="14.25" customHeight="1">
      <c r="A74" s="22" t="s">
        <v>122</v>
      </c>
      <c r="B74" s="57">
        <f>SUM(B70:B73)</f>
        <v>6020000</v>
      </c>
      <c r="C74" s="57">
        <f>SUM(C70:C73)</f>
        <v>15420000</v>
      </c>
      <c r="D74" s="57">
        <f>SUM(D70:D73)</f>
        <v>180297198</v>
      </c>
      <c r="E74" s="4"/>
      <c r="F74" s="4"/>
      <c r="I74" s="65" t="s">
        <v>123</v>
      </c>
      <c r="J74" s="66">
        <v>3750000</v>
      </c>
    </row>
    <row r="75" spans="1:10" ht="15" customHeight="1">
      <c r="B75" s="4"/>
      <c r="C75" s="4"/>
      <c r="D75" s="4"/>
      <c r="E75" s="4"/>
      <c r="F75" s="4"/>
      <c r="I75" s="63" t="s">
        <v>124</v>
      </c>
      <c r="J75" s="66">
        <v>4750000</v>
      </c>
    </row>
    <row r="76" spans="1:10" ht="14.25" customHeight="1">
      <c r="A76" s="14" t="s">
        <v>125</v>
      </c>
      <c r="B76" s="4"/>
      <c r="C76" s="4"/>
      <c r="D76" s="4"/>
      <c r="E76" s="4"/>
      <c r="F76" s="4"/>
      <c r="I76" s="65" t="s">
        <v>126</v>
      </c>
      <c r="J76" s="66">
        <v>28000000</v>
      </c>
    </row>
    <row r="77" spans="1:10" ht="14.25" customHeight="1">
      <c r="A77" s="14"/>
      <c r="B77" s="4"/>
      <c r="C77" s="4"/>
      <c r="D77" s="4"/>
      <c r="E77" s="4"/>
      <c r="F77" s="4"/>
      <c r="I77" s="63" t="s">
        <v>127</v>
      </c>
      <c r="J77" s="66">
        <v>50000000</v>
      </c>
    </row>
    <row r="78" spans="1:10" ht="15" customHeight="1">
      <c r="A78" s="14" t="s">
        <v>128</v>
      </c>
      <c r="B78" s="4"/>
      <c r="C78" s="4"/>
      <c r="D78" s="4"/>
      <c r="E78" s="4"/>
      <c r="F78" s="4"/>
    </row>
    <row r="79" spans="1:10" ht="14.25" customHeight="1">
      <c r="A79" s="4"/>
      <c r="B79" s="4"/>
      <c r="C79" s="4"/>
      <c r="D79" s="4"/>
      <c r="E79" s="4"/>
      <c r="F79" s="4"/>
    </row>
    <row r="80" spans="1:10" ht="14.25" customHeight="1">
      <c r="A80" s="31" t="s">
        <v>129</v>
      </c>
      <c r="B80" s="32" t="s">
        <v>130</v>
      </c>
      <c r="C80" s="32" t="s">
        <v>131</v>
      </c>
      <c r="D80" s="32" t="s">
        <v>132</v>
      </c>
      <c r="E80" s="32" t="s">
        <v>133</v>
      </c>
      <c r="F80" s="32" t="s">
        <v>134</v>
      </c>
    </row>
    <row r="81" spans="1:6" ht="14.25" customHeight="1">
      <c r="A81" s="4"/>
      <c r="B81" s="3"/>
      <c r="C81" s="3"/>
      <c r="D81" s="3"/>
      <c r="E81" s="3"/>
      <c r="F81" s="3"/>
    </row>
    <row r="82" spans="1:6" ht="14.25" customHeight="1">
      <c r="A82" s="4" t="s">
        <v>31</v>
      </c>
      <c r="B82" s="55">
        <f>Supplier!B29</f>
        <v>500000</v>
      </c>
      <c r="C82" s="67">
        <v>0.15</v>
      </c>
      <c r="D82" s="3" t="s">
        <v>135</v>
      </c>
      <c r="E82" s="55">
        <f>Supplier!C29</f>
        <v>1300000</v>
      </c>
      <c r="F82" s="67">
        <v>0.27</v>
      </c>
    </row>
    <row r="83" spans="1:6" ht="14.25" customHeight="1">
      <c r="A83" s="4" t="s">
        <v>32</v>
      </c>
      <c r="B83" s="55">
        <f>Supplier!B30</f>
        <v>1500000</v>
      </c>
      <c r="C83" s="67">
        <v>0.2</v>
      </c>
      <c r="D83" s="3" t="s">
        <v>136</v>
      </c>
      <c r="E83" s="55">
        <f>Supplier!C30</f>
        <v>5300000</v>
      </c>
      <c r="F83" s="67">
        <v>0.19</v>
      </c>
    </row>
    <row r="84" spans="1:6" ht="14.25" customHeight="1">
      <c r="A84" s="4" t="s">
        <v>33</v>
      </c>
      <c r="B84" s="55">
        <f>Supplier!B31</f>
        <v>3000000</v>
      </c>
      <c r="C84" s="67">
        <v>0.25</v>
      </c>
      <c r="D84" s="3" t="s">
        <v>137</v>
      </c>
      <c r="E84" s="55">
        <f>Supplier!C31</f>
        <v>37500000</v>
      </c>
      <c r="F84" s="67">
        <v>0.09</v>
      </c>
    </row>
    <row r="85" spans="1:6" ht="14.25" customHeight="1">
      <c r="A85" s="4"/>
      <c r="B85" s="4"/>
      <c r="C85" s="4"/>
      <c r="D85" s="4"/>
      <c r="E85" s="4"/>
      <c r="F85" s="4"/>
    </row>
    <row r="86" spans="1:6" ht="14.25" customHeight="1">
      <c r="A86" s="22" t="s">
        <v>138</v>
      </c>
      <c r="B86" s="4"/>
      <c r="C86" s="4"/>
      <c r="D86" s="4"/>
      <c r="E86" s="4"/>
      <c r="F86" s="4"/>
    </row>
    <row r="87" spans="1:6" ht="14.25" customHeight="1">
      <c r="A87" s="31" t="s">
        <v>129</v>
      </c>
      <c r="B87" s="32" t="s">
        <v>139</v>
      </c>
      <c r="C87" s="32" t="s">
        <v>140</v>
      </c>
      <c r="D87" s="32" t="s">
        <v>141</v>
      </c>
      <c r="E87" s="32" t="s">
        <v>142</v>
      </c>
      <c r="F87" s="32" t="s">
        <v>143</v>
      </c>
    </row>
    <row r="88" spans="1:6" ht="14.25" customHeight="1">
      <c r="A88" s="4" t="s">
        <v>144</v>
      </c>
      <c r="B88" s="39">
        <v>1300000</v>
      </c>
      <c r="C88" s="39">
        <v>949000</v>
      </c>
      <c r="D88" s="47">
        <f>B88-C88</f>
        <v>351000</v>
      </c>
      <c r="E88" s="68">
        <f>(B88-C88)/B88</f>
        <v>0.27</v>
      </c>
      <c r="F88" s="47">
        <f>D88</f>
        <v>351000</v>
      </c>
    </row>
    <row r="89" spans="1:6" ht="14.25" customHeight="1">
      <c r="A89" s="4" t="s">
        <v>145</v>
      </c>
      <c r="B89" s="39">
        <v>5300000</v>
      </c>
      <c r="C89" s="39">
        <v>4293000</v>
      </c>
      <c r="D89" s="47">
        <f>B89-C89</f>
        <v>1007000</v>
      </c>
      <c r="E89" s="68">
        <f>(B89-C89)/B89</f>
        <v>0.19</v>
      </c>
      <c r="F89" s="47">
        <f>D89</f>
        <v>1007000</v>
      </c>
    </row>
    <row r="90" spans="1:6" ht="14.25" customHeight="1">
      <c r="A90" s="4" t="s">
        <v>146</v>
      </c>
      <c r="B90" s="39">
        <v>37500000</v>
      </c>
      <c r="C90" s="39">
        <v>34125000</v>
      </c>
      <c r="D90" s="47">
        <f>B90-C90</f>
        <v>3375000</v>
      </c>
      <c r="E90" s="68">
        <f>(B90-C90)/B90</f>
        <v>0.09</v>
      </c>
      <c r="F90" s="47">
        <f>D90</f>
        <v>3375000</v>
      </c>
    </row>
    <row r="91" spans="1:6" ht="14.25" customHeight="1">
      <c r="A91" s="4"/>
      <c r="B91" s="4"/>
      <c r="C91" s="4"/>
      <c r="D91" s="4"/>
      <c r="E91" s="4"/>
      <c r="F91" s="4"/>
    </row>
    <row r="92" spans="1:6" ht="15" customHeight="1">
      <c r="A92" s="14" t="s">
        <v>147</v>
      </c>
      <c r="B92" s="4"/>
      <c r="C92" s="4"/>
      <c r="D92" s="4"/>
      <c r="E92" s="4"/>
      <c r="F92" s="4"/>
    </row>
    <row r="93" spans="1:6" ht="14.25" customHeight="1">
      <c r="A93" s="4"/>
      <c r="B93" s="4"/>
      <c r="C93" s="4"/>
      <c r="D93" s="4"/>
      <c r="E93" s="4"/>
      <c r="F93" s="4"/>
    </row>
    <row r="94" spans="1:6" ht="14.25" customHeight="1">
      <c r="A94" s="31" t="s">
        <v>148</v>
      </c>
      <c r="B94" s="32" t="s">
        <v>149</v>
      </c>
      <c r="C94" s="32" t="s">
        <v>150</v>
      </c>
      <c r="D94" s="32" t="s">
        <v>151</v>
      </c>
      <c r="E94" s="4"/>
      <c r="F94" s="4"/>
    </row>
    <row r="95" spans="1:6" ht="14.25" customHeight="1">
      <c r="A95" s="4" t="s">
        <v>152</v>
      </c>
      <c r="B95" s="69">
        <v>45931</v>
      </c>
      <c r="C95" s="3">
        <v>0</v>
      </c>
      <c r="D95" s="3" t="s">
        <v>153</v>
      </c>
      <c r="E95" s="4"/>
      <c r="F95" s="4"/>
    </row>
    <row r="96" spans="1:6" ht="14.25" customHeight="1">
      <c r="A96" s="4" t="s">
        <v>154</v>
      </c>
      <c r="B96" s="70">
        <v>46021</v>
      </c>
      <c r="C96" s="3">
        <v>3</v>
      </c>
      <c r="D96" s="3" t="s">
        <v>155</v>
      </c>
      <c r="E96" s="4"/>
      <c r="F96" s="4"/>
    </row>
    <row r="97" spans="1:6" ht="14.25" customHeight="1">
      <c r="A97" s="4" t="s">
        <v>43</v>
      </c>
      <c r="B97" s="70">
        <v>46052</v>
      </c>
      <c r="C97" s="3">
        <v>4</v>
      </c>
      <c r="D97" s="3" t="s">
        <v>155</v>
      </c>
      <c r="E97" s="4"/>
      <c r="F97" s="4"/>
    </row>
    <row r="98" spans="1:6" ht="14.25" customHeight="1">
      <c r="A98" s="4" t="s">
        <v>156</v>
      </c>
      <c r="B98" s="70">
        <v>46082</v>
      </c>
      <c r="C98" s="3">
        <v>5</v>
      </c>
      <c r="D98" s="3" t="s">
        <v>155</v>
      </c>
      <c r="E98" s="4"/>
      <c r="F98" s="4"/>
    </row>
    <row r="99" spans="1:6" ht="14.25" customHeight="1">
      <c r="A99" s="4" t="s">
        <v>157</v>
      </c>
      <c r="B99" s="70">
        <v>46631</v>
      </c>
      <c r="C99" s="3">
        <v>23</v>
      </c>
      <c r="D99" s="3" t="s">
        <v>155</v>
      </c>
      <c r="E99" s="4"/>
      <c r="F99" s="4"/>
    </row>
    <row r="100" spans="1:6" ht="14.25" customHeight="1">
      <c r="A100" s="4" t="s">
        <v>158</v>
      </c>
      <c r="B100" s="70">
        <v>46661</v>
      </c>
      <c r="C100" s="3">
        <v>24</v>
      </c>
      <c r="D100" s="3" t="s">
        <v>155</v>
      </c>
      <c r="E100" s="4"/>
      <c r="F100" s="4"/>
    </row>
    <row r="101" spans="1:6" ht="14.25" customHeight="1">
      <c r="A101" s="4" t="s">
        <v>159</v>
      </c>
      <c r="B101" s="70">
        <v>46844</v>
      </c>
      <c r="C101" s="3">
        <v>30</v>
      </c>
      <c r="D101" s="3" t="s">
        <v>155</v>
      </c>
      <c r="E101" s="4"/>
      <c r="F101" s="4"/>
    </row>
    <row r="102" spans="1:6" ht="14.25" customHeight="1">
      <c r="A102" s="4" t="s">
        <v>160</v>
      </c>
      <c r="B102" s="70">
        <v>47757</v>
      </c>
      <c r="C102" s="3">
        <v>60</v>
      </c>
      <c r="D102" s="3" t="s">
        <v>155</v>
      </c>
      <c r="E102" s="4"/>
      <c r="F102" s="4"/>
    </row>
    <row r="103" spans="1:6" ht="14.25" customHeight="1">
      <c r="A103" s="4" t="s">
        <v>161</v>
      </c>
      <c r="B103" s="70">
        <v>48488</v>
      </c>
      <c r="C103" s="3">
        <v>84</v>
      </c>
      <c r="D103" s="3" t="s">
        <v>155</v>
      </c>
      <c r="E103" s="4"/>
      <c r="F103" s="4"/>
    </row>
    <row r="104" spans="1:6" ht="14.25" customHeight="1">
      <c r="A104" s="4" t="s">
        <v>162</v>
      </c>
      <c r="B104" s="70">
        <v>49583</v>
      </c>
      <c r="C104" s="3">
        <v>120</v>
      </c>
      <c r="D104" s="3" t="s">
        <v>155</v>
      </c>
      <c r="E104" s="4"/>
      <c r="F104" s="4"/>
    </row>
    <row r="105" spans="1:6" ht="14.25" customHeight="1">
      <c r="A105" s="4"/>
      <c r="B105" s="71"/>
      <c r="C105" s="4"/>
      <c r="D105" s="4"/>
      <c r="E105" s="4"/>
      <c r="F105" s="4"/>
    </row>
    <row r="106" spans="1:6" ht="18" customHeight="1">
      <c r="A106" s="72" t="s">
        <v>163</v>
      </c>
      <c r="B106" s="4"/>
      <c r="C106" s="4"/>
      <c r="D106" s="4"/>
      <c r="E106" s="4"/>
      <c r="F106" s="4"/>
    </row>
    <row r="107" spans="1:6" ht="14.25" customHeight="1">
      <c r="A107" s="73" t="s">
        <v>164</v>
      </c>
      <c r="B107" s="73" t="s">
        <v>89</v>
      </c>
      <c r="C107" s="73" t="s">
        <v>165</v>
      </c>
      <c r="D107" s="73" t="s">
        <v>166</v>
      </c>
      <c r="E107" s="73" t="s">
        <v>167</v>
      </c>
      <c r="F107" s="73" t="s">
        <v>168</v>
      </c>
    </row>
    <row r="108" spans="1:6" ht="14.25" customHeight="1">
      <c r="A108" s="4" t="s">
        <v>169</v>
      </c>
      <c r="B108" s="74">
        <v>230</v>
      </c>
      <c r="C108" s="24">
        <v>10000</v>
      </c>
      <c r="D108" s="24">
        <v>2000</v>
      </c>
      <c r="E108" s="23">
        <v>12000</v>
      </c>
      <c r="F108" s="23">
        <f>E108*B108</f>
        <v>2760000</v>
      </c>
    </row>
    <row r="109" spans="1:6" ht="14.25" customHeight="1">
      <c r="A109" s="4" t="s">
        <v>170</v>
      </c>
      <c r="B109" s="74">
        <f>B57</f>
        <v>90</v>
      </c>
      <c r="C109" s="24">
        <v>270000</v>
      </c>
      <c r="D109" s="24">
        <v>30000</v>
      </c>
      <c r="E109" s="23">
        <v>300000</v>
      </c>
      <c r="F109" s="23">
        <f>E109*B109</f>
        <v>27000000</v>
      </c>
    </row>
    <row r="110" spans="1:6" ht="14.25" customHeight="1">
      <c r="A110" s="4" t="s">
        <v>171</v>
      </c>
      <c r="B110" s="74">
        <f>B58</f>
        <v>45</v>
      </c>
      <c r="C110" s="24">
        <v>180000</v>
      </c>
      <c r="D110" s="24">
        <v>20000</v>
      </c>
      <c r="E110" s="23">
        <v>200000</v>
      </c>
      <c r="F110" s="23">
        <f>E110*B110</f>
        <v>9000000</v>
      </c>
    </row>
    <row r="111" spans="1:6" ht="14.25" customHeight="1">
      <c r="A111" s="4" t="s">
        <v>172</v>
      </c>
      <c r="B111" s="74">
        <f>B59</f>
        <v>55</v>
      </c>
      <c r="C111" s="24">
        <v>195000</v>
      </c>
      <c r="D111" s="24">
        <v>25000</v>
      </c>
      <c r="E111" s="23">
        <v>220000</v>
      </c>
      <c r="F111" s="23">
        <f>E111*B111</f>
        <v>12100000</v>
      </c>
    </row>
    <row r="112" spans="1:6" ht="14.25" customHeight="1">
      <c r="A112" s="4" t="s">
        <v>173</v>
      </c>
      <c r="B112" s="74">
        <f>B66</f>
        <v>17</v>
      </c>
      <c r="C112" s="24">
        <v>480000</v>
      </c>
      <c r="D112" s="24">
        <v>32000</v>
      </c>
      <c r="E112" s="23">
        <v>512000</v>
      </c>
      <c r="F112" s="23">
        <f>E112*B112</f>
        <v>8704000</v>
      </c>
    </row>
    <row r="113" spans="1:6" ht="14.25" customHeight="1">
      <c r="A113" s="4"/>
      <c r="B113" s="3"/>
      <c r="C113" s="75"/>
      <c r="D113" s="75"/>
      <c r="E113" s="3"/>
      <c r="F113" s="23"/>
    </row>
    <row r="114" spans="1:6" ht="14.25" customHeight="1">
      <c r="A114" s="4" t="s">
        <v>174</v>
      </c>
      <c r="B114" s="76">
        <v>1</v>
      </c>
      <c r="C114" s="24">
        <v>3000000</v>
      </c>
      <c r="D114" s="24">
        <v>0</v>
      </c>
      <c r="E114" s="23">
        <v>3000000</v>
      </c>
      <c r="F114" s="23">
        <f t="shared" ref="F114:F119" si="0">E114*B114</f>
        <v>3000000</v>
      </c>
    </row>
    <row r="115" spans="1:6" ht="14.25" customHeight="1">
      <c r="A115" s="4" t="s">
        <v>175</v>
      </c>
      <c r="B115" s="76">
        <v>1</v>
      </c>
      <c r="C115" s="24">
        <v>1500000</v>
      </c>
      <c r="D115" s="24">
        <v>0</v>
      </c>
      <c r="E115" s="23">
        <v>1500000</v>
      </c>
      <c r="F115" s="23">
        <f t="shared" si="0"/>
        <v>1500000</v>
      </c>
    </row>
    <row r="116" spans="1:6" ht="14.25" customHeight="1">
      <c r="A116" s="4" t="s">
        <v>176</v>
      </c>
      <c r="B116" s="76">
        <v>1</v>
      </c>
      <c r="C116" s="24">
        <v>1200000</v>
      </c>
      <c r="D116" s="24">
        <v>0</v>
      </c>
      <c r="E116" s="23">
        <v>1200000</v>
      </c>
      <c r="F116" s="23">
        <f t="shared" si="0"/>
        <v>1200000</v>
      </c>
    </row>
    <row r="117" spans="1:6" ht="14.25" customHeight="1">
      <c r="A117" s="4" t="s">
        <v>177</v>
      </c>
      <c r="B117" s="76">
        <v>1</v>
      </c>
      <c r="C117" s="24">
        <v>800000</v>
      </c>
      <c r="D117" s="24">
        <v>0</v>
      </c>
      <c r="E117" s="23">
        <v>800000</v>
      </c>
      <c r="F117" s="23">
        <f t="shared" si="0"/>
        <v>800000</v>
      </c>
    </row>
    <row r="118" spans="1:6" ht="14.25" customHeight="1">
      <c r="A118" s="4" t="s">
        <v>178</v>
      </c>
      <c r="B118" s="76">
        <v>1</v>
      </c>
      <c r="C118" s="24">
        <v>500000</v>
      </c>
      <c r="D118" s="24">
        <v>0</v>
      </c>
      <c r="E118" s="23">
        <v>500000</v>
      </c>
      <c r="F118" s="23">
        <f t="shared" si="0"/>
        <v>500000</v>
      </c>
    </row>
    <row r="119" spans="1:6" ht="14.25" customHeight="1">
      <c r="A119" s="4" t="s">
        <v>179</v>
      </c>
      <c r="B119" s="76">
        <v>1</v>
      </c>
      <c r="C119" s="24">
        <v>5000000</v>
      </c>
      <c r="D119" s="24">
        <v>0</v>
      </c>
      <c r="E119" s="23">
        <v>5000000</v>
      </c>
      <c r="F119" s="23">
        <f t="shared" si="0"/>
        <v>5000000</v>
      </c>
    </row>
    <row r="120" spans="1:6" ht="14.25" customHeight="1">
      <c r="A120" s="4"/>
      <c r="B120" s="3"/>
      <c r="C120" s="3"/>
      <c r="D120" s="3"/>
      <c r="E120" s="3"/>
      <c r="F120" s="3"/>
    </row>
    <row r="121" spans="1:6" ht="14.25" customHeight="1">
      <c r="A121" s="28" t="s">
        <v>180</v>
      </c>
      <c r="B121" s="77">
        <f>SUM(B108:B119)</f>
        <v>443</v>
      </c>
      <c r="C121" s="78">
        <f>SUM(C108:C119)</f>
        <v>13135000</v>
      </c>
      <c r="D121" s="78">
        <f>SUM(D108:D119)</f>
        <v>109000</v>
      </c>
      <c r="E121" s="78"/>
      <c r="F121" s="79">
        <f>SUM(F108:F119)</f>
        <v>71564000</v>
      </c>
    </row>
    <row r="122" spans="1:6" ht="14.25" customHeight="1">
      <c r="A122" s="4"/>
      <c r="B122" s="4"/>
      <c r="C122" s="4"/>
      <c r="D122" s="4"/>
      <c r="E122" s="4"/>
      <c r="F122" s="4"/>
    </row>
    <row r="123" spans="1:6" ht="15" customHeight="1">
      <c r="A123" s="14" t="s">
        <v>181</v>
      </c>
      <c r="B123" s="4"/>
      <c r="C123" s="4"/>
      <c r="D123" s="4"/>
      <c r="E123" s="4"/>
      <c r="F123" s="4"/>
    </row>
    <row r="124" spans="1:6" ht="14.25" customHeight="1">
      <c r="A124" s="31" t="s">
        <v>182</v>
      </c>
      <c r="B124" s="31" t="s">
        <v>40</v>
      </c>
      <c r="C124" s="4"/>
      <c r="D124" s="4"/>
      <c r="E124" s="4"/>
      <c r="F124" s="4"/>
    </row>
    <row r="125" spans="1:6" ht="14.25" customHeight="1">
      <c r="A125" s="4" t="s">
        <v>183</v>
      </c>
      <c r="B125" s="80">
        <f>F121</f>
        <v>71564000</v>
      </c>
      <c r="C125" s="4"/>
      <c r="D125" s="4"/>
      <c r="E125" s="4"/>
      <c r="F125" s="4"/>
    </row>
    <row r="126" spans="1:6" ht="14.25" customHeight="1">
      <c r="A126" s="4" t="s">
        <v>184</v>
      </c>
      <c r="B126" s="80">
        <f>C121*0.03</f>
        <v>394050</v>
      </c>
      <c r="C126" s="4"/>
      <c r="D126" s="4"/>
      <c r="E126" s="4"/>
      <c r="F126" s="4"/>
    </row>
    <row r="127" spans="1:6" ht="14.25" customHeight="1">
      <c r="A127" s="4" t="s">
        <v>185</v>
      </c>
      <c r="B127" s="80">
        <f>B32</f>
        <v>5000000</v>
      </c>
      <c r="C127" s="4"/>
      <c r="D127" s="4"/>
      <c r="E127" s="4"/>
      <c r="F127" s="4"/>
    </row>
    <row r="128" spans="1:6" ht="14.25" customHeight="1">
      <c r="A128" s="4" t="s">
        <v>58</v>
      </c>
      <c r="B128" s="80">
        <f>B33</f>
        <v>5030000</v>
      </c>
      <c r="C128" s="4"/>
      <c r="D128" s="4"/>
      <c r="E128" s="4"/>
      <c r="F128" s="4"/>
    </row>
    <row r="129" spans="1:6" ht="14.25" customHeight="1">
      <c r="A129" s="28" t="s">
        <v>186</v>
      </c>
      <c r="B129" s="81">
        <f>SUM(B125:B128)</f>
        <v>81988050</v>
      </c>
      <c r="C129" s="4"/>
      <c r="D129" s="4"/>
      <c r="E129" s="4"/>
      <c r="F129" s="4"/>
    </row>
    <row r="130" spans="1:6" ht="14.25" customHeight="1">
      <c r="A130" s="4"/>
      <c r="B130" s="4"/>
      <c r="C130" s="4"/>
      <c r="D130" s="4"/>
      <c r="E130" s="4"/>
      <c r="F130" s="4"/>
    </row>
    <row r="131" spans="1:6" ht="14.25" customHeight="1">
      <c r="A131" s="4"/>
      <c r="B131" s="4"/>
      <c r="C131" s="4"/>
      <c r="D131" s="4"/>
      <c r="E131" s="4"/>
      <c r="F131" s="4"/>
    </row>
    <row r="132" spans="1:6" ht="14.25" customHeight="1">
      <c r="A132" s="4"/>
      <c r="B132" s="4"/>
      <c r="C132" s="4"/>
      <c r="D132" s="4"/>
      <c r="E132" s="4"/>
      <c r="F132" s="4"/>
    </row>
    <row r="133" spans="1:6" ht="14.25" customHeight="1">
      <c r="A133" s="4"/>
      <c r="B133" s="4"/>
      <c r="C133" s="4"/>
      <c r="D133" s="4"/>
      <c r="E133" s="4"/>
      <c r="F133" s="4"/>
    </row>
    <row r="134" spans="1:6" ht="14.25" customHeight="1">
      <c r="A134" s="4"/>
      <c r="B134" s="4"/>
      <c r="C134" s="4"/>
      <c r="D134" s="4"/>
      <c r="E134" s="4"/>
      <c r="F134" s="4"/>
    </row>
    <row r="135" spans="1:6" ht="14.25" customHeight="1">
      <c r="A135" s="4"/>
      <c r="B135" s="4"/>
      <c r="C135" s="4"/>
      <c r="D135" s="4"/>
      <c r="E135" s="4"/>
      <c r="F135" s="4"/>
    </row>
    <row r="136" spans="1:6" ht="14.25" customHeight="1">
      <c r="A136" s="4"/>
      <c r="B136" s="4"/>
      <c r="C136" s="4"/>
      <c r="D136" s="4"/>
      <c r="E136" s="4"/>
      <c r="F136" s="4"/>
    </row>
    <row r="137" spans="1:6" ht="14.25" customHeight="1">
      <c r="A137" s="4"/>
      <c r="B137" s="4"/>
      <c r="C137" s="4"/>
      <c r="D137" s="4"/>
      <c r="E137" s="4"/>
      <c r="F137" s="4"/>
    </row>
    <row r="138" spans="1:6" ht="14.25" customHeight="1">
      <c r="A138" s="4"/>
      <c r="B138" s="4"/>
      <c r="C138" s="4"/>
      <c r="D138" s="4"/>
      <c r="E138" s="4"/>
      <c r="F138" s="4"/>
    </row>
    <row r="139" spans="1:6" ht="14.25" customHeight="1">
      <c r="A139" s="4"/>
      <c r="B139" s="4"/>
      <c r="C139" s="4"/>
      <c r="D139" s="4"/>
      <c r="E139" s="4"/>
      <c r="F139" s="4"/>
    </row>
    <row r="140" spans="1:6" ht="14.25" customHeight="1">
      <c r="A140" s="4"/>
      <c r="B140" s="4"/>
      <c r="C140" s="4"/>
      <c r="D140" s="4"/>
      <c r="E140" s="4"/>
      <c r="F140" s="4"/>
    </row>
    <row r="141" spans="1:6" ht="14.25" customHeight="1">
      <c r="A141" s="4"/>
      <c r="B141" s="4"/>
      <c r="C141" s="4"/>
      <c r="D141" s="4"/>
      <c r="E141" s="4"/>
      <c r="F141" s="4"/>
    </row>
    <row r="142" spans="1:6" ht="14.25" customHeight="1">
      <c r="A142" s="4"/>
      <c r="B142" s="4"/>
      <c r="C142" s="4"/>
      <c r="D142" s="4"/>
      <c r="E142" s="4"/>
      <c r="F142" s="4"/>
    </row>
    <row r="143" spans="1:6" ht="14.25" customHeight="1">
      <c r="A143" s="4"/>
      <c r="B143" s="4"/>
      <c r="C143" s="4"/>
      <c r="D143" s="4"/>
      <c r="E143" s="4"/>
      <c r="F143" s="4"/>
    </row>
    <row r="144" spans="1:6" ht="14.25" customHeight="1">
      <c r="A144" s="4"/>
      <c r="B144" s="4"/>
      <c r="C144" s="4"/>
      <c r="D144" s="4"/>
      <c r="E144" s="4"/>
      <c r="F144" s="4"/>
    </row>
    <row r="145" spans="1:6" ht="14.25" customHeight="1">
      <c r="A145" s="4"/>
      <c r="B145" s="4"/>
      <c r="C145" s="4"/>
      <c r="D145" s="4"/>
      <c r="E145" s="4"/>
      <c r="F145" s="4"/>
    </row>
    <row r="146" spans="1:6" ht="14.25" customHeight="1">
      <c r="A146" s="4"/>
      <c r="B146" s="4"/>
      <c r="C146" s="4"/>
      <c r="D146" s="4"/>
      <c r="E146" s="4"/>
      <c r="F146" s="4"/>
    </row>
    <row r="147" spans="1:6" ht="14.25" customHeight="1">
      <c r="A147" s="4"/>
      <c r="B147" s="4"/>
      <c r="C147" s="4"/>
      <c r="D147" s="4"/>
      <c r="E147" s="4"/>
      <c r="F147" s="4"/>
    </row>
    <row r="148" spans="1:6" ht="14.25" customHeight="1">
      <c r="A148" s="4"/>
      <c r="B148" s="4"/>
      <c r="C148" s="4"/>
      <c r="D148" s="4"/>
      <c r="E148" s="4"/>
      <c r="F148" s="4"/>
    </row>
    <row r="149" spans="1:6" ht="14.25" customHeight="1">
      <c r="A149" s="4"/>
      <c r="B149" s="4"/>
      <c r="C149" s="4"/>
      <c r="D149" s="4"/>
      <c r="E149" s="4"/>
      <c r="F149" s="4"/>
    </row>
    <row r="150" spans="1:6" ht="14.25" customHeight="1">
      <c r="A150" s="4"/>
      <c r="B150" s="4"/>
      <c r="C150" s="4"/>
      <c r="D150" s="4"/>
      <c r="E150" s="4"/>
      <c r="F150" s="4"/>
    </row>
    <row r="151" spans="1:6" ht="14.25" customHeight="1">
      <c r="A151" s="4"/>
      <c r="B151" s="4"/>
      <c r="C151" s="4"/>
      <c r="D151" s="4"/>
      <c r="E151" s="4"/>
      <c r="F151" s="4"/>
    </row>
    <row r="152" spans="1:6" ht="14.25" customHeight="1">
      <c r="A152" s="4"/>
      <c r="B152" s="4"/>
      <c r="C152" s="4"/>
      <c r="D152" s="4"/>
      <c r="E152" s="4"/>
      <c r="F152" s="4"/>
    </row>
    <row r="153" spans="1:6" ht="14.25" customHeight="1">
      <c r="A153" s="4"/>
      <c r="B153" s="4"/>
      <c r="C153" s="4"/>
      <c r="D153" s="4"/>
      <c r="E153" s="4"/>
      <c r="F153" s="4"/>
    </row>
    <row r="154" spans="1:6" ht="14.25" customHeight="1">
      <c r="A154" s="4"/>
      <c r="B154" s="4"/>
      <c r="C154" s="4"/>
      <c r="D154" s="4"/>
      <c r="E154" s="4"/>
      <c r="F154" s="4"/>
    </row>
    <row r="155" spans="1:6" ht="14.25" customHeight="1">
      <c r="A155" s="4"/>
      <c r="B155" s="4"/>
      <c r="C155" s="4"/>
      <c r="D155" s="4"/>
      <c r="E155" s="4"/>
      <c r="F155" s="4"/>
    </row>
    <row r="156" spans="1:6" ht="14.25" customHeight="1">
      <c r="A156" s="4"/>
      <c r="B156" s="4"/>
      <c r="C156" s="4"/>
      <c r="D156" s="4"/>
      <c r="E156" s="4"/>
      <c r="F156" s="4"/>
    </row>
    <row r="157" spans="1:6" ht="14.25" customHeight="1">
      <c r="A157" s="4"/>
      <c r="B157" s="4"/>
      <c r="C157" s="4"/>
      <c r="D157" s="4"/>
      <c r="E157" s="4"/>
      <c r="F157" s="4"/>
    </row>
    <row r="158" spans="1:6" ht="14.25" customHeight="1">
      <c r="A158" s="4"/>
      <c r="B158" s="4"/>
      <c r="C158" s="4"/>
      <c r="D158" s="4"/>
      <c r="E158" s="4"/>
      <c r="F158" s="4"/>
    </row>
    <row r="159" spans="1:6" ht="14.25" customHeight="1">
      <c r="A159" s="4"/>
      <c r="B159" s="4"/>
      <c r="C159" s="4"/>
      <c r="D159" s="4"/>
      <c r="E159" s="4"/>
      <c r="F159" s="4"/>
    </row>
    <row r="160" spans="1:6" ht="14.25" customHeight="1">
      <c r="A160" s="4"/>
      <c r="B160" s="4"/>
      <c r="C160" s="4"/>
      <c r="D160" s="4"/>
      <c r="E160" s="4"/>
      <c r="F160" s="4"/>
    </row>
    <row r="161" spans="1:6" ht="14.25" customHeight="1">
      <c r="A161" s="4"/>
      <c r="B161" s="4"/>
      <c r="C161" s="4"/>
      <c r="D161" s="4"/>
      <c r="E161" s="4"/>
      <c r="F161" s="4"/>
    </row>
    <row r="162" spans="1:6" ht="14.25" customHeight="1">
      <c r="A162" s="4"/>
      <c r="B162" s="4"/>
      <c r="C162" s="4"/>
      <c r="D162" s="4"/>
      <c r="E162" s="4"/>
      <c r="F162" s="4"/>
    </row>
    <row r="163" spans="1:6" ht="14.25" customHeight="1">
      <c r="A163" s="4"/>
      <c r="B163" s="4"/>
      <c r="C163" s="4"/>
      <c r="D163" s="4"/>
      <c r="E163" s="4"/>
      <c r="F163" s="4"/>
    </row>
    <row r="164" spans="1:6" ht="14.25" customHeight="1">
      <c r="A164" s="4"/>
      <c r="B164" s="4"/>
      <c r="C164" s="4"/>
      <c r="D164" s="4"/>
      <c r="E164" s="4"/>
      <c r="F164" s="4"/>
    </row>
    <row r="165" spans="1:6" ht="14.25" customHeight="1">
      <c r="A165" s="4"/>
      <c r="B165" s="4"/>
      <c r="C165" s="4"/>
      <c r="D165" s="4"/>
      <c r="E165" s="4"/>
      <c r="F165" s="4"/>
    </row>
    <row r="166" spans="1:6" ht="14.25" customHeight="1">
      <c r="A166" s="4"/>
      <c r="B166" s="4"/>
      <c r="C166" s="4"/>
      <c r="D166" s="4"/>
      <c r="E166" s="4"/>
      <c r="F166" s="4"/>
    </row>
    <row r="167" spans="1:6" ht="14.25" customHeight="1">
      <c r="A167" s="4"/>
      <c r="B167" s="4"/>
      <c r="C167" s="4"/>
      <c r="D167" s="4"/>
      <c r="E167" s="4"/>
      <c r="F167" s="4"/>
    </row>
    <row r="168" spans="1:6" ht="14.25" customHeight="1">
      <c r="A168" s="4"/>
      <c r="B168" s="4"/>
      <c r="C168" s="4"/>
      <c r="D168" s="4"/>
      <c r="E168" s="4"/>
      <c r="F168" s="4"/>
    </row>
    <row r="169" spans="1:6" ht="14.25" customHeight="1">
      <c r="A169" s="4"/>
      <c r="B169" s="4"/>
      <c r="C169" s="4"/>
      <c r="D169" s="4"/>
      <c r="E169" s="4"/>
      <c r="F169" s="4"/>
    </row>
    <row r="170" spans="1:6" ht="14.25" customHeight="1">
      <c r="A170" s="4"/>
      <c r="B170" s="4"/>
      <c r="C170" s="4"/>
      <c r="D170" s="4"/>
      <c r="E170" s="4"/>
      <c r="F170" s="4"/>
    </row>
    <row r="171" spans="1:6" ht="14.25" customHeight="1">
      <c r="A171" s="4"/>
      <c r="B171" s="4"/>
      <c r="C171" s="4"/>
      <c r="D171" s="4"/>
      <c r="E171" s="4"/>
      <c r="F171" s="4"/>
    </row>
    <row r="172" spans="1:6" ht="14.25" customHeight="1">
      <c r="A172" s="4"/>
      <c r="B172" s="4"/>
      <c r="C172" s="4"/>
      <c r="D172" s="4"/>
      <c r="E172" s="4"/>
      <c r="F172" s="4"/>
    </row>
    <row r="173" spans="1:6" ht="14.25" customHeight="1">
      <c r="A173" s="4"/>
      <c r="B173" s="4"/>
      <c r="C173" s="4"/>
      <c r="D173" s="4"/>
      <c r="E173" s="4"/>
      <c r="F173" s="4"/>
    </row>
    <row r="174" spans="1:6" ht="14.25" customHeight="1">
      <c r="A174" s="4"/>
      <c r="B174" s="4"/>
      <c r="C174" s="4"/>
      <c r="D174" s="4"/>
      <c r="E174" s="4"/>
      <c r="F174" s="4"/>
    </row>
    <row r="175" spans="1:6" ht="14.25" customHeight="1">
      <c r="A175" s="4"/>
      <c r="B175" s="4"/>
      <c r="C175" s="4"/>
      <c r="D175" s="4"/>
      <c r="E175" s="4"/>
      <c r="F175" s="4"/>
    </row>
    <row r="176" spans="1:6" ht="14.25" customHeight="1">
      <c r="A176" s="4"/>
      <c r="B176" s="4"/>
      <c r="C176" s="4"/>
      <c r="D176" s="4"/>
      <c r="E176" s="4"/>
      <c r="F176" s="4"/>
    </row>
    <row r="177" spans="1:6" ht="14.25" customHeight="1">
      <c r="A177" s="4"/>
      <c r="B177" s="4"/>
      <c r="C177" s="4"/>
      <c r="D177" s="4"/>
      <c r="E177" s="4"/>
      <c r="F177" s="4"/>
    </row>
    <row r="178" spans="1:6" ht="14.25" customHeight="1">
      <c r="A178" s="4"/>
      <c r="B178" s="4"/>
      <c r="C178" s="4"/>
      <c r="D178" s="4"/>
      <c r="E178" s="4"/>
      <c r="F178" s="4"/>
    </row>
    <row r="179" spans="1:6" ht="14.25" customHeight="1">
      <c r="A179" s="4"/>
      <c r="B179" s="4"/>
      <c r="C179" s="4"/>
      <c r="D179" s="4"/>
      <c r="E179" s="4"/>
      <c r="F179" s="4"/>
    </row>
    <row r="180" spans="1:6" ht="14.25" customHeight="1">
      <c r="A180" s="4"/>
      <c r="B180" s="4"/>
      <c r="C180" s="4"/>
      <c r="D180" s="4"/>
      <c r="E180" s="4"/>
      <c r="F180" s="4"/>
    </row>
    <row r="181" spans="1:6" ht="14.25" customHeight="1">
      <c r="A181" s="4"/>
      <c r="B181" s="4"/>
      <c r="C181" s="4"/>
      <c r="D181" s="4"/>
      <c r="E181" s="4"/>
      <c r="F181" s="4"/>
    </row>
    <row r="182" spans="1:6" ht="14.25" customHeight="1">
      <c r="A182" s="4"/>
      <c r="B182" s="4"/>
      <c r="C182" s="4"/>
      <c r="D182" s="4"/>
      <c r="E182" s="4"/>
      <c r="F182" s="4"/>
    </row>
    <row r="183" spans="1:6" ht="14.25" customHeight="1">
      <c r="A183" s="4"/>
      <c r="B183" s="4"/>
      <c r="C183" s="4"/>
      <c r="D183" s="4"/>
      <c r="E183" s="4"/>
      <c r="F183" s="4"/>
    </row>
    <row r="184" spans="1:6" ht="14.25" customHeight="1">
      <c r="A184" s="4"/>
      <c r="B184" s="4"/>
      <c r="C184" s="4"/>
      <c r="D184" s="4"/>
      <c r="E184" s="4"/>
      <c r="F184" s="4"/>
    </row>
    <row r="185" spans="1:6" ht="14.25" customHeight="1">
      <c r="A185" s="4"/>
      <c r="B185" s="4"/>
      <c r="C185" s="4"/>
      <c r="D185" s="4"/>
      <c r="E185" s="4"/>
      <c r="F185" s="4"/>
    </row>
    <row r="186" spans="1:6" ht="14.25" customHeight="1">
      <c r="A186" s="4"/>
      <c r="B186" s="4"/>
      <c r="C186" s="4"/>
      <c r="D186" s="4"/>
      <c r="E186" s="4"/>
      <c r="F186" s="4"/>
    </row>
    <row r="187" spans="1:6" ht="14.25" customHeight="1">
      <c r="A187" s="4"/>
      <c r="B187" s="4"/>
      <c r="C187" s="4"/>
      <c r="D187" s="4"/>
      <c r="E187" s="4"/>
      <c r="F187" s="4"/>
    </row>
    <row r="188" spans="1:6" ht="14.25" customHeight="1">
      <c r="A188" s="4"/>
      <c r="B188" s="4"/>
      <c r="C188" s="4"/>
      <c r="D188" s="4"/>
      <c r="E188" s="4"/>
      <c r="F188" s="4"/>
    </row>
    <row r="189" spans="1:6" ht="14.25" customHeight="1">
      <c r="A189" s="4"/>
      <c r="B189" s="4"/>
      <c r="C189" s="4"/>
      <c r="D189" s="4"/>
      <c r="E189" s="4"/>
      <c r="F189" s="4"/>
    </row>
    <row r="190" spans="1:6" ht="14.25" customHeight="1">
      <c r="A190" s="4"/>
      <c r="B190" s="4"/>
      <c r="C190" s="4"/>
      <c r="D190" s="4"/>
      <c r="E190" s="4"/>
      <c r="F190" s="4"/>
    </row>
    <row r="191" spans="1:6" ht="14.25" customHeight="1">
      <c r="A191" s="4"/>
      <c r="B191" s="4"/>
      <c r="C191" s="4"/>
      <c r="D191" s="4"/>
      <c r="E191" s="4"/>
      <c r="F191" s="4"/>
    </row>
    <row r="192" spans="1:6" ht="14.25" customHeight="1">
      <c r="A192" s="4"/>
      <c r="B192" s="4"/>
      <c r="C192" s="4"/>
      <c r="D192" s="4"/>
      <c r="E192" s="4"/>
      <c r="F192" s="4"/>
    </row>
    <row r="193" spans="1:6" ht="14.25" customHeight="1">
      <c r="A193" s="4"/>
      <c r="B193" s="4"/>
      <c r="C193" s="4"/>
      <c r="D193" s="4"/>
      <c r="E193" s="4"/>
      <c r="F193" s="4"/>
    </row>
    <row r="194" spans="1:6" ht="14.25" customHeight="1">
      <c r="A194" s="4"/>
      <c r="B194" s="4"/>
      <c r="C194" s="4"/>
      <c r="D194" s="4"/>
      <c r="E194" s="4"/>
      <c r="F194" s="4"/>
    </row>
    <row r="195" spans="1:6" ht="14.25" customHeight="1">
      <c r="A195" s="4"/>
      <c r="B195" s="4"/>
      <c r="C195" s="4"/>
      <c r="D195" s="4"/>
      <c r="E195" s="4"/>
      <c r="F195" s="4"/>
    </row>
    <row r="196" spans="1:6" ht="14.25" customHeight="1">
      <c r="A196" s="4"/>
      <c r="B196" s="4"/>
      <c r="C196" s="4"/>
      <c r="D196" s="4"/>
      <c r="E196" s="4"/>
      <c r="F196" s="4"/>
    </row>
    <row r="197" spans="1:6" ht="14.25" customHeight="1">
      <c r="A197" s="4"/>
      <c r="B197" s="4"/>
      <c r="C197" s="4"/>
      <c r="D197" s="4"/>
      <c r="E197" s="4"/>
      <c r="F197" s="4"/>
    </row>
    <row r="198" spans="1:6" ht="14.25" customHeight="1">
      <c r="A198" s="4"/>
      <c r="B198" s="4"/>
      <c r="C198" s="4"/>
      <c r="D198" s="4"/>
      <c r="E198" s="4"/>
      <c r="F198" s="4"/>
    </row>
    <row r="199" spans="1:6" ht="14.25" customHeight="1">
      <c r="A199" s="4"/>
      <c r="B199" s="4"/>
      <c r="C199" s="4"/>
      <c r="D199" s="4"/>
      <c r="E199" s="4"/>
      <c r="F199" s="4"/>
    </row>
    <row r="200" spans="1:6" ht="14.25" customHeight="1">
      <c r="A200" s="4"/>
      <c r="B200" s="4"/>
      <c r="C200" s="4"/>
      <c r="D200" s="4"/>
      <c r="E200" s="4"/>
      <c r="F200" s="4"/>
    </row>
    <row r="201" spans="1:6" ht="14.25" customHeight="1">
      <c r="A201" s="4"/>
      <c r="B201" s="4"/>
      <c r="C201" s="4"/>
      <c r="D201" s="4"/>
      <c r="E201" s="4"/>
      <c r="F201" s="4"/>
    </row>
    <row r="202" spans="1:6" ht="14.25" customHeight="1">
      <c r="A202" s="4"/>
      <c r="B202" s="4"/>
      <c r="C202" s="4"/>
      <c r="D202" s="4"/>
      <c r="E202" s="4"/>
      <c r="F202" s="4"/>
    </row>
    <row r="203" spans="1:6" ht="14.25" customHeight="1">
      <c r="A203" s="4"/>
      <c r="B203" s="4"/>
      <c r="C203" s="4"/>
      <c r="D203" s="4"/>
      <c r="E203" s="4"/>
      <c r="F203" s="4"/>
    </row>
    <row r="204" spans="1:6" ht="14.25" customHeight="1">
      <c r="A204" s="4"/>
      <c r="B204" s="4"/>
      <c r="C204" s="4"/>
      <c r="D204" s="4"/>
      <c r="E204" s="4"/>
      <c r="F204" s="4"/>
    </row>
    <row r="205" spans="1:6" ht="14.25" customHeight="1">
      <c r="A205" s="4"/>
      <c r="B205" s="4"/>
      <c r="C205" s="4"/>
      <c r="D205" s="4"/>
      <c r="E205" s="4"/>
      <c r="F205" s="4"/>
    </row>
    <row r="206" spans="1:6" ht="14.25" customHeight="1">
      <c r="A206" s="4"/>
      <c r="B206" s="4"/>
      <c r="C206" s="4"/>
      <c r="D206" s="4"/>
      <c r="E206" s="4"/>
      <c r="F206" s="4"/>
    </row>
    <row r="207" spans="1:6" ht="14.25" customHeight="1">
      <c r="A207" s="4"/>
      <c r="B207" s="4"/>
      <c r="C207" s="4"/>
      <c r="D207" s="4"/>
      <c r="E207" s="4"/>
      <c r="F207" s="4"/>
    </row>
    <row r="208" spans="1:6" ht="14.25" customHeight="1">
      <c r="A208" s="4"/>
      <c r="B208" s="4"/>
      <c r="C208" s="4"/>
      <c r="D208" s="4"/>
      <c r="E208" s="4"/>
      <c r="F208" s="4"/>
    </row>
    <row r="209" spans="1:6" ht="14.25" customHeight="1">
      <c r="A209" s="4"/>
      <c r="B209" s="4"/>
      <c r="C209" s="4"/>
      <c r="D209" s="4"/>
      <c r="E209" s="4"/>
      <c r="F209" s="4"/>
    </row>
    <row r="210" spans="1:6" ht="14.25" customHeight="1">
      <c r="A210" s="4"/>
      <c r="B210" s="4"/>
      <c r="C210" s="4"/>
      <c r="D210" s="4"/>
      <c r="E210" s="4"/>
      <c r="F210" s="4"/>
    </row>
    <row r="211" spans="1:6" ht="14.25" customHeight="1">
      <c r="A211" s="4"/>
      <c r="B211" s="4"/>
      <c r="C211" s="4"/>
      <c r="D211" s="4"/>
      <c r="E211" s="4"/>
      <c r="F211" s="4"/>
    </row>
    <row r="212" spans="1:6" ht="14.25" customHeight="1">
      <c r="A212" s="4"/>
      <c r="B212" s="4"/>
      <c r="C212" s="4"/>
      <c r="D212" s="4"/>
      <c r="E212" s="4"/>
      <c r="F212" s="4"/>
    </row>
    <row r="213" spans="1:6" ht="14.25" customHeight="1">
      <c r="A213" s="4"/>
      <c r="B213" s="4"/>
      <c r="C213" s="4"/>
      <c r="D213" s="4"/>
      <c r="E213" s="4"/>
      <c r="F213" s="4"/>
    </row>
    <row r="214" spans="1:6" ht="14.25" customHeight="1">
      <c r="A214" s="4"/>
      <c r="B214" s="4"/>
      <c r="C214" s="4"/>
      <c r="D214" s="4"/>
      <c r="E214" s="4"/>
      <c r="F214" s="4"/>
    </row>
    <row r="215" spans="1:6" ht="14.25" customHeight="1">
      <c r="A215" s="4"/>
      <c r="B215" s="4"/>
      <c r="C215" s="4"/>
      <c r="D215" s="4"/>
      <c r="E215" s="4"/>
      <c r="F215" s="4"/>
    </row>
    <row r="216" spans="1:6" ht="14.25" customHeight="1">
      <c r="A216" s="4"/>
      <c r="B216" s="4"/>
      <c r="C216" s="4"/>
      <c r="D216" s="4"/>
      <c r="E216" s="4"/>
      <c r="F216" s="4"/>
    </row>
    <row r="217" spans="1:6" ht="14.25" customHeight="1">
      <c r="A217" s="4"/>
      <c r="B217" s="4"/>
      <c r="C217" s="4"/>
      <c r="D217" s="4"/>
      <c r="E217" s="4"/>
      <c r="F217" s="4"/>
    </row>
    <row r="218" spans="1:6" ht="14.25" customHeight="1">
      <c r="A218" s="4"/>
      <c r="B218" s="4"/>
      <c r="C218" s="4"/>
      <c r="D218" s="4"/>
      <c r="E218" s="4"/>
      <c r="F218" s="4"/>
    </row>
    <row r="219" spans="1:6" ht="14.25" customHeight="1">
      <c r="A219" s="4"/>
      <c r="B219" s="4"/>
      <c r="C219" s="4"/>
      <c r="D219" s="4"/>
      <c r="E219" s="4"/>
      <c r="F219" s="4"/>
    </row>
    <row r="220" spans="1:6" ht="14.25" customHeight="1">
      <c r="A220" s="4"/>
      <c r="B220" s="4"/>
      <c r="C220" s="4"/>
      <c r="D220" s="4"/>
      <c r="E220" s="4"/>
      <c r="F220" s="4"/>
    </row>
    <row r="221" spans="1:6" ht="14.25" customHeight="1">
      <c r="A221" s="4"/>
      <c r="B221" s="4"/>
      <c r="C221" s="4"/>
      <c r="D221" s="4"/>
      <c r="E221" s="4"/>
      <c r="F221" s="4"/>
    </row>
    <row r="222" spans="1:6" ht="14.25" customHeight="1">
      <c r="A222" s="4"/>
      <c r="B222" s="4"/>
      <c r="C222" s="4"/>
      <c r="D222" s="4"/>
      <c r="E222" s="4"/>
      <c r="F222" s="4"/>
    </row>
    <row r="223" spans="1:6" ht="14.25" customHeight="1">
      <c r="A223" s="4"/>
      <c r="B223" s="4"/>
      <c r="C223" s="4"/>
      <c r="D223" s="4"/>
      <c r="E223" s="4"/>
      <c r="F223" s="4"/>
    </row>
    <row r="224" spans="1:6" ht="14.25" customHeight="1">
      <c r="A224" s="4"/>
      <c r="B224" s="4"/>
      <c r="C224" s="4"/>
      <c r="D224" s="4"/>
      <c r="E224" s="4"/>
      <c r="F224" s="4"/>
    </row>
    <row r="225" spans="1:6" ht="14.25" customHeight="1">
      <c r="A225" s="4"/>
      <c r="B225" s="4"/>
      <c r="C225" s="4"/>
      <c r="D225" s="4"/>
      <c r="E225" s="4"/>
      <c r="F225" s="4"/>
    </row>
    <row r="226" spans="1:6" ht="14.25" customHeight="1">
      <c r="A226" s="4"/>
      <c r="B226" s="4"/>
      <c r="C226" s="4"/>
      <c r="D226" s="4"/>
      <c r="E226" s="4"/>
      <c r="F226" s="4"/>
    </row>
    <row r="227" spans="1:6" ht="14.25" customHeight="1">
      <c r="A227" s="4"/>
      <c r="B227" s="4"/>
      <c r="C227" s="4"/>
      <c r="D227" s="4"/>
      <c r="E227" s="4"/>
      <c r="F227" s="4"/>
    </row>
    <row r="228" spans="1:6" ht="14.25" customHeight="1">
      <c r="A228" s="4"/>
      <c r="B228" s="4"/>
      <c r="C228" s="4"/>
      <c r="D228" s="4"/>
      <c r="E228" s="4"/>
      <c r="F228" s="4"/>
    </row>
    <row r="229" spans="1:6" ht="14.25" customHeight="1">
      <c r="A229" s="4"/>
      <c r="B229" s="4"/>
      <c r="C229" s="4"/>
      <c r="D229" s="4"/>
      <c r="E229" s="4"/>
      <c r="F229" s="4"/>
    </row>
    <row r="230" spans="1:6" ht="14.25" customHeight="1">
      <c r="A230" s="4"/>
      <c r="B230" s="4"/>
      <c r="C230" s="4"/>
      <c r="D230" s="4"/>
      <c r="E230" s="4"/>
      <c r="F230" s="4"/>
    </row>
    <row r="231" spans="1:6" ht="14.25" customHeight="1">
      <c r="A231" s="4"/>
      <c r="B231" s="4"/>
      <c r="C231" s="4"/>
      <c r="D231" s="4"/>
      <c r="E231" s="4"/>
      <c r="F231" s="4"/>
    </row>
    <row r="232" spans="1:6" ht="14.25" customHeight="1">
      <c r="A232" s="4"/>
      <c r="B232" s="4"/>
      <c r="C232" s="4"/>
      <c r="D232" s="4"/>
      <c r="E232" s="4"/>
      <c r="F232" s="4"/>
    </row>
    <row r="233" spans="1:6" ht="14.25" customHeight="1">
      <c r="A233" s="4"/>
      <c r="B233" s="4"/>
      <c r="C233" s="4"/>
      <c r="D233" s="4"/>
      <c r="E233" s="4"/>
      <c r="F233" s="4"/>
    </row>
    <row r="234" spans="1:6" ht="14.25" customHeight="1">
      <c r="A234" s="4"/>
      <c r="B234" s="4"/>
      <c r="C234" s="4"/>
      <c r="D234" s="4"/>
      <c r="E234" s="4"/>
      <c r="F234" s="4"/>
    </row>
    <row r="235" spans="1:6" ht="14.25" customHeight="1">
      <c r="A235" s="4"/>
      <c r="B235" s="4"/>
      <c r="C235" s="4"/>
      <c r="D235" s="4"/>
      <c r="E235" s="4"/>
      <c r="F235" s="4"/>
    </row>
    <row r="236" spans="1:6" ht="14.25" customHeight="1">
      <c r="A236" s="4"/>
      <c r="B236" s="4"/>
      <c r="C236" s="4"/>
      <c r="D236" s="4"/>
      <c r="E236" s="4"/>
      <c r="F236" s="4"/>
    </row>
    <row r="237" spans="1:6" ht="14.25" customHeight="1">
      <c r="A237" s="4"/>
      <c r="B237" s="4"/>
      <c r="C237" s="4"/>
      <c r="D237" s="4"/>
      <c r="E237" s="4"/>
      <c r="F237" s="4"/>
    </row>
    <row r="238" spans="1:6" ht="14.25" customHeight="1">
      <c r="A238" s="4"/>
      <c r="B238" s="4"/>
      <c r="C238" s="4"/>
      <c r="D238" s="4"/>
      <c r="E238" s="4"/>
      <c r="F238" s="4"/>
    </row>
    <row r="239" spans="1:6" ht="14.25" customHeight="1">
      <c r="A239" s="4"/>
      <c r="B239" s="4"/>
      <c r="C239" s="4"/>
      <c r="D239" s="4"/>
      <c r="E239" s="4"/>
      <c r="F239" s="4"/>
    </row>
    <row r="240" spans="1:6" ht="14.25" customHeight="1">
      <c r="A240" s="4"/>
      <c r="B240" s="4"/>
      <c r="C240" s="4"/>
      <c r="D240" s="4"/>
      <c r="E240" s="4"/>
      <c r="F240" s="4"/>
    </row>
    <row r="241" spans="1:6" ht="14.25" customHeight="1">
      <c r="A241" s="4"/>
      <c r="B241" s="4"/>
      <c r="C241" s="4"/>
      <c r="D241" s="4"/>
      <c r="E241" s="4"/>
      <c r="F241" s="4"/>
    </row>
    <row r="242" spans="1:6" ht="14.25" customHeight="1">
      <c r="A242" s="4"/>
      <c r="B242" s="4"/>
      <c r="C242" s="4"/>
      <c r="D242" s="4"/>
      <c r="E242" s="4"/>
      <c r="F242" s="4"/>
    </row>
    <row r="243" spans="1:6" ht="14.25" customHeight="1">
      <c r="A243" s="4"/>
      <c r="B243" s="4"/>
      <c r="C243" s="4"/>
      <c r="D243" s="4"/>
      <c r="E243" s="4"/>
      <c r="F243" s="4"/>
    </row>
    <row r="244" spans="1:6" ht="14.25" customHeight="1">
      <c r="A244" s="4"/>
      <c r="B244" s="4"/>
      <c r="C244" s="4"/>
      <c r="D244" s="4"/>
      <c r="E244" s="4"/>
      <c r="F244" s="4"/>
    </row>
    <row r="245" spans="1:6" ht="14.25" customHeight="1">
      <c r="A245" s="4"/>
      <c r="B245" s="4"/>
      <c r="C245" s="4"/>
      <c r="D245" s="4"/>
      <c r="E245" s="4"/>
      <c r="F245" s="4"/>
    </row>
    <row r="246" spans="1:6" ht="14.25" customHeight="1">
      <c r="A246" s="4"/>
      <c r="B246" s="4"/>
      <c r="C246" s="4"/>
      <c r="D246" s="4"/>
      <c r="E246" s="4"/>
      <c r="F246" s="4"/>
    </row>
    <row r="247" spans="1:6" ht="14.25" customHeight="1">
      <c r="A247" s="4"/>
      <c r="B247" s="4"/>
      <c r="C247" s="4"/>
      <c r="D247" s="4"/>
      <c r="E247" s="4"/>
      <c r="F247" s="4"/>
    </row>
    <row r="248" spans="1:6" ht="14.25" customHeight="1">
      <c r="A248" s="4"/>
      <c r="B248" s="4"/>
      <c r="C248" s="4"/>
      <c r="D248" s="4"/>
      <c r="E248" s="4"/>
      <c r="F248" s="4"/>
    </row>
    <row r="249" spans="1:6" ht="14.25" customHeight="1">
      <c r="A249" s="4"/>
      <c r="B249" s="4"/>
      <c r="C249" s="4"/>
      <c r="D249" s="4"/>
      <c r="E249" s="4"/>
      <c r="F249" s="4"/>
    </row>
    <row r="250" spans="1:6" ht="14.25" customHeight="1">
      <c r="A250" s="4"/>
      <c r="B250" s="4"/>
      <c r="C250" s="4"/>
      <c r="D250" s="4"/>
      <c r="E250" s="4"/>
      <c r="F250" s="4"/>
    </row>
    <row r="251" spans="1:6" ht="14.25" customHeight="1">
      <c r="A251" s="4"/>
      <c r="B251" s="4"/>
      <c r="C251" s="4"/>
      <c r="D251" s="4"/>
      <c r="E251" s="4"/>
      <c r="F251" s="4"/>
    </row>
    <row r="252" spans="1:6" ht="14.25" customHeight="1">
      <c r="A252" s="4"/>
      <c r="B252" s="4"/>
      <c r="C252" s="4"/>
      <c r="D252" s="4"/>
      <c r="E252" s="4"/>
      <c r="F252" s="4"/>
    </row>
    <row r="253" spans="1:6" ht="14.25" customHeight="1">
      <c r="A253" s="4"/>
      <c r="B253" s="4"/>
      <c r="C253" s="4"/>
      <c r="D253" s="4"/>
      <c r="E253" s="4"/>
      <c r="F253" s="4"/>
    </row>
    <row r="254" spans="1:6" ht="14.25" customHeight="1">
      <c r="A254" s="4"/>
      <c r="B254" s="4"/>
      <c r="C254" s="4"/>
      <c r="D254" s="4"/>
      <c r="E254" s="4"/>
      <c r="F254" s="4"/>
    </row>
    <row r="255" spans="1:6" ht="14.25" customHeight="1">
      <c r="A255" s="4"/>
      <c r="B255" s="4"/>
      <c r="C255" s="4"/>
      <c r="D255" s="4"/>
      <c r="E255" s="4"/>
      <c r="F255" s="4"/>
    </row>
    <row r="256" spans="1:6" ht="14.25" customHeight="1">
      <c r="A256" s="4"/>
      <c r="B256" s="4"/>
      <c r="C256" s="4"/>
      <c r="D256" s="4"/>
      <c r="E256" s="4"/>
      <c r="F256" s="4"/>
    </row>
    <row r="257" spans="1:6" ht="14.25" customHeight="1">
      <c r="A257" s="4"/>
      <c r="B257" s="4"/>
      <c r="C257" s="4"/>
      <c r="D257" s="4"/>
      <c r="E257" s="4"/>
      <c r="F257" s="4"/>
    </row>
    <row r="258" spans="1:6" ht="14.25" customHeight="1">
      <c r="A258" s="4"/>
      <c r="B258" s="4"/>
      <c r="C258" s="4"/>
      <c r="D258" s="4"/>
      <c r="E258" s="4"/>
      <c r="F258" s="4"/>
    </row>
    <row r="259" spans="1:6" ht="14.25" customHeight="1">
      <c r="A259" s="4"/>
      <c r="B259" s="4"/>
      <c r="C259" s="4"/>
      <c r="D259" s="4"/>
      <c r="E259" s="4"/>
      <c r="F259" s="4"/>
    </row>
    <row r="260" spans="1:6" ht="14.25" customHeight="1">
      <c r="A260" s="4"/>
      <c r="B260" s="4"/>
      <c r="C260" s="4"/>
      <c r="D260" s="4"/>
      <c r="E260" s="4"/>
      <c r="F260" s="4"/>
    </row>
    <row r="261" spans="1:6" ht="14.25" customHeight="1">
      <c r="A261" s="4"/>
      <c r="B261" s="4"/>
      <c r="C261" s="4"/>
      <c r="D261" s="4"/>
      <c r="E261" s="4"/>
      <c r="F261" s="4"/>
    </row>
    <row r="262" spans="1:6" ht="14.25" customHeight="1">
      <c r="A262" s="4"/>
      <c r="B262" s="4"/>
      <c r="C262" s="4"/>
      <c r="D262" s="4"/>
      <c r="E262" s="4"/>
      <c r="F262" s="4"/>
    </row>
    <row r="263" spans="1:6" ht="14.25" customHeight="1">
      <c r="A263" s="4"/>
      <c r="B263" s="4"/>
      <c r="C263" s="4"/>
      <c r="D263" s="4"/>
      <c r="E263" s="4"/>
      <c r="F263" s="4"/>
    </row>
    <row r="264" spans="1:6" ht="14.25" customHeight="1">
      <c r="A264" s="4"/>
      <c r="B264" s="4"/>
      <c r="C264" s="4"/>
      <c r="D264" s="4"/>
      <c r="E264" s="4"/>
      <c r="F264" s="4"/>
    </row>
    <row r="265" spans="1:6" ht="14.25" customHeight="1">
      <c r="A265" s="4"/>
      <c r="B265" s="4"/>
      <c r="C265" s="4"/>
      <c r="D265" s="4"/>
      <c r="E265" s="4"/>
      <c r="F265" s="4"/>
    </row>
    <row r="266" spans="1:6" ht="14.25" customHeight="1">
      <c r="A266" s="4"/>
      <c r="B266" s="4"/>
      <c r="C266" s="4"/>
      <c r="D266" s="4"/>
      <c r="E266" s="4"/>
      <c r="F266" s="4"/>
    </row>
    <row r="267" spans="1:6" ht="14.25" customHeight="1">
      <c r="A267" s="4"/>
      <c r="B267" s="4"/>
      <c r="C267" s="4"/>
      <c r="D267" s="4"/>
      <c r="E267" s="4"/>
      <c r="F267" s="4"/>
    </row>
    <row r="268" spans="1:6" ht="14.25" customHeight="1">
      <c r="A268" s="4"/>
      <c r="B268" s="4"/>
      <c r="C268" s="4"/>
      <c r="D268" s="4"/>
      <c r="E268" s="4"/>
      <c r="F268" s="4"/>
    </row>
    <row r="269" spans="1:6" ht="14.25" customHeight="1">
      <c r="A269" s="4"/>
      <c r="B269" s="4"/>
      <c r="C269" s="4"/>
      <c r="D269" s="4"/>
      <c r="E269" s="4"/>
      <c r="F269" s="4"/>
    </row>
    <row r="270" spans="1:6" ht="14.25" customHeight="1">
      <c r="A270" s="4"/>
      <c r="B270" s="4"/>
      <c r="C270" s="4"/>
      <c r="D270" s="4"/>
      <c r="E270" s="4"/>
      <c r="F270" s="4"/>
    </row>
    <row r="271" spans="1:6" ht="14.25" customHeight="1">
      <c r="A271" s="4"/>
      <c r="B271" s="4"/>
      <c r="C271" s="4"/>
      <c r="D271" s="4"/>
      <c r="E271" s="4"/>
      <c r="F271" s="4"/>
    </row>
    <row r="272" spans="1:6" ht="14.25" customHeight="1">
      <c r="A272" s="4"/>
      <c r="B272" s="4"/>
      <c r="C272" s="4"/>
      <c r="D272" s="4"/>
      <c r="E272" s="4"/>
      <c r="F272" s="4"/>
    </row>
    <row r="273" spans="1:6" ht="14.25" customHeight="1">
      <c r="A273" s="4"/>
      <c r="B273" s="4"/>
      <c r="C273" s="4"/>
      <c r="D273" s="4"/>
      <c r="E273" s="4"/>
      <c r="F273" s="4"/>
    </row>
    <row r="274" spans="1:6" ht="14.25" customHeight="1">
      <c r="A274" s="4"/>
      <c r="B274" s="4"/>
      <c r="C274" s="4"/>
      <c r="D274" s="4"/>
      <c r="E274" s="4"/>
      <c r="F274" s="4"/>
    </row>
    <row r="275" spans="1:6" ht="14.25" customHeight="1">
      <c r="A275" s="4"/>
      <c r="B275" s="4"/>
      <c r="C275" s="4"/>
      <c r="D275" s="4"/>
      <c r="E275" s="4"/>
      <c r="F275" s="4"/>
    </row>
    <row r="276" spans="1:6" ht="14.25" customHeight="1">
      <c r="A276" s="4"/>
      <c r="B276" s="4"/>
      <c r="C276" s="4"/>
      <c r="D276" s="4"/>
      <c r="E276" s="4"/>
      <c r="F276" s="4"/>
    </row>
    <row r="277" spans="1:6" ht="14.25" customHeight="1">
      <c r="A277" s="4"/>
      <c r="B277" s="4"/>
      <c r="C277" s="4"/>
      <c r="D277" s="4"/>
      <c r="E277" s="4"/>
      <c r="F277" s="4"/>
    </row>
    <row r="278" spans="1:6" ht="14.25" customHeight="1">
      <c r="A278" s="4"/>
      <c r="B278" s="4"/>
      <c r="C278" s="4"/>
      <c r="D278" s="4"/>
      <c r="E278" s="4"/>
      <c r="F278" s="4"/>
    </row>
    <row r="279" spans="1:6" ht="14.25" customHeight="1">
      <c r="A279" s="4"/>
      <c r="B279" s="4"/>
      <c r="C279" s="4"/>
      <c r="D279" s="4"/>
      <c r="E279" s="4"/>
      <c r="F279" s="4"/>
    </row>
    <row r="280" spans="1:6" ht="14.25" customHeight="1">
      <c r="A280" s="4"/>
      <c r="B280" s="4"/>
      <c r="C280" s="4"/>
      <c r="D280" s="4"/>
      <c r="E280" s="4"/>
      <c r="F280" s="4"/>
    </row>
    <row r="281" spans="1:6" ht="14.25" customHeight="1">
      <c r="A281" s="4"/>
      <c r="B281" s="4"/>
      <c r="C281" s="4"/>
      <c r="D281" s="4"/>
      <c r="E281" s="4"/>
      <c r="F281" s="4"/>
    </row>
    <row r="282" spans="1:6" ht="14.25" customHeight="1">
      <c r="A282" s="4"/>
      <c r="B282" s="4"/>
      <c r="C282" s="4"/>
      <c r="D282" s="4"/>
      <c r="E282" s="4"/>
      <c r="F282" s="4"/>
    </row>
    <row r="283" spans="1:6" ht="14.25" customHeight="1">
      <c r="A283" s="4"/>
      <c r="B283" s="4"/>
      <c r="C283" s="4"/>
      <c r="D283" s="4"/>
      <c r="E283" s="4"/>
      <c r="F283" s="4"/>
    </row>
    <row r="284" spans="1:6" ht="14.25" customHeight="1">
      <c r="A284" s="4"/>
      <c r="B284" s="4"/>
      <c r="C284" s="4"/>
      <c r="D284" s="4"/>
      <c r="E284" s="4"/>
      <c r="F284" s="4"/>
    </row>
    <row r="285" spans="1:6" ht="14.25" customHeight="1">
      <c r="A285" s="4"/>
      <c r="B285" s="4"/>
      <c r="C285" s="4"/>
      <c r="D285" s="4"/>
      <c r="E285" s="4"/>
      <c r="F285" s="4"/>
    </row>
    <row r="286" spans="1:6" ht="14.25" customHeight="1">
      <c r="A286" s="4"/>
      <c r="B286" s="4"/>
      <c r="C286" s="4"/>
      <c r="D286" s="4"/>
      <c r="E286" s="4"/>
      <c r="F286" s="4"/>
    </row>
    <row r="287" spans="1:6" ht="14.25" customHeight="1">
      <c r="A287" s="4"/>
      <c r="B287" s="4"/>
      <c r="C287" s="4"/>
      <c r="D287" s="4"/>
      <c r="E287" s="4"/>
      <c r="F287" s="4"/>
    </row>
    <row r="288" spans="1:6" ht="14.25" customHeight="1">
      <c r="A288" s="4"/>
      <c r="B288" s="4"/>
      <c r="C288" s="4"/>
      <c r="D288" s="4"/>
      <c r="E288" s="4"/>
      <c r="F288" s="4"/>
    </row>
    <row r="289" spans="1:6" ht="14.25" customHeight="1">
      <c r="A289" s="4"/>
      <c r="B289" s="4"/>
      <c r="C289" s="4"/>
      <c r="D289" s="4"/>
      <c r="E289" s="4"/>
      <c r="F289" s="4"/>
    </row>
    <row r="290" spans="1:6" ht="14.25" customHeight="1">
      <c r="A290" s="4"/>
      <c r="B290" s="4"/>
      <c r="C290" s="4"/>
      <c r="D290" s="4"/>
      <c r="E290" s="4"/>
      <c r="F290" s="4"/>
    </row>
    <row r="291" spans="1:6" ht="14.25" customHeight="1">
      <c r="A291" s="4"/>
      <c r="B291" s="4"/>
      <c r="C291" s="4"/>
      <c r="D291" s="4"/>
      <c r="E291" s="4"/>
      <c r="F291" s="4"/>
    </row>
    <row r="292" spans="1:6" ht="14.25" customHeight="1">
      <c r="A292" s="4"/>
      <c r="B292" s="4"/>
      <c r="C292" s="4"/>
      <c r="D292" s="4"/>
      <c r="E292" s="4"/>
      <c r="F292" s="4"/>
    </row>
    <row r="293" spans="1:6" ht="14.25" customHeight="1">
      <c r="A293" s="4"/>
      <c r="B293" s="4"/>
      <c r="C293" s="4"/>
      <c r="D293" s="4"/>
      <c r="E293" s="4"/>
      <c r="F293" s="4"/>
    </row>
    <row r="294" spans="1:6" ht="14.25" customHeight="1">
      <c r="A294" s="4"/>
      <c r="B294" s="4"/>
      <c r="C294" s="4"/>
      <c r="D294" s="4"/>
      <c r="E294" s="4"/>
      <c r="F294" s="4"/>
    </row>
    <row r="295" spans="1:6" ht="14.25" customHeight="1">
      <c r="A295" s="4"/>
      <c r="B295" s="4"/>
      <c r="C295" s="4"/>
      <c r="D295" s="4"/>
      <c r="E295" s="4"/>
      <c r="F295" s="4"/>
    </row>
    <row r="296" spans="1:6" ht="14.25" customHeight="1">
      <c r="A296" s="4"/>
      <c r="B296" s="4"/>
      <c r="C296" s="4"/>
      <c r="D296" s="4"/>
      <c r="E296" s="4"/>
      <c r="F296" s="4"/>
    </row>
    <row r="297" spans="1:6" ht="14.25" customHeight="1">
      <c r="A297" s="4"/>
      <c r="B297" s="4"/>
      <c r="C297" s="4"/>
      <c r="D297" s="4"/>
      <c r="E297" s="4"/>
      <c r="F297" s="4"/>
    </row>
    <row r="298" spans="1:6" ht="14.25" customHeight="1">
      <c r="A298" s="4"/>
      <c r="B298" s="4"/>
      <c r="C298" s="4"/>
      <c r="D298" s="4"/>
      <c r="E298" s="4"/>
      <c r="F298" s="4"/>
    </row>
    <row r="299" spans="1:6" ht="14.25" customHeight="1">
      <c r="A299" s="4"/>
      <c r="B299" s="4"/>
      <c r="C299" s="4"/>
      <c r="D299" s="4"/>
      <c r="E299" s="4"/>
      <c r="F299" s="4"/>
    </row>
    <row r="300" spans="1:6" ht="14.25" customHeight="1">
      <c r="A300" s="4"/>
      <c r="B300" s="4"/>
      <c r="C300" s="4"/>
      <c r="D300" s="4"/>
      <c r="E300" s="4"/>
      <c r="F300" s="4"/>
    </row>
    <row r="301" spans="1:6" ht="14.25" customHeight="1">
      <c r="A301" s="4"/>
      <c r="B301" s="4"/>
      <c r="C301" s="4"/>
      <c r="D301" s="4"/>
      <c r="E301" s="4"/>
      <c r="F301" s="4"/>
    </row>
    <row r="302" spans="1:6" ht="14.25" customHeight="1">
      <c r="A302" s="4"/>
      <c r="B302" s="4"/>
      <c r="C302" s="4"/>
      <c r="D302" s="4"/>
      <c r="E302" s="4"/>
      <c r="F302" s="4"/>
    </row>
    <row r="303" spans="1:6" ht="14.25" customHeight="1">
      <c r="A303" s="4"/>
      <c r="B303" s="4"/>
      <c r="C303" s="4"/>
      <c r="D303" s="4"/>
      <c r="E303" s="4"/>
      <c r="F303" s="4"/>
    </row>
    <row r="304" spans="1:6" ht="14.25" customHeight="1">
      <c r="A304" s="4"/>
      <c r="B304" s="4"/>
      <c r="C304" s="4"/>
      <c r="D304" s="4"/>
      <c r="E304" s="4"/>
      <c r="F304" s="4"/>
    </row>
    <row r="305" spans="1:6" ht="14.25" customHeight="1">
      <c r="A305" s="4"/>
      <c r="B305" s="4"/>
      <c r="C305" s="4"/>
      <c r="D305" s="4"/>
      <c r="E305" s="4"/>
      <c r="F305" s="4"/>
    </row>
    <row r="306" spans="1:6" ht="14.25" customHeight="1">
      <c r="A306" s="4"/>
      <c r="B306" s="4"/>
      <c r="C306" s="4"/>
      <c r="D306" s="4"/>
      <c r="E306" s="4"/>
      <c r="F306" s="4"/>
    </row>
    <row r="307" spans="1:6" ht="14.25" customHeight="1">
      <c r="A307" s="4"/>
      <c r="B307" s="4"/>
      <c r="C307" s="4"/>
      <c r="D307" s="4"/>
      <c r="E307" s="4"/>
      <c r="F307" s="4"/>
    </row>
    <row r="308" spans="1:6" ht="14.25" customHeight="1">
      <c r="A308" s="4"/>
      <c r="B308" s="4"/>
      <c r="C308" s="4"/>
      <c r="D308" s="4"/>
      <c r="E308" s="4"/>
      <c r="F308" s="4"/>
    </row>
    <row r="309" spans="1:6" ht="14.25" customHeight="1">
      <c r="A309" s="4"/>
      <c r="B309" s="4"/>
      <c r="C309" s="4"/>
      <c r="D309" s="4"/>
      <c r="E309" s="4"/>
      <c r="F309" s="4"/>
    </row>
    <row r="310" spans="1:6" ht="14.25" customHeight="1">
      <c r="A310" s="4"/>
      <c r="B310" s="4"/>
      <c r="C310" s="4"/>
      <c r="D310" s="4"/>
      <c r="E310" s="4"/>
      <c r="F310" s="4"/>
    </row>
    <row r="311" spans="1:6" ht="14.25" customHeight="1">
      <c r="A311" s="4"/>
      <c r="B311" s="4"/>
      <c r="C311" s="4"/>
      <c r="D311" s="4"/>
      <c r="E311" s="4"/>
      <c r="F311" s="4"/>
    </row>
    <row r="312" spans="1:6" ht="14.25" customHeight="1">
      <c r="A312" s="4"/>
      <c r="B312" s="4"/>
      <c r="C312" s="4"/>
      <c r="D312" s="4"/>
      <c r="E312" s="4"/>
      <c r="F312" s="4"/>
    </row>
    <row r="313" spans="1:6" ht="14.25" customHeight="1">
      <c r="A313" s="4"/>
      <c r="B313" s="4"/>
      <c r="C313" s="4"/>
      <c r="D313" s="4"/>
      <c r="E313" s="4"/>
      <c r="F313" s="4"/>
    </row>
    <row r="314" spans="1:6" ht="14.25" customHeight="1">
      <c r="A314" s="4"/>
      <c r="B314" s="4"/>
      <c r="C314" s="4"/>
      <c r="D314" s="4"/>
      <c r="E314" s="4"/>
      <c r="F314" s="4"/>
    </row>
    <row r="315" spans="1:6" ht="14.25" customHeight="1">
      <c r="A315" s="4"/>
      <c r="B315" s="4"/>
      <c r="C315" s="4"/>
      <c r="D315" s="4"/>
      <c r="E315" s="4"/>
      <c r="F315" s="4"/>
    </row>
    <row r="316" spans="1:6" ht="14.25" customHeight="1">
      <c r="A316" s="4"/>
      <c r="B316" s="4"/>
      <c r="C316" s="4"/>
      <c r="D316" s="4"/>
      <c r="E316" s="4"/>
      <c r="F316" s="4"/>
    </row>
    <row r="317" spans="1:6" ht="14.25" customHeight="1">
      <c r="A317" s="4"/>
      <c r="B317" s="4"/>
      <c r="C317" s="4"/>
      <c r="D317" s="4"/>
      <c r="E317" s="4"/>
      <c r="F317" s="4"/>
    </row>
    <row r="318" spans="1:6" ht="14.25" customHeight="1">
      <c r="A318" s="4"/>
      <c r="B318" s="4"/>
      <c r="C318" s="4"/>
      <c r="D318" s="4"/>
      <c r="E318" s="4"/>
      <c r="F318" s="4"/>
    </row>
    <row r="319" spans="1:6" ht="14.25" customHeight="1">
      <c r="A319" s="4"/>
      <c r="B319" s="4"/>
      <c r="C319" s="4"/>
      <c r="D319" s="4"/>
      <c r="E319" s="4"/>
      <c r="F319" s="4"/>
    </row>
    <row r="320" spans="1:6" ht="14.25" customHeight="1">
      <c r="A320" s="4"/>
      <c r="B320" s="4"/>
      <c r="C320" s="4"/>
      <c r="D320" s="4"/>
      <c r="E320" s="4"/>
      <c r="F320" s="4"/>
    </row>
    <row r="321" spans="1:6" ht="14.25" customHeight="1">
      <c r="A321" s="4"/>
      <c r="B321" s="4"/>
      <c r="C321" s="4"/>
      <c r="D321" s="4"/>
      <c r="E321" s="4"/>
      <c r="F321" s="4"/>
    </row>
    <row r="322" spans="1:6" ht="14.25" customHeight="1">
      <c r="A322" s="4"/>
      <c r="B322" s="4"/>
      <c r="C322" s="4"/>
      <c r="D322" s="4"/>
      <c r="E322" s="4"/>
      <c r="F322" s="4"/>
    </row>
    <row r="323" spans="1:6" ht="14.25" customHeight="1">
      <c r="A323" s="4"/>
      <c r="B323" s="4"/>
      <c r="C323" s="4"/>
      <c r="D323" s="4"/>
      <c r="E323" s="4"/>
      <c r="F323" s="4"/>
    </row>
    <row r="324" spans="1:6" ht="14.25" customHeight="1">
      <c r="A324" s="4"/>
      <c r="B324" s="4"/>
      <c r="C324" s="4"/>
      <c r="D324" s="4"/>
      <c r="E324" s="4"/>
      <c r="F324" s="4"/>
    </row>
    <row r="325" spans="1:6" ht="14.25" customHeight="1">
      <c r="A325" s="4"/>
      <c r="B325" s="4"/>
      <c r="C325" s="4"/>
      <c r="D325" s="4"/>
      <c r="E325" s="4"/>
      <c r="F325" s="4"/>
    </row>
    <row r="326" spans="1:6" ht="14.25" customHeight="1">
      <c r="A326" s="4"/>
      <c r="B326" s="4"/>
      <c r="C326" s="4"/>
      <c r="D326" s="4"/>
      <c r="E326" s="4"/>
      <c r="F326" s="4"/>
    </row>
    <row r="327" spans="1:6" ht="14.25" customHeight="1">
      <c r="A327" s="4"/>
      <c r="B327" s="4"/>
      <c r="C327" s="4"/>
      <c r="D327" s="4"/>
      <c r="E327" s="4"/>
      <c r="F327" s="4"/>
    </row>
    <row r="328" spans="1:6" ht="14.25" customHeight="1">
      <c r="A328" s="4"/>
      <c r="B328" s="4"/>
      <c r="C328" s="4"/>
      <c r="D328" s="4"/>
      <c r="E328" s="4"/>
      <c r="F328" s="4"/>
    </row>
    <row r="329" spans="1:6" ht="14.25" customHeight="1">
      <c r="A329" s="4"/>
      <c r="B329" s="4"/>
      <c r="C329" s="4"/>
      <c r="D329" s="4"/>
      <c r="E329" s="4"/>
      <c r="F329" s="4"/>
    </row>
    <row r="330" spans="1:6" ht="14.25" customHeight="1">
      <c r="A330" s="4"/>
      <c r="B330" s="4"/>
      <c r="C330" s="4"/>
      <c r="D330" s="4"/>
      <c r="E330" s="4"/>
      <c r="F330" s="4"/>
    </row>
    <row r="331" spans="1:6" ht="14.25" customHeight="1">
      <c r="A331" s="4"/>
      <c r="B331" s="4"/>
      <c r="C331" s="4"/>
      <c r="D331" s="4"/>
      <c r="E331" s="4"/>
      <c r="F331" s="4"/>
    </row>
    <row r="332" spans="1:6" ht="14.25" customHeight="1">
      <c r="A332" s="4"/>
      <c r="B332" s="4"/>
      <c r="C332" s="4"/>
      <c r="D332" s="4"/>
      <c r="E332" s="4"/>
      <c r="F332" s="4"/>
    </row>
    <row r="333" spans="1:6" ht="14.25" customHeight="1">
      <c r="A333" s="4"/>
      <c r="B333" s="4"/>
      <c r="C333" s="4"/>
      <c r="D333" s="4"/>
      <c r="E333" s="4"/>
      <c r="F333" s="4"/>
    </row>
    <row r="334" spans="1:6" ht="14.25" customHeight="1">
      <c r="A334" s="4"/>
      <c r="B334" s="4"/>
      <c r="C334" s="4"/>
      <c r="D334" s="4"/>
      <c r="E334" s="4"/>
      <c r="F334" s="4"/>
    </row>
    <row r="335" spans="1:6" ht="14.25" customHeight="1">
      <c r="A335" s="4"/>
      <c r="B335" s="4"/>
      <c r="C335" s="4"/>
      <c r="D335" s="4"/>
      <c r="E335" s="4"/>
      <c r="F335" s="4"/>
    </row>
    <row r="336" spans="1:6" ht="14.25" customHeight="1">
      <c r="A336" s="4"/>
      <c r="B336" s="4"/>
      <c r="C336" s="4"/>
      <c r="D336" s="4"/>
      <c r="E336" s="4"/>
      <c r="F336" s="4"/>
    </row>
    <row r="337" spans="1:6" ht="14.25" customHeight="1">
      <c r="A337" s="4"/>
      <c r="B337" s="4"/>
      <c r="C337" s="4"/>
      <c r="D337" s="4"/>
      <c r="E337" s="4"/>
      <c r="F337" s="4"/>
    </row>
    <row r="338" spans="1:6" ht="14.25" customHeight="1">
      <c r="A338" s="4"/>
      <c r="B338" s="4"/>
      <c r="C338" s="4"/>
      <c r="D338" s="4"/>
      <c r="E338" s="4"/>
      <c r="F338" s="4"/>
    </row>
    <row r="339" spans="1:6" ht="14.25" customHeight="1">
      <c r="A339" s="4"/>
      <c r="B339" s="4"/>
      <c r="C339" s="4"/>
      <c r="D339" s="4"/>
      <c r="E339" s="4"/>
      <c r="F339" s="4"/>
    </row>
    <row r="340" spans="1:6" ht="14.25" customHeight="1">
      <c r="A340" s="4"/>
      <c r="B340" s="4"/>
      <c r="C340" s="4"/>
      <c r="D340" s="4"/>
      <c r="E340" s="4"/>
      <c r="F340" s="4"/>
    </row>
    <row r="341" spans="1:6" ht="14.25" customHeight="1">
      <c r="A341" s="4"/>
      <c r="B341" s="4"/>
      <c r="C341" s="4"/>
      <c r="D341" s="4"/>
      <c r="E341" s="4"/>
      <c r="F341" s="4"/>
    </row>
    <row r="342" spans="1:6" ht="14.25" customHeight="1">
      <c r="A342" s="4"/>
      <c r="B342" s="4"/>
      <c r="C342" s="4"/>
      <c r="D342" s="4"/>
      <c r="E342" s="4"/>
      <c r="F342" s="4"/>
    </row>
    <row r="343" spans="1:6" ht="14.25" customHeight="1">
      <c r="A343" s="4"/>
      <c r="B343" s="4"/>
      <c r="C343" s="4"/>
      <c r="D343" s="4"/>
      <c r="E343" s="4"/>
      <c r="F343" s="4"/>
    </row>
    <row r="344" spans="1:6" ht="14.25" customHeight="1">
      <c r="A344" s="4"/>
      <c r="B344" s="4"/>
      <c r="C344" s="4"/>
      <c r="D344" s="4"/>
      <c r="E344" s="4"/>
      <c r="F344" s="4"/>
    </row>
    <row r="345" spans="1:6" ht="14.25" customHeight="1">
      <c r="A345" s="4"/>
      <c r="B345" s="4"/>
      <c r="C345" s="4"/>
      <c r="D345" s="4"/>
      <c r="E345" s="4"/>
      <c r="F345" s="4"/>
    </row>
    <row r="346" spans="1:6" ht="14.25" customHeight="1">
      <c r="A346" s="4"/>
      <c r="B346" s="4"/>
      <c r="C346" s="4"/>
      <c r="D346" s="4"/>
      <c r="E346" s="4"/>
      <c r="F346" s="4"/>
    </row>
    <row r="347" spans="1:6" ht="14.25" customHeight="1">
      <c r="A347" s="4"/>
      <c r="B347" s="4"/>
      <c r="C347" s="4"/>
      <c r="D347" s="4"/>
      <c r="E347" s="4"/>
      <c r="F347" s="4"/>
    </row>
    <row r="348" spans="1:6" ht="14.25" customHeight="1">
      <c r="A348" s="4"/>
      <c r="B348" s="4"/>
      <c r="C348" s="4"/>
      <c r="D348" s="4"/>
      <c r="E348" s="4"/>
      <c r="F348" s="4"/>
    </row>
    <row r="349" spans="1:6" ht="14.25" customHeight="1">
      <c r="A349" s="4"/>
      <c r="B349" s="4"/>
      <c r="C349" s="4"/>
      <c r="D349" s="4"/>
      <c r="E349" s="4"/>
      <c r="F349" s="4"/>
    </row>
    <row r="350" spans="1:6" ht="14.25" customHeight="1">
      <c r="A350" s="4"/>
      <c r="B350" s="4"/>
      <c r="C350" s="4"/>
      <c r="D350" s="4"/>
      <c r="E350" s="4"/>
      <c r="F350" s="4"/>
    </row>
    <row r="351" spans="1:6" ht="14.25" customHeight="1">
      <c r="A351" s="4"/>
      <c r="B351" s="4"/>
      <c r="C351" s="4"/>
      <c r="D351" s="4"/>
      <c r="E351" s="4"/>
      <c r="F351" s="4"/>
    </row>
    <row r="352" spans="1:6" ht="14.25" customHeight="1">
      <c r="A352" s="4"/>
      <c r="B352" s="4"/>
      <c r="C352" s="4"/>
      <c r="D352" s="4"/>
      <c r="E352" s="4"/>
      <c r="F352" s="4"/>
    </row>
    <row r="353" spans="1:6" ht="14.25" customHeight="1">
      <c r="A353" s="4"/>
      <c r="B353" s="4"/>
      <c r="C353" s="4"/>
      <c r="D353" s="4"/>
      <c r="E353" s="4"/>
      <c r="F353" s="4"/>
    </row>
    <row r="354" spans="1:6" ht="14.25" customHeight="1">
      <c r="A354" s="4"/>
      <c r="B354" s="4"/>
      <c r="C354" s="4"/>
      <c r="D354" s="4"/>
      <c r="E354" s="4"/>
      <c r="F354" s="4"/>
    </row>
    <row r="355" spans="1:6" ht="14.25" customHeight="1">
      <c r="A355" s="4"/>
      <c r="B355" s="4"/>
      <c r="C355" s="4"/>
      <c r="D355" s="4"/>
      <c r="E355" s="4"/>
      <c r="F355" s="4"/>
    </row>
    <row r="356" spans="1:6" ht="14.25" customHeight="1">
      <c r="A356" s="4"/>
      <c r="B356" s="4"/>
      <c r="C356" s="4"/>
      <c r="D356" s="4"/>
      <c r="E356" s="4"/>
      <c r="F356" s="4"/>
    </row>
    <row r="357" spans="1:6" ht="14.25" customHeight="1">
      <c r="A357" s="4"/>
      <c r="B357" s="4"/>
      <c r="C357" s="4"/>
      <c r="D357" s="4"/>
      <c r="E357" s="4"/>
      <c r="F357" s="4"/>
    </row>
    <row r="358" spans="1:6" ht="14.25" customHeight="1">
      <c r="A358" s="4"/>
      <c r="B358" s="4"/>
      <c r="C358" s="4"/>
      <c r="D358" s="4"/>
      <c r="E358" s="4"/>
      <c r="F358" s="4"/>
    </row>
    <row r="359" spans="1:6" ht="14.25" customHeight="1">
      <c r="A359" s="4"/>
      <c r="B359" s="4"/>
      <c r="C359" s="4"/>
      <c r="D359" s="4"/>
      <c r="E359" s="4"/>
      <c r="F359" s="4"/>
    </row>
    <row r="360" spans="1:6" ht="14.25" customHeight="1">
      <c r="A360" s="4"/>
      <c r="B360" s="4"/>
      <c r="C360" s="4"/>
      <c r="D360" s="4"/>
      <c r="E360" s="4"/>
      <c r="F360" s="4"/>
    </row>
    <row r="361" spans="1:6" ht="14.25" customHeight="1">
      <c r="A361" s="4"/>
      <c r="B361" s="4"/>
      <c r="C361" s="4"/>
      <c r="D361" s="4"/>
      <c r="E361" s="4"/>
      <c r="F361" s="4"/>
    </row>
    <row r="362" spans="1:6" ht="14.25" customHeight="1">
      <c r="A362" s="4"/>
      <c r="B362" s="4"/>
      <c r="C362" s="4"/>
      <c r="D362" s="4"/>
      <c r="E362" s="4"/>
      <c r="F362" s="4"/>
    </row>
    <row r="363" spans="1:6" ht="14.25" customHeight="1">
      <c r="A363" s="4"/>
      <c r="B363" s="4"/>
      <c r="C363" s="4"/>
      <c r="D363" s="4"/>
      <c r="E363" s="4"/>
      <c r="F363" s="4"/>
    </row>
    <row r="364" spans="1:6" ht="14.25" customHeight="1">
      <c r="A364" s="4"/>
      <c r="B364" s="4"/>
      <c r="C364" s="4"/>
      <c r="D364" s="4"/>
      <c r="E364" s="4"/>
      <c r="F364" s="4"/>
    </row>
    <row r="365" spans="1:6" ht="14.25" customHeight="1">
      <c r="A365" s="4"/>
      <c r="B365" s="4"/>
      <c r="C365" s="4"/>
      <c r="D365" s="4"/>
      <c r="E365" s="4"/>
      <c r="F365" s="4"/>
    </row>
    <row r="366" spans="1:6" ht="14.25" customHeight="1">
      <c r="A366" s="4"/>
      <c r="B366" s="4"/>
      <c r="C366" s="4"/>
      <c r="D366" s="4"/>
      <c r="E366" s="4"/>
      <c r="F366" s="4"/>
    </row>
    <row r="367" spans="1:6" ht="14.25" customHeight="1">
      <c r="A367" s="4"/>
      <c r="B367" s="4"/>
      <c r="C367" s="4"/>
      <c r="D367" s="4"/>
      <c r="E367" s="4"/>
      <c r="F367" s="4"/>
    </row>
    <row r="368" spans="1:6" ht="14.25" customHeight="1">
      <c r="A368" s="4"/>
      <c r="B368" s="4"/>
      <c r="C368" s="4"/>
      <c r="D368" s="4"/>
      <c r="E368" s="4"/>
      <c r="F368" s="4"/>
    </row>
    <row r="369" spans="1:6" ht="14.25" customHeight="1">
      <c r="A369" s="4"/>
      <c r="B369" s="4"/>
      <c r="C369" s="4"/>
      <c r="D369" s="4"/>
      <c r="E369" s="4"/>
      <c r="F369" s="4"/>
    </row>
    <row r="370" spans="1:6" ht="14.25" customHeight="1">
      <c r="A370" s="4"/>
      <c r="B370" s="4"/>
      <c r="C370" s="4"/>
      <c r="D370" s="4"/>
      <c r="E370" s="4"/>
      <c r="F370" s="4"/>
    </row>
    <row r="371" spans="1:6" ht="14.25" customHeight="1">
      <c r="A371" s="4"/>
      <c r="B371" s="4"/>
      <c r="C371" s="4"/>
      <c r="D371" s="4"/>
      <c r="E371" s="4"/>
      <c r="F371" s="4"/>
    </row>
    <row r="372" spans="1:6" ht="14.25" customHeight="1">
      <c r="A372" s="4"/>
      <c r="B372" s="4"/>
      <c r="C372" s="4"/>
      <c r="D372" s="4"/>
      <c r="E372" s="4"/>
      <c r="F372" s="4"/>
    </row>
    <row r="373" spans="1:6" ht="14.25" customHeight="1">
      <c r="A373" s="4"/>
      <c r="B373" s="4"/>
      <c r="C373" s="4"/>
      <c r="D373" s="4"/>
      <c r="E373" s="4"/>
      <c r="F373" s="4"/>
    </row>
    <row r="374" spans="1:6" ht="14.25" customHeight="1">
      <c r="A374" s="4"/>
      <c r="B374" s="4"/>
      <c r="C374" s="4"/>
      <c r="D374" s="4"/>
      <c r="E374" s="4"/>
      <c r="F374" s="4"/>
    </row>
    <row r="375" spans="1:6" ht="14.25" customHeight="1">
      <c r="A375" s="4"/>
      <c r="B375" s="4"/>
      <c r="C375" s="4"/>
      <c r="D375" s="4"/>
      <c r="E375" s="4"/>
      <c r="F375" s="4"/>
    </row>
    <row r="376" spans="1:6" ht="14.25" customHeight="1">
      <c r="A376" s="4"/>
      <c r="B376" s="4"/>
      <c r="C376" s="4"/>
      <c r="D376" s="4"/>
      <c r="E376" s="4"/>
      <c r="F376" s="4"/>
    </row>
    <row r="377" spans="1:6" ht="14.25" customHeight="1">
      <c r="A377" s="4"/>
      <c r="B377" s="4"/>
      <c r="C377" s="4"/>
      <c r="D377" s="4"/>
      <c r="E377" s="4"/>
      <c r="F377" s="4"/>
    </row>
    <row r="378" spans="1:6" ht="14.25" customHeight="1">
      <c r="A378" s="4"/>
      <c r="B378" s="4"/>
      <c r="C378" s="4"/>
      <c r="D378" s="4"/>
      <c r="E378" s="4"/>
      <c r="F378" s="4"/>
    </row>
    <row r="379" spans="1:6" ht="14.25" customHeight="1">
      <c r="A379" s="4"/>
      <c r="B379" s="4"/>
      <c r="C379" s="4"/>
      <c r="D379" s="4"/>
      <c r="E379" s="4"/>
      <c r="F379" s="4"/>
    </row>
    <row r="380" spans="1:6" ht="14.25" customHeight="1">
      <c r="A380" s="4"/>
      <c r="B380" s="4"/>
      <c r="C380" s="4"/>
      <c r="D380" s="4"/>
      <c r="E380" s="4"/>
      <c r="F380" s="4"/>
    </row>
    <row r="381" spans="1:6" ht="14.25" customHeight="1">
      <c r="A381" s="4"/>
      <c r="B381" s="4"/>
      <c r="C381" s="4"/>
      <c r="D381" s="4"/>
      <c r="E381" s="4"/>
      <c r="F381" s="4"/>
    </row>
    <row r="382" spans="1:6" ht="14.25" customHeight="1">
      <c r="A382" s="4"/>
      <c r="B382" s="4"/>
      <c r="C382" s="4"/>
      <c r="D382" s="4"/>
      <c r="E382" s="4"/>
      <c r="F382" s="4"/>
    </row>
    <row r="383" spans="1:6" ht="14.25" customHeight="1">
      <c r="A383" s="4"/>
      <c r="B383" s="4"/>
      <c r="C383" s="4"/>
      <c r="D383" s="4"/>
      <c r="E383" s="4"/>
      <c r="F383" s="4"/>
    </row>
    <row r="384" spans="1:6" ht="14.25" customHeight="1">
      <c r="A384" s="4"/>
      <c r="B384" s="4"/>
      <c r="C384" s="4"/>
      <c r="D384" s="4"/>
      <c r="E384" s="4"/>
      <c r="F384" s="4"/>
    </row>
    <row r="385" spans="1:6" ht="14.25" customHeight="1">
      <c r="A385" s="4"/>
      <c r="B385" s="4"/>
      <c r="C385" s="4"/>
      <c r="D385" s="4"/>
      <c r="E385" s="4"/>
      <c r="F385" s="4"/>
    </row>
    <row r="386" spans="1:6" ht="14.25" customHeight="1">
      <c r="A386" s="4"/>
      <c r="B386" s="4"/>
      <c r="C386" s="4"/>
      <c r="D386" s="4"/>
      <c r="E386" s="4"/>
      <c r="F386" s="4"/>
    </row>
    <row r="387" spans="1:6" ht="14.25" customHeight="1">
      <c r="A387" s="4"/>
      <c r="B387" s="4"/>
      <c r="C387" s="4"/>
      <c r="D387" s="4"/>
      <c r="E387" s="4"/>
      <c r="F387" s="4"/>
    </row>
    <row r="388" spans="1:6" ht="14.25" customHeight="1">
      <c r="A388" s="4"/>
      <c r="B388" s="4"/>
      <c r="C388" s="4"/>
      <c r="D388" s="4"/>
      <c r="E388" s="4"/>
      <c r="F388" s="4"/>
    </row>
    <row r="389" spans="1:6" ht="14.25" customHeight="1">
      <c r="A389" s="4"/>
      <c r="B389" s="4"/>
      <c r="C389" s="4"/>
      <c r="D389" s="4"/>
      <c r="E389" s="4"/>
      <c r="F389" s="4"/>
    </row>
    <row r="390" spans="1:6" ht="14.25" customHeight="1">
      <c r="A390" s="4"/>
      <c r="B390" s="4"/>
      <c r="C390" s="4"/>
      <c r="D390" s="4"/>
      <c r="E390" s="4"/>
      <c r="F390" s="4"/>
    </row>
    <row r="391" spans="1:6" ht="14.25" customHeight="1">
      <c r="A391" s="4"/>
      <c r="B391" s="4"/>
      <c r="C391" s="4"/>
      <c r="D391" s="4"/>
      <c r="E391" s="4"/>
      <c r="F391" s="4"/>
    </row>
    <row r="392" spans="1:6" ht="14.25" customHeight="1">
      <c r="A392" s="4"/>
      <c r="B392" s="4"/>
      <c r="C392" s="4"/>
      <c r="D392" s="4"/>
      <c r="E392" s="4"/>
      <c r="F392" s="4"/>
    </row>
    <row r="393" spans="1:6" ht="14.25" customHeight="1">
      <c r="A393" s="4"/>
      <c r="B393" s="4"/>
      <c r="C393" s="4"/>
      <c r="D393" s="4"/>
      <c r="E393" s="4"/>
      <c r="F393" s="4"/>
    </row>
    <row r="394" spans="1:6" ht="14.25" customHeight="1">
      <c r="A394" s="4"/>
      <c r="B394" s="4"/>
      <c r="C394" s="4"/>
      <c r="D394" s="4"/>
      <c r="E394" s="4"/>
      <c r="F394" s="4"/>
    </row>
    <row r="395" spans="1:6" ht="14.25" customHeight="1">
      <c r="A395" s="4"/>
      <c r="B395" s="4"/>
      <c r="C395" s="4"/>
      <c r="D395" s="4"/>
      <c r="E395" s="4"/>
      <c r="F395" s="4"/>
    </row>
    <row r="396" spans="1:6" ht="14.25" customHeight="1">
      <c r="A396" s="4"/>
      <c r="B396" s="4"/>
      <c r="C396" s="4"/>
      <c r="D396" s="4"/>
      <c r="E396" s="4"/>
      <c r="F396" s="4"/>
    </row>
    <row r="397" spans="1:6" ht="14.25" customHeight="1">
      <c r="A397" s="4"/>
      <c r="B397" s="4"/>
      <c r="C397" s="4"/>
      <c r="D397" s="4"/>
      <c r="E397" s="4"/>
      <c r="F397" s="4"/>
    </row>
    <row r="398" spans="1:6" ht="14.25" customHeight="1">
      <c r="A398" s="4"/>
      <c r="B398" s="4"/>
      <c r="C398" s="4"/>
      <c r="D398" s="4"/>
      <c r="E398" s="4"/>
      <c r="F398" s="4"/>
    </row>
    <row r="399" spans="1:6" ht="14.25" customHeight="1">
      <c r="A399" s="4"/>
      <c r="B399" s="4"/>
      <c r="C399" s="4"/>
      <c r="D399" s="4"/>
      <c r="E399" s="4"/>
      <c r="F399" s="4"/>
    </row>
    <row r="400" spans="1:6" ht="14.25" customHeight="1">
      <c r="A400" s="4"/>
      <c r="B400" s="4"/>
      <c r="C400" s="4"/>
      <c r="D400" s="4"/>
      <c r="E400" s="4"/>
      <c r="F400" s="4"/>
    </row>
    <row r="401" spans="1:6" ht="14.25" customHeight="1">
      <c r="A401" s="4"/>
      <c r="B401" s="4"/>
      <c r="C401" s="4"/>
      <c r="D401" s="4"/>
      <c r="E401" s="4"/>
      <c r="F401" s="4"/>
    </row>
    <row r="402" spans="1:6" ht="14.25" customHeight="1">
      <c r="A402" s="4"/>
      <c r="B402" s="4"/>
      <c r="C402" s="4"/>
      <c r="D402" s="4"/>
      <c r="E402" s="4"/>
      <c r="F402" s="4"/>
    </row>
    <row r="403" spans="1:6" ht="14.25" customHeight="1">
      <c r="A403" s="4"/>
      <c r="B403" s="4"/>
      <c r="C403" s="4"/>
      <c r="D403" s="4"/>
      <c r="E403" s="4"/>
      <c r="F403" s="4"/>
    </row>
    <row r="404" spans="1:6" ht="14.25" customHeight="1">
      <c r="A404" s="4"/>
      <c r="B404" s="4"/>
      <c r="C404" s="4"/>
      <c r="D404" s="4"/>
      <c r="E404" s="4"/>
      <c r="F404" s="4"/>
    </row>
    <row r="405" spans="1:6" ht="14.25" customHeight="1">
      <c r="A405" s="4"/>
      <c r="B405" s="4"/>
      <c r="C405" s="4"/>
      <c r="D405" s="4"/>
      <c r="E405" s="4"/>
      <c r="F405" s="4"/>
    </row>
    <row r="406" spans="1:6" ht="14.25" customHeight="1">
      <c r="A406" s="4"/>
      <c r="B406" s="4"/>
      <c r="C406" s="4"/>
      <c r="D406" s="4"/>
      <c r="E406" s="4"/>
      <c r="F406" s="4"/>
    </row>
    <row r="407" spans="1:6" ht="14.25" customHeight="1">
      <c r="A407" s="4"/>
      <c r="B407" s="4"/>
      <c r="C407" s="4"/>
      <c r="D407" s="4"/>
      <c r="E407" s="4"/>
      <c r="F407" s="4"/>
    </row>
    <row r="408" spans="1:6" ht="14.25" customHeight="1">
      <c r="A408" s="4"/>
      <c r="B408" s="4"/>
      <c r="C408" s="4"/>
      <c r="D408" s="4"/>
      <c r="E408" s="4"/>
      <c r="F408" s="4"/>
    </row>
    <row r="409" spans="1:6" ht="14.25" customHeight="1">
      <c r="A409" s="4"/>
      <c r="B409" s="4"/>
      <c r="C409" s="4"/>
      <c r="D409" s="4"/>
      <c r="E409" s="4"/>
      <c r="F409" s="4"/>
    </row>
    <row r="410" spans="1:6" ht="14.25" customHeight="1">
      <c r="A410" s="4"/>
      <c r="B410" s="4"/>
      <c r="C410" s="4"/>
      <c r="D410" s="4"/>
      <c r="E410" s="4"/>
      <c r="F410" s="4"/>
    </row>
    <row r="411" spans="1:6" ht="14.25" customHeight="1">
      <c r="A411" s="4"/>
      <c r="B411" s="4"/>
      <c r="C411" s="4"/>
      <c r="D411" s="4"/>
      <c r="E411" s="4"/>
      <c r="F411" s="4"/>
    </row>
    <row r="412" spans="1:6" ht="14.25" customHeight="1">
      <c r="A412" s="4"/>
      <c r="B412" s="4"/>
      <c r="C412" s="4"/>
      <c r="D412" s="4"/>
      <c r="E412" s="4"/>
      <c r="F412" s="4"/>
    </row>
    <row r="413" spans="1:6" ht="14.25" customHeight="1">
      <c r="A413" s="4"/>
      <c r="B413" s="4"/>
      <c r="C413" s="4"/>
      <c r="D413" s="4"/>
      <c r="E413" s="4"/>
      <c r="F413" s="4"/>
    </row>
    <row r="414" spans="1:6" ht="14.25" customHeight="1">
      <c r="A414" s="4"/>
      <c r="B414" s="4"/>
      <c r="C414" s="4"/>
      <c r="D414" s="4"/>
      <c r="E414" s="4"/>
      <c r="F414" s="4"/>
    </row>
    <row r="415" spans="1:6" ht="14.25" customHeight="1">
      <c r="A415" s="4"/>
      <c r="B415" s="4"/>
      <c r="C415" s="4"/>
      <c r="D415" s="4"/>
      <c r="E415" s="4"/>
      <c r="F415" s="4"/>
    </row>
    <row r="416" spans="1:6" ht="14.25" customHeight="1">
      <c r="A416" s="4"/>
      <c r="B416" s="4"/>
      <c r="C416" s="4"/>
      <c r="D416" s="4"/>
      <c r="E416" s="4"/>
      <c r="F416" s="4"/>
    </row>
    <row r="417" spans="1:6" ht="14.25" customHeight="1">
      <c r="A417" s="4"/>
      <c r="B417" s="4"/>
      <c r="C417" s="4"/>
      <c r="D417" s="4"/>
      <c r="E417" s="4"/>
      <c r="F417" s="4"/>
    </row>
    <row r="418" spans="1:6" ht="14.25" customHeight="1">
      <c r="A418" s="4"/>
      <c r="B418" s="4"/>
      <c r="C418" s="4"/>
      <c r="D418" s="4"/>
      <c r="E418" s="4"/>
      <c r="F418" s="4"/>
    </row>
    <row r="419" spans="1:6" ht="14.25" customHeight="1">
      <c r="A419" s="4"/>
      <c r="B419" s="4"/>
      <c r="C419" s="4"/>
      <c r="D419" s="4"/>
      <c r="E419" s="4"/>
      <c r="F419" s="4"/>
    </row>
    <row r="420" spans="1:6" ht="14.25" customHeight="1">
      <c r="A420" s="4"/>
      <c r="B420" s="4"/>
      <c r="C420" s="4"/>
      <c r="D420" s="4"/>
      <c r="E420" s="4"/>
      <c r="F420" s="4"/>
    </row>
    <row r="421" spans="1:6" ht="14.25" customHeight="1">
      <c r="A421" s="4"/>
      <c r="B421" s="4"/>
      <c r="C421" s="4"/>
      <c r="D421" s="4"/>
      <c r="E421" s="4"/>
      <c r="F421" s="4"/>
    </row>
    <row r="422" spans="1:6" ht="14.25" customHeight="1">
      <c r="A422" s="4"/>
      <c r="B422" s="4"/>
      <c r="C422" s="4"/>
      <c r="D422" s="4"/>
      <c r="E422" s="4"/>
      <c r="F422" s="4"/>
    </row>
    <row r="423" spans="1:6" ht="14.25" customHeight="1">
      <c r="A423" s="4"/>
      <c r="B423" s="4"/>
      <c r="C423" s="4"/>
      <c r="D423" s="4"/>
      <c r="E423" s="4"/>
      <c r="F423" s="4"/>
    </row>
    <row r="424" spans="1:6" ht="14.25" customHeight="1">
      <c r="A424" s="4"/>
      <c r="B424" s="4"/>
      <c r="C424" s="4"/>
      <c r="D424" s="4"/>
      <c r="E424" s="4"/>
      <c r="F424" s="4"/>
    </row>
    <row r="425" spans="1:6" ht="14.25" customHeight="1">
      <c r="A425" s="4"/>
      <c r="B425" s="4"/>
      <c r="C425" s="4"/>
      <c r="D425" s="4"/>
      <c r="E425" s="4"/>
      <c r="F425" s="4"/>
    </row>
    <row r="426" spans="1:6" ht="14.25" customHeight="1">
      <c r="A426" s="4"/>
      <c r="B426" s="4"/>
      <c r="C426" s="4"/>
      <c r="D426" s="4"/>
      <c r="E426" s="4"/>
      <c r="F426" s="4"/>
    </row>
    <row r="427" spans="1:6" ht="14.25" customHeight="1">
      <c r="A427" s="4"/>
      <c r="B427" s="4"/>
      <c r="C427" s="4"/>
      <c r="D427" s="4"/>
      <c r="E427" s="4"/>
      <c r="F427" s="4"/>
    </row>
    <row r="428" spans="1:6" ht="14.25" customHeight="1">
      <c r="A428" s="4"/>
      <c r="B428" s="4"/>
      <c r="C428" s="4"/>
      <c r="D428" s="4"/>
      <c r="E428" s="4"/>
      <c r="F428" s="4"/>
    </row>
    <row r="429" spans="1:6" ht="14.25" customHeight="1">
      <c r="A429" s="4"/>
      <c r="B429" s="4"/>
      <c r="C429" s="4"/>
      <c r="D429" s="4"/>
      <c r="E429" s="4"/>
      <c r="F429" s="4"/>
    </row>
    <row r="430" spans="1:6" ht="14.25" customHeight="1">
      <c r="A430" s="4"/>
      <c r="B430" s="4"/>
      <c r="C430" s="4"/>
      <c r="D430" s="4"/>
      <c r="E430" s="4"/>
      <c r="F430" s="4"/>
    </row>
    <row r="431" spans="1:6" ht="14.25" customHeight="1">
      <c r="A431" s="4"/>
      <c r="B431" s="4"/>
      <c r="C431" s="4"/>
      <c r="D431" s="4"/>
      <c r="E431" s="4"/>
      <c r="F431" s="4"/>
    </row>
    <row r="432" spans="1:6" ht="14.25" customHeight="1">
      <c r="A432" s="4"/>
      <c r="B432" s="4"/>
      <c r="C432" s="4"/>
      <c r="D432" s="4"/>
      <c r="E432" s="4"/>
      <c r="F432" s="4"/>
    </row>
    <row r="433" spans="1:6" ht="14.25" customHeight="1">
      <c r="A433" s="4"/>
      <c r="B433" s="4"/>
      <c r="C433" s="4"/>
      <c r="D433" s="4"/>
      <c r="E433" s="4"/>
      <c r="F433" s="4"/>
    </row>
    <row r="434" spans="1:6" ht="14.25" customHeight="1">
      <c r="A434" s="4"/>
      <c r="B434" s="4"/>
      <c r="C434" s="4"/>
      <c r="D434" s="4"/>
      <c r="E434" s="4"/>
      <c r="F434" s="4"/>
    </row>
    <row r="435" spans="1:6" ht="14.25" customHeight="1">
      <c r="A435" s="4"/>
      <c r="B435" s="4"/>
      <c r="C435" s="4"/>
      <c r="D435" s="4"/>
      <c r="E435" s="4"/>
      <c r="F435" s="4"/>
    </row>
    <row r="436" spans="1:6" ht="14.25" customHeight="1">
      <c r="A436" s="4"/>
      <c r="B436" s="4"/>
      <c r="C436" s="4"/>
      <c r="D436" s="4"/>
      <c r="E436" s="4"/>
      <c r="F436" s="4"/>
    </row>
    <row r="437" spans="1:6" ht="14.25" customHeight="1">
      <c r="A437" s="4"/>
      <c r="B437" s="4"/>
      <c r="C437" s="4"/>
      <c r="D437" s="4"/>
      <c r="E437" s="4"/>
      <c r="F437" s="4"/>
    </row>
    <row r="438" spans="1:6" ht="14.25" customHeight="1">
      <c r="A438" s="4"/>
      <c r="B438" s="4"/>
      <c r="C438" s="4"/>
      <c r="D438" s="4"/>
      <c r="E438" s="4"/>
      <c r="F438" s="4"/>
    </row>
    <row r="439" spans="1:6" ht="14.25" customHeight="1">
      <c r="A439" s="4"/>
      <c r="B439" s="4"/>
      <c r="C439" s="4"/>
      <c r="D439" s="4"/>
      <c r="E439" s="4"/>
      <c r="F439" s="4"/>
    </row>
    <row r="440" spans="1:6" ht="14.25" customHeight="1">
      <c r="A440" s="4"/>
      <c r="B440" s="4"/>
      <c r="C440" s="4"/>
      <c r="D440" s="4"/>
      <c r="E440" s="4"/>
      <c r="F440" s="4"/>
    </row>
    <row r="441" spans="1:6" ht="14.25" customHeight="1">
      <c r="A441" s="4"/>
      <c r="B441" s="4"/>
      <c r="C441" s="4"/>
      <c r="D441" s="4"/>
      <c r="E441" s="4"/>
      <c r="F441" s="4"/>
    </row>
    <row r="442" spans="1:6" ht="14.25" customHeight="1">
      <c r="A442" s="4"/>
      <c r="B442" s="4"/>
      <c r="C442" s="4"/>
      <c r="D442" s="4"/>
      <c r="E442" s="4"/>
      <c r="F442" s="4"/>
    </row>
    <row r="443" spans="1:6" ht="14.25" customHeight="1">
      <c r="A443" s="4"/>
      <c r="B443" s="4"/>
      <c r="C443" s="4"/>
      <c r="D443" s="4"/>
      <c r="E443" s="4"/>
      <c r="F443" s="4"/>
    </row>
    <row r="444" spans="1:6" ht="14.25" customHeight="1">
      <c r="A444" s="4"/>
      <c r="B444" s="4"/>
      <c r="C444" s="4"/>
      <c r="D444" s="4"/>
      <c r="E444" s="4"/>
      <c r="F444" s="4"/>
    </row>
    <row r="445" spans="1:6" ht="14.25" customHeight="1">
      <c r="A445" s="4"/>
      <c r="B445" s="4"/>
      <c r="C445" s="4"/>
      <c r="D445" s="4"/>
      <c r="E445" s="4"/>
      <c r="F445" s="4"/>
    </row>
    <row r="446" spans="1:6" ht="14.25" customHeight="1">
      <c r="A446" s="4"/>
      <c r="B446" s="4"/>
      <c r="C446" s="4"/>
      <c r="D446" s="4"/>
      <c r="E446" s="4"/>
      <c r="F446" s="4"/>
    </row>
    <row r="447" spans="1:6" ht="14.25" customHeight="1">
      <c r="A447" s="4"/>
      <c r="B447" s="4"/>
      <c r="C447" s="4"/>
      <c r="D447" s="4"/>
      <c r="E447" s="4"/>
      <c r="F447" s="4"/>
    </row>
    <row r="448" spans="1:6" ht="14.25" customHeight="1">
      <c r="A448" s="4"/>
      <c r="B448" s="4"/>
      <c r="C448" s="4"/>
      <c r="D448" s="4"/>
      <c r="E448" s="4"/>
      <c r="F448" s="4"/>
    </row>
    <row r="449" spans="1:6" ht="14.25" customHeight="1">
      <c r="A449" s="4"/>
      <c r="B449" s="4"/>
      <c r="C449" s="4"/>
      <c r="D449" s="4"/>
      <c r="E449" s="4"/>
      <c r="F449" s="4"/>
    </row>
    <row r="450" spans="1:6" ht="14.25" customHeight="1">
      <c r="A450" s="4"/>
      <c r="B450" s="4"/>
      <c r="C450" s="4"/>
      <c r="D450" s="4"/>
      <c r="E450" s="4"/>
      <c r="F450" s="4"/>
    </row>
    <row r="451" spans="1:6" ht="14.25" customHeight="1">
      <c r="A451" s="4"/>
      <c r="B451" s="4"/>
      <c r="C451" s="4"/>
      <c r="D451" s="4"/>
      <c r="E451" s="4"/>
      <c r="F451" s="4"/>
    </row>
    <row r="452" spans="1:6" ht="14.25" customHeight="1">
      <c r="A452" s="4"/>
      <c r="B452" s="4"/>
      <c r="C452" s="4"/>
      <c r="D452" s="4"/>
      <c r="E452" s="4"/>
      <c r="F452" s="4"/>
    </row>
    <row r="453" spans="1:6" ht="14.25" customHeight="1">
      <c r="A453" s="4"/>
      <c r="B453" s="4"/>
      <c r="C453" s="4"/>
      <c r="D453" s="4"/>
      <c r="E453" s="4"/>
      <c r="F453" s="4"/>
    </row>
    <row r="454" spans="1:6" ht="14.25" customHeight="1">
      <c r="A454" s="4"/>
      <c r="B454" s="4"/>
      <c r="C454" s="4"/>
      <c r="D454" s="4"/>
      <c r="E454" s="4"/>
      <c r="F454" s="4"/>
    </row>
    <row r="455" spans="1:6" ht="14.25" customHeight="1">
      <c r="A455" s="4"/>
      <c r="B455" s="4"/>
      <c r="C455" s="4"/>
      <c r="D455" s="4"/>
      <c r="E455" s="4"/>
      <c r="F455" s="4"/>
    </row>
    <row r="456" spans="1:6" ht="14.25" customHeight="1">
      <c r="A456" s="4"/>
      <c r="B456" s="4"/>
      <c r="C456" s="4"/>
      <c r="D456" s="4"/>
      <c r="E456" s="4"/>
      <c r="F456" s="4"/>
    </row>
    <row r="457" spans="1:6" ht="14.25" customHeight="1">
      <c r="A457" s="4"/>
      <c r="B457" s="4"/>
      <c r="C457" s="4"/>
      <c r="D457" s="4"/>
      <c r="E457" s="4"/>
      <c r="F457" s="4"/>
    </row>
    <row r="458" spans="1:6" ht="14.25" customHeight="1">
      <c r="A458" s="4"/>
      <c r="B458" s="4"/>
      <c r="C458" s="4"/>
      <c r="D458" s="4"/>
      <c r="E458" s="4"/>
      <c r="F458" s="4"/>
    </row>
    <row r="459" spans="1:6" ht="14.25" customHeight="1">
      <c r="A459" s="4"/>
      <c r="B459" s="4"/>
      <c r="C459" s="4"/>
      <c r="D459" s="4"/>
      <c r="E459" s="4"/>
      <c r="F459" s="4"/>
    </row>
    <row r="460" spans="1:6" ht="14.25" customHeight="1">
      <c r="A460" s="4"/>
      <c r="B460" s="4"/>
      <c r="C460" s="4"/>
      <c r="D460" s="4"/>
      <c r="E460" s="4"/>
      <c r="F460" s="4"/>
    </row>
    <row r="461" spans="1:6" ht="14.25" customHeight="1">
      <c r="A461" s="4"/>
      <c r="B461" s="4"/>
      <c r="C461" s="4"/>
      <c r="D461" s="4"/>
      <c r="E461" s="4"/>
      <c r="F461" s="4"/>
    </row>
    <row r="462" spans="1:6" ht="14.25" customHeight="1">
      <c r="A462" s="4"/>
      <c r="B462" s="4"/>
      <c r="C462" s="4"/>
      <c r="D462" s="4"/>
      <c r="E462" s="4"/>
      <c r="F462" s="4"/>
    </row>
    <row r="463" spans="1:6" ht="14.25" customHeight="1">
      <c r="A463" s="4"/>
      <c r="B463" s="4"/>
      <c r="C463" s="4"/>
      <c r="D463" s="4"/>
      <c r="E463" s="4"/>
      <c r="F463" s="4"/>
    </row>
    <row r="464" spans="1:6" ht="14.25" customHeight="1">
      <c r="A464" s="4"/>
      <c r="B464" s="4"/>
      <c r="C464" s="4"/>
      <c r="D464" s="4"/>
      <c r="E464" s="4"/>
      <c r="F464" s="4"/>
    </row>
    <row r="465" spans="1:6" ht="14.25" customHeight="1">
      <c r="A465" s="4"/>
      <c r="B465" s="4"/>
      <c r="C465" s="4"/>
      <c r="D465" s="4"/>
      <c r="E465" s="4"/>
      <c r="F465" s="4"/>
    </row>
    <row r="466" spans="1:6" ht="14.25" customHeight="1">
      <c r="A466" s="4"/>
      <c r="B466" s="4"/>
      <c r="C466" s="4"/>
      <c r="D466" s="4"/>
      <c r="E466" s="4"/>
      <c r="F466" s="4"/>
    </row>
    <row r="467" spans="1:6" ht="14.25" customHeight="1">
      <c r="A467" s="4"/>
      <c r="B467" s="4"/>
      <c r="C467" s="4"/>
      <c r="D467" s="4"/>
      <c r="E467" s="4"/>
      <c r="F467" s="4"/>
    </row>
    <row r="468" spans="1:6" ht="14.25" customHeight="1">
      <c r="A468" s="4"/>
      <c r="B468" s="4"/>
      <c r="C468" s="4"/>
      <c r="D468" s="4"/>
      <c r="E468" s="4"/>
      <c r="F468" s="4"/>
    </row>
    <row r="469" spans="1:6" ht="14.25" customHeight="1">
      <c r="A469" s="4"/>
      <c r="B469" s="4"/>
      <c r="C469" s="4"/>
      <c r="D469" s="4"/>
      <c r="E469" s="4"/>
      <c r="F469" s="4"/>
    </row>
    <row r="470" spans="1:6" ht="14.25" customHeight="1">
      <c r="A470" s="4"/>
      <c r="B470" s="4"/>
      <c r="C470" s="4"/>
      <c r="D470" s="4"/>
      <c r="E470" s="4"/>
      <c r="F470" s="4"/>
    </row>
    <row r="471" spans="1:6" ht="14.25" customHeight="1">
      <c r="A471" s="4"/>
      <c r="B471" s="4"/>
      <c r="C471" s="4"/>
      <c r="D471" s="4"/>
      <c r="E471" s="4"/>
      <c r="F471" s="4"/>
    </row>
    <row r="472" spans="1:6" ht="14.25" customHeight="1">
      <c r="A472" s="4"/>
      <c r="B472" s="4"/>
      <c r="C472" s="4"/>
      <c r="D472" s="4"/>
      <c r="E472" s="4"/>
      <c r="F472" s="4"/>
    </row>
    <row r="473" spans="1:6" ht="14.25" customHeight="1">
      <c r="A473" s="4"/>
      <c r="B473" s="4"/>
      <c r="C473" s="4"/>
      <c r="D473" s="4"/>
      <c r="E473" s="4"/>
      <c r="F473" s="4"/>
    </row>
    <row r="474" spans="1:6" ht="14.25" customHeight="1">
      <c r="A474" s="4"/>
      <c r="B474" s="4"/>
      <c r="C474" s="4"/>
      <c r="D474" s="4"/>
      <c r="E474" s="4"/>
      <c r="F474" s="4"/>
    </row>
    <row r="475" spans="1:6" ht="14.25" customHeight="1">
      <c r="A475" s="4"/>
      <c r="B475" s="4"/>
      <c r="C475" s="4"/>
      <c r="D475" s="4"/>
      <c r="E475" s="4"/>
      <c r="F475" s="4"/>
    </row>
    <row r="476" spans="1:6" ht="14.25" customHeight="1">
      <c r="A476" s="4"/>
      <c r="B476" s="4"/>
      <c r="C476" s="4"/>
      <c r="D476" s="4"/>
      <c r="E476" s="4"/>
      <c r="F476" s="4"/>
    </row>
    <row r="477" spans="1:6" ht="14.25" customHeight="1">
      <c r="A477" s="4"/>
      <c r="B477" s="4"/>
      <c r="C477" s="4"/>
      <c r="D477" s="4"/>
      <c r="E477" s="4"/>
      <c r="F477" s="4"/>
    </row>
    <row r="478" spans="1:6" ht="14.25" customHeight="1">
      <c r="A478" s="4"/>
      <c r="B478" s="4"/>
      <c r="C478" s="4"/>
      <c r="D478" s="4"/>
      <c r="E478" s="4"/>
      <c r="F478" s="4"/>
    </row>
    <row r="479" spans="1:6" ht="14.25" customHeight="1">
      <c r="A479" s="4"/>
      <c r="B479" s="4"/>
      <c r="C479" s="4"/>
      <c r="D479" s="4"/>
      <c r="E479" s="4"/>
      <c r="F479" s="4"/>
    </row>
    <row r="480" spans="1:6" ht="14.25" customHeight="1">
      <c r="A480" s="4"/>
      <c r="B480" s="4"/>
      <c r="C480" s="4"/>
      <c r="D480" s="4"/>
      <c r="E480" s="4"/>
      <c r="F480" s="4"/>
    </row>
    <row r="481" spans="1:6" ht="14.25" customHeight="1">
      <c r="A481" s="4"/>
      <c r="B481" s="4"/>
      <c r="C481" s="4"/>
      <c r="D481" s="4"/>
      <c r="E481" s="4"/>
      <c r="F481" s="4"/>
    </row>
    <row r="482" spans="1:6" ht="14.25" customHeight="1">
      <c r="A482" s="4"/>
      <c r="B482" s="4"/>
      <c r="C482" s="4"/>
      <c r="D482" s="4"/>
      <c r="E482" s="4"/>
      <c r="F482" s="4"/>
    </row>
    <row r="483" spans="1:6" ht="14.25" customHeight="1">
      <c r="A483" s="4"/>
      <c r="B483" s="4"/>
      <c r="C483" s="4"/>
      <c r="D483" s="4"/>
      <c r="E483" s="4"/>
      <c r="F483" s="4"/>
    </row>
    <row r="484" spans="1:6" ht="14.25" customHeight="1">
      <c r="A484" s="4"/>
      <c r="B484" s="4"/>
      <c r="C484" s="4"/>
      <c r="D484" s="4"/>
      <c r="E484" s="4"/>
      <c r="F484" s="4"/>
    </row>
    <row r="485" spans="1:6" ht="14.25" customHeight="1">
      <c r="A485" s="4"/>
      <c r="B485" s="4"/>
      <c r="C485" s="4"/>
      <c r="D485" s="4"/>
      <c r="E485" s="4"/>
      <c r="F485" s="4"/>
    </row>
    <row r="486" spans="1:6" ht="14.25" customHeight="1">
      <c r="A486" s="4"/>
      <c r="B486" s="4"/>
      <c r="C486" s="4"/>
      <c r="D486" s="4"/>
      <c r="E486" s="4"/>
      <c r="F486" s="4"/>
    </row>
    <row r="487" spans="1:6" ht="14.25" customHeight="1">
      <c r="A487" s="4"/>
      <c r="B487" s="4"/>
      <c r="C487" s="4"/>
      <c r="D487" s="4"/>
      <c r="E487" s="4"/>
      <c r="F487" s="4"/>
    </row>
    <row r="488" spans="1:6" ht="14.25" customHeight="1">
      <c r="A488" s="4"/>
      <c r="B488" s="4"/>
      <c r="C488" s="4"/>
      <c r="D488" s="4"/>
      <c r="E488" s="4"/>
      <c r="F488" s="4"/>
    </row>
    <row r="489" spans="1:6" ht="14.25" customHeight="1">
      <c r="A489" s="4"/>
      <c r="B489" s="4"/>
      <c r="C489" s="4"/>
      <c r="D489" s="4"/>
      <c r="E489" s="4"/>
      <c r="F489" s="4"/>
    </row>
    <row r="490" spans="1:6" ht="14.25" customHeight="1">
      <c r="A490" s="4"/>
      <c r="B490" s="4"/>
      <c r="C490" s="4"/>
      <c r="D490" s="4"/>
      <c r="E490" s="4"/>
      <c r="F490" s="4"/>
    </row>
    <row r="491" spans="1:6" ht="14.25" customHeight="1">
      <c r="A491" s="4"/>
      <c r="B491" s="4"/>
      <c r="C491" s="4"/>
      <c r="D491" s="4"/>
      <c r="E491" s="4"/>
      <c r="F491" s="4"/>
    </row>
    <row r="492" spans="1:6" ht="14.25" customHeight="1">
      <c r="A492" s="4"/>
      <c r="B492" s="4"/>
      <c r="C492" s="4"/>
      <c r="D492" s="4"/>
      <c r="E492" s="4"/>
      <c r="F492" s="4"/>
    </row>
    <row r="493" spans="1:6" ht="14.25" customHeight="1">
      <c r="A493" s="4"/>
      <c r="B493" s="4"/>
      <c r="C493" s="4"/>
      <c r="D493" s="4"/>
      <c r="E493" s="4"/>
      <c r="F493" s="4"/>
    </row>
    <row r="494" spans="1:6" ht="14.25" customHeight="1">
      <c r="A494" s="4"/>
      <c r="B494" s="4"/>
      <c r="C494" s="4"/>
      <c r="D494" s="4"/>
      <c r="E494" s="4"/>
      <c r="F494" s="4"/>
    </row>
    <row r="495" spans="1:6" ht="14.25" customHeight="1">
      <c r="A495" s="4"/>
      <c r="B495" s="4"/>
      <c r="C495" s="4"/>
      <c r="D495" s="4"/>
      <c r="E495" s="4"/>
      <c r="F495" s="4"/>
    </row>
    <row r="496" spans="1:6" ht="14.25" customHeight="1">
      <c r="A496" s="4"/>
      <c r="B496" s="4"/>
      <c r="C496" s="4"/>
      <c r="D496" s="4"/>
      <c r="E496" s="4"/>
      <c r="F496" s="4"/>
    </row>
    <row r="497" spans="1:6" ht="14.25" customHeight="1">
      <c r="A497" s="4"/>
      <c r="B497" s="4"/>
      <c r="C497" s="4"/>
      <c r="D497" s="4"/>
      <c r="E497" s="4"/>
      <c r="F497" s="4"/>
    </row>
    <row r="498" spans="1:6" ht="14.25" customHeight="1">
      <c r="A498" s="4"/>
      <c r="B498" s="4"/>
      <c r="C498" s="4"/>
      <c r="D498" s="4"/>
      <c r="E498" s="4"/>
      <c r="F498" s="4"/>
    </row>
    <row r="499" spans="1:6" ht="14.25" customHeight="1">
      <c r="A499" s="4"/>
      <c r="B499" s="4"/>
      <c r="C499" s="4"/>
      <c r="D499" s="4"/>
      <c r="E499" s="4"/>
      <c r="F499" s="4"/>
    </row>
    <row r="500" spans="1:6" ht="14.25" customHeight="1">
      <c r="A500" s="4"/>
      <c r="B500" s="4"/>
      <c r="C500" s="4"/>
      <c r="D500" s="4"/>
      <c r="E500" s="4"/>
      <c r="F500" s="4"/>
    </row>
    <row r="501" spans="1:6" ht="14.25" customHeight="1">
      <c r="A501" s="4"/>
      <c r="B501" s="4"/>
      <c r="C501" s="4"/>
      <c r="D501" s="4"/>
      <c r="E501" s="4"/>
      <c r="F501" s="4"/>
    </row>
    <row r="502" spans="1:6" ht="14.25" customHeight="1">
      <c r="A502" s="4"/>
      <c r="B502" s="4"/>
      <c r="C502" s="4"/>
      <c r="D502" s="4"/>
      <c r="E502" s="4"/>
      <c r="F502" s="4"/>
    </row>
    <row r="503" spans="1:6" ht="14.25" customHeight="1">
      <c r="A503" s="4"/>
      <c r="B503" s="4"/>
      <c r="C503" s="4"/>
      <c r="D503" s="4"/>
      <c r="E503" s="4"/>
      <c r="F503" s="4"/>
    </row>
    <row r="504" spans="1:6" ht="14.25" customHeight="1">
      <c r="A504" s="4"/>
      <c r="B504" s="4"/>
      <c r="C504" s="4"/>
      <c r="D504" s="4"/>
      <c r="E504" s="4"/>
      <c r="F504" s="4"/>
    </row>
    <row r="505" spans="1:6" ht="14.25" customHeight="1">
      <c r="A505" s="4"/>
      <c r="B505" s="4"/>
      <c r="C505" s="4"/>
      <c r="D505" s="4"/>
      <c r="E505" s="4"/>
      <c r="F505" s="4"/>
    </row>
    <row r="506" spans="1:6" ht="14.25" customHeight="1">
      <c r="A506" s="4"/>
      <c r="B506" s="4"/>
      <c r="C506" s="4"/>
      <c r="D506" s="4"/>
      <c r="E506" s="4"/>
      <c r="F506" s="4"/>
    </row>
    <row r="507" spans="1:6" ht="14.25" customHeight="1">
      <c r="A507" s="4"/>
      <c r="B507" s="4"/>
      <c r="C507" s="4"/>
      <c r="D507" s="4"/>
      <c r="E507" s="4"/>
      <c r="F507" s="4"/>
    </row>
    <row r="508" spans="1:6" ht="14.25" customHeight="1">
      <c r="A508" s="4"/>
      <c r="B508" s="4"/>
      <c r="C508" s="4"/>
      <c r="D508" s="4"/>
      <c r="E508" s="4"/>
      <c r="F508" s="4"/>
    </row>
    <row r="509" spans="1:6" ht="14.25" customHeight="1">
      <c r="A509" s="4"/>
      <c r="B509" s="4"/>
      <c r="C509" s="4"/>
      <c r="D509" s="4"/>
      <c r="E509" s="4"/>
      <c r="F509" s="4"/>
    </row>
    <row r="510" spans="1:6" ht="14.25" customHeight="1">
      <c r="A510" s="4"/>
      <c r="B510" s="4"/>
      <c r="C510" s="4"/>
      <c r="D510" s="4"/>
      <c r="E510" s="4"/>
      <c r="F510" s="4"/>
    </row>
    <row r="511" spans="1:6" ht="14.25" customHeight="1">
      <c r="A511" s="4"/>
      <c r="B511" s="4"/>
      <c r="C511" s="4"/>
      <c r="D511" s="4"/>
      <c r="E511" s="4"/>
      <c r="F511" s="4"/>
    </row>
    <row r="512" spans="1:6" ht="14.25" customHeight="1">
      <c r="A512" s="4"/>
      <c r="B512" s="4"/>
      <c r="C512" s="4"/>
      <c r="D512" s="4"/>
      <c r="E512" s="4"/>
      <c r="F512" s="4"/>
    </row>
    <row r="513" spans="1:6" ht="14.25" customHeight="1">
      <c r="A513" s="4"/>
      <c r="B513" s="4"/>
      <c r="C513" s="4"/>
      <c r="D513" s="4"/>
      <c r="E513" s="4"/>
      <c r="F513" s="4"/>
    </row>
    <row r="514" spans="1:6" ht="14.25" customHeight="1">
      <c r="A514" s="4"/>
      <c r="B514" s="4"/>
      <c r="C514" s="4"/>
      <c r="D514" s="4"/>
      <c r="E514" s="4"/>
      <c r="F514" s="4"/>
    </row>
    <row r="515" spans="1:6" ht="14.25" customHeight="1">
      <c r="A515" s="4"/>
      <c r="B515" s="4"/>
      <c r="C515" s="4"/>
      <c r="D515" s="4"/>
      <c r="E515" s="4"/>
      <c r="F515" s="4"/>
    </row>
    <row r="516" spans="1:6" ht="14.25" customHeight="1">
      <c r="A516" s="4"/>
      <c r="B516" s="4"/>
      <c r="C516" s="4"/>
      <c r="D516" s="4"/>
      <c r="E516" s="4"/>
      <c r="F516" s="4"/>
    </row>
    <row r="517" spans="1:6" ht="14.25" customHeight="1">
      <c r="A517" s="4"/>
      <c r="B517" s="4"/>
      <c r="C517" s="4"/>
      <c r="D517" s="4"/>
      <c r="E517" s="4"/>
      <c r="F517" s="4"/>
    </row>
    <row r="518" spans="1:6" ht="14.25" customHeight="1">
      <c r="A518" s="4"/>
      <c r="B518" s="4"/>
      <c r="C518" s="4"/>
      <c r="D518" s="4"/>
      <c r="E518" s="4"/>
      <c r="F518" s="4"/>
    </row>
    <row r="519" spans="1:6" ht="14.25" customHeight="1">
      <c r="A519" s="4"/>
      <c r="B519" s="4"/>
      <c r="C519" s="4"/>
      <c r="D519" s="4"/>
      <c r="E519" s="4"/>
      <c r="F519" s="4"/>
    </row>
    <row r="520" spans="1:6" ht="14.25" customHeight="1">
      <c r="A520" s="4"/>
      <c r="B520" s="4"/>
      <c r="C520" s="4"/>
      <c r="D520" s="4"/>
      <c r="E520" s="4"/>
      <c r="F520" s="4"/>
    </row>
    <row r="521" spans="1:6" ht="14.25" customHeight="1">
      <c r="A521" s="4"/>
      <c r="B521" s="4"/>
      <c r="C521" s="4"/>
      <c r="D521" s="4"/>
      <c r="E521" s="4"/>
      <c r="F521" s="4"/>
    </row>
    <row r="522" spans="1:6" ht="14.25" customHeight="1">
      <c r="A522" s="4"/>
      <c r="B522" s="4"/>
      <c r="C522" s="4"/>
      <c r="D522" s="4"/>
      <c r="E522" s="4"/>
      <c r="F522" s="4"/>
    </row>
    <row r="523" spans="1:6" ht="14.25" customHeight="1">
      <c r="A523" s="4"/>
      <c r="B523" s="4"/>
      <c r="C523" s="4"/>
      <c r="D523" s="4"/>
      <c r="E523" s="4"/>
      <c r="F523" s="4"/>
    </row>
    <row r="524" spans="1:6" ht="14.25" customHeight="1">
      <c r="A524" s="4"/>
      <c r="B524" s="4"/>
      <c r="C524" s="4"/>
      <c r="D524" s="4"/>
      <c r="E524" s="4"/>
      <c r="F524" s="4"/>
    </row>
    <row r="525" spans="1:6" ht="14.25" customHeight="1">
      <c r="A525" s="4"/>
      <c r="B525" s="4"/>
      <c r="C525" s="4"/>
      <c r="D525" s="4"/>
      <c r="E525" s="4"/>
      <c r="F525" s="4"/>
    </row>
    <row r="526" spans="1:6" ht="14.25" customHeight="1">
      <c r="A526" s="4"/>
      <c r="B526" s="4"/>
      <c r="C526" s="4"/>
      <c r="D526" s="4"/>
      <c r="E526" s="4"/>
      <c r="F526" s="4"/>
    </row>
    <row r="527" spans="1:6" ht="14.25" customHeight="1">
      <c r="A527" s="4"/>
      <c r="B527" s="4"/>
      <c r="C527" s="4"/>
      <c r="D527" s="4"/>
      <c r="E527" s="4"/>
      <c r="F527" s="4"/>
    </row>
    <row r="528" spans="1:6" ht="14.25" customHeight="1">
      <c r="A528" s="4"/>
      <c r="B528" s="4"/>
      <c r="C528" s="4"/>
      <c r="D528" s="4"/>
      <c r="E528" s="4"/>
      <c r="F528" s="4"/>
    </row>
    <row r="529" spans="1:6" ht="14.25" customHeight="1">
      <c r="A529" s="4"/>
      <c r="B529" s="4"/>
      <c r="C529" s="4"/>
      <c r="D529" s="4"/>
      <c r="E529" s="4"/>
      <c r="F529" s="4"/>
    </row>
    <row r="530" spans="1:6" ht="14.25" customHeight="1">
      <c r="A530" s="4"/>
      <c r="B530" s="4"/>
      <c r="C530" s="4"/>
      <c r="D530" s="4"/>
      <c r="E530" s="4"/>
      <c r="F530" s="4"/>
    </row>
    <row r="531" spans="1:6" ht="14.25" customHeight="1">
      <c r="A531" s="4"/>
      <c r="B531" s="4"/>
      <c r="C531" s="4"/>
      <c r="D531" s="4"/>
      <c r="E531" s="4"/>
      <c r="F531" s="4"/>
    </row>
    <row r="532" spans="1:6" ht="14.25" customHeight="1">
      <c r="A532" s="4"/>
      <c r="B532" s="4"/>
      <c r="C532" s="4"/>
      <c r="D532" s="4"/>
      <c r="E532" s="4"/>
      <c r="F532" s="4"/>
    </row>
    <row r="533" spans="1:6" ht="14.25" customHeight="1">
      <c r="A533" s="4"/>
      <c r="B533" s="4"/>
      <c r="C533" s="4"/>
      <c r="D533" s="4"/>
      <c r="E533" s="4"/>
      <c r="F533" s="4"/>
    </row>
    <row r="534" spans="1:6" ht="14.25" customHeight="1">
      <c r="A534" s="4"/>
      <c r="B534" s="4"/>
      <c r="C534" s="4"/>
      <c r="D534" s="4"/>
      <c r="E534" s="4"/>
      <c r="F534" s="4"/>
    </row>
    <row r="535" spans="1:6" ht="14.25" customHeight="1">
      <c r="A535" s="4"/>
      <c r="B535" s="4"/>
      <c r="C535" s="4"/>
      <c r="D535" s="4"/>
      <c r="E535" s="4"/>
      <c r="F535" s="4"/>
    </row>
    <row r="536" spans="1:6" ht="14.25" customHeight="1">
      <c r="A536" s="4"/>
      <c r="B536" s="4"/>
      <c r="C536" s="4"/>
      <c r="D536" s="4"/>
      <c r="E536" s="4"/>
      <c r="F536" s="4"/>
    </row>
    <row r="537" spans="1:6" ht="14.25" customHeight="1">
      <c r="A537" s="4"/>
      <c r="B537" s="4"/>
      <c r="C537" s="4"/>
      <c r="D537" s="4"/>
      <c r="E537" s="4"/>
      <c r="F537" s="4"/>
    </row>
    <row r="538" spans="1:6" ht="14.25" customHeight="1">
      <c r="A538" s="4"/>
      <c r="B538" s="4"/>
      <c r="C538" s="4"/>
      <c r="D538" s="4"/>
      <c r="E538" s="4"/>
      <c r="F538" s="4"/>
    </row>
    <row r="539" spans="1:6" ht="14.25" customHeight="1">
      <c r="A539" s="4"/>
      <c r="B539" s="4"/>
      <c r="C539" s="4"/>
      <c r="D539" s="4"/>
      <c r="E539" s="4"/>
      <c r="F539" s="4"/>
    </row>
    <row r="540" spans="1:6" ht="14.25" customHeight="1">
      <c r="A540" s="4"/>
      <c r="B540" s="4"/>
      <c r="C540" s="4"/>
      <c r="D540" s="4"/>
      <c r="E540" s="4"/>
      <c r="F540" s="4"/>
    </row>
    <row r="541" spans="1:6" ht="14.25" customHeight="1">
      <c r="A541" s="4"/>
      <c r="B541" s="4"/>
      <c r="C541" s="4"/>
      <c r="D541" s="4"/>
      <c r="E541" s="4"/>
      <c r="F541" s="4"/>
    </row>
    <row r="542" spans="1:6" ht="14.25" customHeight="1">
      <c r="A542" s="4"/>
      <c r="B542" s="4"/>
      <c r="C542" s="4"/>
      <c r="D542" s="4"/>
      <c r="E542" s="4"/>
      <c r="F542" s="4"/>
    </row>
    <row r="543" spans="1:6" ht="14.25" customHeight="1">
      <c r="A543" s="4"/>
      <c r="B543" s="4"/>
      <c r="C543" s="4"/>
      <c r="D543" s="4"/>
      <c r="E543" s="4"/>
      <c r="F543" s="4"/>
    </row>
    <row r="544" spans="1:6" ht="14.25" customHeight="1">
      <c r="A544" s="4"/>
      <c r="B544" s="4"/>
      <c r="C544" s="4"/>
      <c r="D544" s="4"/>
      <c r="E544" s="4"/>
      <c r="F544" s="4"/>
    </row>
    <row r="545" spans="1:6" ht="14.25" customHeight="1">
      <c r="A545" s="4"/>
      <c r="B545" s="4"/>
      <c r="C545" s="4"/>
      <c r="D545" s="4"/>
      <c r="E545" s="4"/>
      <c r="F545" s="4"/>
    </row>
    <row r="546" spans="1:6" ht="14.25" customHeight="1">
      <c r="A546" s="4"/>
      <c r="B546" s="4"/>
      <c r="C546" s="4"/>
      <c r="D546" s="4"/>
      <c r="E546" s="4"/>
      <c r="F546" s="4"/>
    </row>
    <row r="547" spans="1:6" ht="14.25" customHeight="1">
      <c r="A547" s="4"/>
      <c r="B547" s="4"/>
      <c r="C547" s="4"/>
      <c r="D547" s="4"/>
      <c r="E547" s="4"/>
      <c r="F547" s="4"/>
    </row>
    <row r="548" spans="1:6" ht="14.25" customHeight="1">
      <c r="A548" s="4"/>
      <c r="B548" s="4"/>
      <c r="C548" s="4"/>
      <c r="D548" s="4"/>
      <c r="E548" s="4"/>
      <c r="F548" s="4"/>
    </row>
    <row r="549" spans="1:6" ht="14.25" customHeight="1">
      <c r="A549" s="4"/>
      <c r="B549" s="4"/>
      <c r="C549" s="4"/>
      <c r="D549" s="4"/>
      <c r="E549" s="4"/>
      <c r="F549" s="4"/>
    </row>
    <row r="550" spans="1:6" ht="14.25" customHeight="1">
      <c r="A550" s="4"/>
      <c r="B550" s="4"/>
      <c r="C550" s="4"/>
      <c r="D550" s="4"/>
      <c r="E550" s="4"/>
      <c r="F550" s="4"/>
    </row>
    <row r="551" spans="1:6" ht="14.25" customHeight="1">
      <c r="A551" s="4"/>
      <c r="B551" s="4"/>
      <c r="C551" s="4"/>
      <c r="D551" s="4"/>
      <c r="E551" s="4"/>
      <c r="F551" s="4"/>
    </row>
    <row r="552" spans="1:6" ht="14.25" customHeight="1">
      <c r="A552" s="4"/>
      <c r="B552" s="4"/>
      <c r="C552" s="4"/>
      <c r="D552" s="4"/>
      <c r="E552" s="4"/>
      <c r="F552" s="4"/>
    </row>
    <row r="553" spans="1:6" ht="14.25" customHeight="1">
      <c r="A553" s="4"/>
      <c r="B553" s="4"/>
      <c r="C553" s="4"/>
      <c r="D553" s="4"/>
      <c r="E553" s="4"/>
      <c r="F553" s="4"/>
    </row>
    <row r="554" spans="1:6" ht="14.25" customHeight="1">
      <c r="A554" s="4"/>
      <c r="B554" s="4"/>
      <c r="C554" s="4"/>
      <c r="D554" s="4"/>
      <c r="E554" s="4"/>
      <c r="F554" s="4"/>
    </row>
    <row r="555" spans="1:6" ht="14.25" customHeight="1">
      <c r="A555" s="4"/>
      <c r="B555" s="4"/>
      <c r="C555" s="4"/>
      <c r="D555" s="4"/>
      <c r="E555" s="4"/>
      <c r="F555" s="4"/>
    </row>
    <row r="556" spans="1:6" ht="14.25" customHeight="1">
      <c r="A556" s="4"/>
      <c r="B556" s="4"/>
      <c r="C556" s="4"/>
      <c r="D556" s="4"/>
      <c r="E556" s="4"/>
      <c r="F556" s="4"/>
    </row>
    <row r="557" spans="1:6" ht="14.25" customHeight="1">
      <c r="A557" s="4"/>
      <c r="B557" s="4"/>
      <c r="C557" s="4"/>
      <c r="D557" s="4"/>
      <c r="E557" s="4"/>
      <c r="F557" s="4"/>
    </row>
    <row r="558" spans="1:6" ht="14.25" customHeight="1">
      <c r="A558" s="4"/>
      <c r="B558" s="4"/>
      <c r="C558" s="4"/>
      <c r="D558" s="4"/>
      <c r="E558" s="4"/>
      <c r="F558" s="4"/>
    </row>
    <row r="559" spans="1:6" ht="14.25" customHeight="1">
      <c r="A559" s="4"/>
      <c r="B559" s="4"/>
      <c r="C559" s="4"/>
      <c r="D559" s="4"/>
      <c r="E559" s="4"/>
      <c r="F559" s="4"/>
    </row>
    <row r="560" spans="1:6" ht="14.25" customHeight="1">
      <c r="A560" s="4"/>
      <c r="B560" s="4"/>
      <c r="C560" s="4"/>
      <c r="D560" s="4"/>
      <c r="E560" s="4"/>
      <c r="F560" s="4"/>
    </row>
    <row r="561" spans="1:6" ht="14.25" customHeight="1">
      <c r="A561" s="4"/>
      <c r="B561" s="4"/>
      <c r="C561" s="4"/>
      <c r="D561" s="4"/>
      <c r="E561" s="4"/>
      <c r="F561" s="4"/>
    </row>
    <row r="562" spans="1:6" ht="14.25" customHeight="1">
      <c r="A562" s="4"/>
      <c r="B562" s="4"/>
      <c r="C562" s="4"/>
      <c r="D562" s="4"/>
      <c r="E562" s="4"/>
      <c r="F562" s="4"/>
    </row>
    <row r="563" spans="1:6" ht="14.25" customHeight="1">
      <c r="A563" s="4"/>
      <c r="B563" s="4"/>
      <c r="C563" s="4"/>
      <c r="D563" s="4"/>
      <c r="E563" s="4"/>
      <c r="F563" s="4"/>
    </row>
    <row r="564" spans="1:6" ht="14.25" customHeight="1">
      <c r="A564" s="4"/>
      <c r="B564" s="4"/>
      <c r="C564" s="4"/>
      <c r="D564" s="4"/>
      <c r="E564" s="4"/>
      <c r="F564" s="4"/>
    </row>
    <row r="565" spans="1:6" ht="14.25" customHeight="1">
      <c r="A565" s="4"/>
      <c r="B565" s="4"/>
      <c r="C565" s="4"/>
      <c r="D565" s="4"/>
      <c r="E565" s="4"/>
      <c r="F565" s="4"/>
    </row>
    <row r="566" spans="1:6" ht="14.25" customHeight="1">
      <c r="A566" s="4"/>
      <c r="B566" s="4"/>
      <c r="C566" s="4"/>
      <c r="D566" s="4"/>
      <c r="E566" s="4"/>
      <c r="F566" s="4"/>
    </row>
    <row r="567" spans="1:6" ht="14.25" customHeight="1">
      <c r="A567" s="4"/>
      <c r="B567" s="4"/>
      <c r="C567" s="4"/>
      <c r="D567" s="4"/>
      <c r="E567" s="4"/>
      <c r="F567" s="4"/>
    </row>
    <row r="568" spans="1:6" ht="14.25" customHeight="1">
      <c r="A568" s="4"/>
      <c r="B568" s="4"/>
      <c r="C568" s="4"/>
      <c r="D568" s="4"/>
      <c r="E568" s="4"/>
      <c r="F568" s="4"/>
    </row>
    <row r="569" spans="1:6" ht="14.25" customHeight="1">
      <c r="A569" s="4"/>
      <c r="B569" s="4"/>
      <c r="C569" s="4"/>
      <c r="D569" s="4"/>
      <c r="E569" s="4"/>
      <c r="F569" s="4"/>
    </row>
    <row r="570" spans="1:6" ht="14.25" customHeight="1">
      <c r="A570" s="4"/>
      <c r="B570" s="4"/>
      <c r="C570" s="4"/>
      <c r="D570" s="4"/>
      <c r="E570" s="4"/>
      <c r="F570" s="4"/>
    </row>
    <row r="571" spans="1:6" ht="14.25" customHeight="1">
      <c r="A571" s="4"/>
      <c r="B571" s="4"/>
      <c r="C571" s="4"/>
      <c r="D571" s="4"/>
      <c r="E571" s="4"/>
      <c r="F571" s="4"/>
    </row>
    <row r="572" spans="1:6" ht="14.25" customHeight="1">
      <c r="A572" s="4"/>
      <c r="B572" s="4"/>
      <c r="C572" s="4"/>
      <c r="D572" s="4"/>
      <c r="E572" s="4"/>
      <c r="F572" s="4"/>
    </row>
    <row r="573" spans="1:6" ht="14.25" customHeight="1">
      <c r="A573" s="4"/>
      <c r="B573" s="4"/>
      <c r="C573" s="4"/>
      <c r="D573" s="4"/>
      <c r="E573" s="4"/>
      <c r="F573" s="4"/>
    </row>
    <row r="574" spans="1:6" ht="14.25" customHeight="1">
      <c r="A574" s="4"/>
      <c r="B574" s="4"/>
      <c r="C574" s="4"/>
      <c r="D574" s="4"/>
      <c r="E574" s="4"/>
      <c r="F574" s="4"/>
    </row>
    <row r="575" spans="1:6" ht="14.25" customHeight="1">
      <c r="A575" s="4"/>
      <c r="B575" s="4"/>
      <c r="C575" s="4"/>
      <c r="D575" s="4"/>
      <c r="E575" s="4"/>
      <c r="F575" s="4"/>
    </row>
    <row r="576" spans="1:6" ht="14.25" customHeight="1">
      <c r="A576" s="4"/>
      <c r="B576" s="4"/>
      <c r="C576" s="4"/>
      <c r="D576" s="4"/>
      <c r="E576" s="4"/>
      <c r="F576" s="4"/>
    </row>
    <row r="577" spans="1:6" ht="14.25" customHeight="1">
      <c r="A577" s="4"/>
      <c r="B577" s="4"/>
      <c r="C577" s="4"/>
      <c r="D577" s="4"/>
      <c r="E577" s="4"/>
      <c r="F577" s="4"/>
    </row>
    <row r="578" spans="1:6" ht="14.25" customHeight="1">
      <c r="A578" s="4"/>
      <c r="B578" s="4"/>
      <c r="C578" s="4"/>
      <c r="D578" s="4"/>
      <c r="E578" s="4"/>
      <c r="F578" s="4"/>
    </row>
    <row r="579" spans="1:6" ht="14.25" customHeight="1">
      <c r="A579" s="4"/>
      <c r="B579" s="4"/>
      <c r="C579" s="4"/>
      <c r="D579" s="4"/>
      <c r="E579" s="4"/>
      <c r="F579" s="4"/>
    </row>
    <row r="580" spans="1:6" ht="14.25" customHeight="1">
      <c r="A580" s="4"/>
      <c r="B580" s="4"/>
      <c r="C580" s="4"/>
      <c r="D580" s="4"/>
      <c r="E580" s="4"/>
      <c r="F580" s="4"/>
    </row>
    <row r="581" spans="1:6" ht="14.25" customHeight="1">
      <c r="A581" s="4"/>
      <c r="B581" s="4"/>
      <c r="C581" s="4"/>
      <c r="D581" s="4"/>
      <c r="E581" s="4"/>
      <c r="F581" s="4"/>
    </row>
    <row r="582" spans="1:6" ht="14.25" customHeight="1">
      <c r="A582" s="4"/>
      <c r="B582" s="4"/>
      <c r="C582" s="4"/>
      <c r="D582" s="4"/>
      <c r="E582" s="4"/>
      <c r="F582" s="4"/>
    </row>
    <row r="583" spans="1:6" ht="14.25" customHeight="1">
      <c r="A583" s="4"/>
      <c r="B583" s="4"/>
      <c r="C583" s="4"/>
      <c r="D583" s="4"/>
      <c r="E583" s="4"/>
      <c r="F583" s="4"/>
    </row>
    <row r="584" spans="1:6" ht="14.25" customHeight="1">
      <c r="A584" s="4"/>
      <c r="B584" s="4"/>
      <c r="C584" s="4"/>
      <c r="D584" s="4"/>
      <c r="E584" s="4"/>
      <c r="F584" s="4"/>
    </row>
    <row r="585" spans="1:6" ht="14.25" customHeight="1">
      <c r="A585" s="4"/>
      <c r="B585" s="4"/>
      <c r="C585" s="4"/>
      <c r="D585" s="4"/>
      <c r="E585" s="4"/>
      <c r="F585" s="4"/>
    </row>
    <row r="586" spans="1:6" ht="14.25" customHeight="1">
      <c r="A586" s="4"/>
      <c r="B586" s="4"/>
      <c r="C586" s="4"/>
      <c r="D586" s="4"/>
      <c r="E586" s="4"/>
      <c r="F586" s="4"/>
    </row>
    <row r="587" spans="1:6" ht="14.25" customHeight="1">
      <c r="A587" s="4"/>
      <c r="B587" s="4"/>
      <c r="C587" s="4"/>
      <c r="D587" s="4"/>
      <c r="E587" s="4"/>
      <c r="F587" s="4"/>
    </row>
    <row r="588" spans="1:6" ht="14.25" customHeight="1">
      <c r="A588" s="4"/>
      <c r="B588" s="4"/>
      <c r="C588" s="4"/>
      <c r="D588" s="4"/>
      <c r="E588" s="4"/>
      <c r="F588" s="4"/>
    </row>
    <row r="589" spans="1:6" ht="14.25" customHeight="1">
      <c r="A589" s="4"/>
      <c r="B589" s="4"/>
      <c r="C589" s="4"/>
      <c r="D589" s="4"/>
      <c r="E589" s="4"/>
      <c r="F589" s="4"/>
    </row>
    <row r="590" spans="1:6" ht="14.25" customHeight="1">
      <c r="A590" s="4"/>
      <c r="B590" s="4"/>
      <c r="C590" s="4"/>
      <c r="D590" s="4"/>
      <c r="E590" s="4"/>
      <c r="F590" s="4"/>
    </row>
    <row r="591" spans="1:6" ht="14.25" customHeight="1">
      <c r="A591" s="4"/>
      <c r="B591" s="4"/>
      <c r="C591" s="4"/>
      <c r="D591" s="4"/>
      <c r="E591" s="4"/>
      <c r="F591" s="4"/>
    </row>
    <row r="592" spans="1:6" ht="14.25" customHeight="1">
      <c r="A592" s="4"/>
      <c r="B592" s="4"/>
      <c r="C592" s="4"/>
      <c r="D592" s="4"/>
      <c r="E592" s="4"/>
      <c r="F592" s="4"/>
    </row>
    <row r="593" spans="1:6" ht="14.25" customHeight="1">
      <c r="A593" s="4"/>
      <c r="B593" s="4"/>
      <c r="C593" s="4"/>
      <c r="D593" s="4"/>
      <c r="E593" s="4"/>
      <c r="F593" s="4"/>
    </row>
    <row r="594" spans="1:6" ht="14.25" customHeight="1">
      <c r="A594" s="4"/>
      <c r="B594" s="4"/>
      <c r="C594" s="4"/>
      <c r="D594" s="4"/>
      <c r="E594" s="4"/>
      <c r="F594" s="4"/>
    </row>
    <row r="595" spans="1:6" ht="14.25" customHeight="1">
      <c r="A595" s="4"/>
      <c r="B595" s="4"/>
      <c r="C595" s="4"/>
      <c r="D595" s="4"/>
      <c r="E595" s="4"/>
      <c r="F595" s="4"/>
    </row>
    <row r="596" spans="1:6" ht="14.25" customHeight="1">
      <c r="A596" s="4"/>
      <c r="B596" s="4"/>
      <c r="C596" s="4"/>
      <c r="D596" s="4"/>
      <c r="E596" s="4"/>
      <c r="F596" s="4"/>
    </row>
    <row r="597" spans="1:6" ht="14.25" customHeight="1">
      <c r="A597" s="4"/>
      <c r="B597" s="4"/>
      <c r="C597" s="4"/>
      <c r="D597" s="4"/>
      <c r="E597" s="4"/>
      <c r="F597" s="4"/>
    </row>
    <row r="598" spans="1:6" ht="14.25" customHeight="1">
      <c r="A598" s="4"/>
      <c r="B598" s="4"/>
      <c r="C598" s="4"/>
      <c r="D598" s="4"/>
      <c r="E598" s="4"/>
      <c r="F598" s="4"/>
    </row>
    <row r="599" spans="1:6" ht="14.25" customHeight="1">
      <c r="A599" s="4"/>
      <c r="B599" s="4"/>
      <c r="C599" s="4"/>
      <c r="D599" s="4"/>
      <c r="E599" s="4"/>
      <c r="F599" s="4"/>
    </row>
    <row r="600" spans="1:6" ht="14.25" customHeight="1">
      <c r="A600" s="4"/>
      <c r="B600" s="4"/>
      <c r="C600" s="4"/>
      <c r="D600" s="4"/>
      <c r="E600" s="4"/>
      <c r="F600" s="4"/>
    </row>
    <row r="601" spans="1:6" ht="14.25" customHeight="1">
      <c r="A601" s="4"/>
      <c r="B601" s="4"/>
      <c r="C601" s="4"/>
      <c r="D601" s="4"/>
      <c r="E601" s="4"/>
      <c r="F601" s="4"/>
    </row>
    <row r="602" spans="1:6" ht="14.25" customHeight="1">
      <c r="A602" s="4"/>
      <c r="B602" s="4"/>
      <c r="C602" s="4"/>
      <c r="D602" s="4"/>
      <c r="E602" s="4"/>
      <c r="F602" s="4"/>
    </row>
    <row r="603" spans="1:6" ht="14.25" customHeight="1">
      <c r="A603" s="4"/>
      <c r="B603" s="4"/>
      <c r="C603" s="4"/>
      <c r="D603" s="4"/>
      <c r="E603" s="4"/>
      <c r="F603" s="4"/>
    </row>
    <row r="604" spans="1:6" ht="14.25" customHeight="1">
      <c r="A604" s="4"/>
      <c r="B604" s="4"/>
      <c r="C604" s="4"/>
      <c r="D604" s="4"/>
      <c r="E604" s="4"/>
      <c r="F604" s="4"/>
    </row>
    <row r="605" spans="1:6" ht="14.25" customHeight="1">
      <c r="A605" s="4"/>
      <c r="B605" s="4"/>
      <c r="C605" s="4"/>
      <c r="D605" s="4"/>
      <c r="E605" s="4"/>
      <c r="F605" s="4"/>
    </row>
    <row r="606" spans="1:6" ht="14.25" customHeight="1">
      <c r="A606" s="4"/>
      <c r="B606" s="4"/>
      <c r="C606" s="4"/>
      <c r="D606" s="4"/>
      <c r="E606" s="4"/>
      <c r="F606" s="4"/>
    </row>
    <row r="607" spans="1:6" ht="14.25" customHeight="1">
      <c r="A607" s="4"/>
      <c r="B607" s="4"/>
      <c r="C607" s="4"/>
      <c r="D607" s="4"/>
      <c r="E607" s="4"/>
      <c r="F607" s="4"/>
    </row>
    <row r="608" spans="1:6" ht="14.25" customHeight="1">
      <c r="A608" s="4"/>
      <c r="B608" s="4"/>
      <c r="C608" s="4"/>
      <c r="D608" s="4"/>
      <c r="E608" s="4"/>
      <c r="F608" s="4"/>
    </row>
    <row r="609" spans="1:6" ht="14.25" customHeight="1">
      <c r="A609" s="4"/>
      <c r="B609" s="4"/>
      <c r="C609" s="4"/>
      <c r="D609" s="4"/>
      <c r="E609" s="4"/>
      <c r="F609" s="4"/>
    </row>
    <row r="610" spans="1:6" ht="14.25" customHeight="1">
      <c r="A610" s="4"/>
      <c r="B610" s="4"/>
      <c r="C610" s="4"/>
      <c r="D610" s="4"/>
      <c r="E610" s="4"/>
      <c r="F610" s="4"/>
    </row>
    <row r="611" spans="1:6" ht="14.25" customHeight="1">
      <c r="A611" s="4"/>
      <c r="B611" s="4"/>
      <c r="C611" s="4"/>
      <c r="D611" s="4"/>
      <c r="E611" s="4"/>
      <c r="F611" s="4"/>
    </row>
    <row r="612" spans="1:6" ht="14.25" customHeight="1">
      <c r="A612" s="4"/>
      <c r="B612" s="4"/>
      <c r="C612" s="4"/>
      <c r="D612" s="4"/>
      <c r="E612" s="4"/>
      <c r="F612" s="4"/>
    </row>
    <row r="613" spans="1:6" ht="14.25" customHeight="1">
      <c r="A613" s="4"/>
      <c r="B613" s="4"/>
      <c r="C613" s="4"/>
      <c r="D613" s="4"/>
      <c r="E613" s="4"/>
      <c r="F613" s="4"/>
    </row>
    <row r="614" spans="1:6" ht="14.25" customHeight="1">
      <c r="A614" s="4"/>
      <c r="B614" s="4"/>
      <c r="C614" s="4"/>
      <c r="D614" s="4"/>
      <c r="E614" s="4"/>
      <c r="F614" s="4"/>
    </row>
    <row r="615" spans="1:6" ht="14.25" customHeight="1">
      <c r="A615" s="4"/>
      <c r="B615" s="4"/>
      <c r="C615" s="4"/>
      <c r="D615" s="4"/>
      <c r="E615" s="4"/>
      <c r="F615" s="4"/>
    </row>
    <row r="616" spans="1:6" ht="14.25" customHeight="1">
      <c r="A616" s="4"/>
      <c r="B616" s="4"/>
      <c r="C616" s="4"/>
      <c r="D616" s="4"/>
      <c r="E616" s="4"/>
      <c r="F616" s="4"/>
    </row>
    <row r="617" spans="1:6" ht="14.25" customHeight="1">
      <c r="A617" s="4"/>
      <c r="B617" s="4"/>
      <c r="C617" s="4"/>
      <c r="D617" s="4"/>
      <c r="E617" s="4"/>
      <c r="F617" s="4"/>
    </row>
    <row r="618" spans="1:6" ht="14.25" customHeight="1">
      <c r="A618" s="4"/>
      <c r="B618" s="4"/>
      <c r="C618" s="4"/>
      <c r="D618" s="4"/>
      <c r="E618" s="4"/>
      <c r="F618" s="4"/>
    </row>
    <row r="619" spans="1:6" ht="14.25" customHeight="1">
      <c r="A619" s="4"/>
      <c r="B619" s="4"/>
      <c r="C619" s="4"/>
      <c r="D619" s="4"/>
      <c r="E619" s="4"/>
      <c r="F619" s="4"/>
    </row>
    <row r="620" spans="1:6" ht="14.25" customHeight="1">
      <c r="A620" s="4"/>
      <c r="B620" s="4"/>
      <c r="C620" s="4"/>
      <c r="D620" s="4"/>
      <c r="E620" s="4"/>
      <c r="F620" s="4"/>
    </row>
    <row r="621" spans="1:6" ht="14.25" customHeight="1">
      <c r="A621" s="4"/>
      <c r="B621" s="4"/>
      <c r="C621" s="4"/>
      <c r="D621" s="4"/>
      <c r="E621" s="4"/>
      <c r="F621" s="4"/>
    </row>
    <row r="622" spans="1:6" ht="14.25" customHeight="1">
      <c r="A622" s="4"/>
      <c r="B622" s="4"/>
      <c r="C622" s="4"/>
      <c r="D622" s="4"/>
      <c r="E622" s="4"/>
      <c r="F622" s="4"/>
    </row>
    <row r="623" spans="1:6" ht="14.25" customHeight="1">
      <c r="A623" s="4"/>
      <c r="B623" s="4"/>
      <c r="C623" s="4"/>
      <c r="D623" s="4"/>
      <c r="E623" s="4"/>
      <c r="F623" s="4"/>
    </row>
    <row r="624" spans="1:6" ht="14.25" customHeight="1">
      <c r="A624" s="4"/>
      <c r="B624" s="4"/>
      <c r="C624" s="4"/>
      <c r="D624" s="4"/>
      <c r="E624" s="4"/>
      <c r="F624" s="4"/>
    </row>
    <row r="625" spans="1:6" ht="14.25" customHeight="1">
      <c r="A625" s="4"/>
      <c r="B625" s="4"/>
      <c r="C625" s="4"/>
      <c r="D625" s="4"/>
      <c r="E625" s="4"/>
      <c r="F625" s="4"/>
    </row>
    <row r="626" spans="1:6" ht="14.25" customHeight="1">
      <c r="A626" s="4"/>
      <c r="B626" s="4"/>
      <c r="C626" s="4"/>
      <c r="D626" s="4"/>
      <c r="E626" s="4"/>
      <c r="F626" s="4"/>
    </row>
    <row r="627" spans="1:6" ht="14.25" customHeight="1">
      <c r="A627" s="4"/>
      <c r="B627" s="4"/>
      <c r="C627" s="4"/>
      <c r="D627" s="4"/>
      <c r="E627" s="4"/>
      <c r="F627" s="4"/>
    </row>
    <row r="628" spans="1:6" ht="14.25" customHeight="1">
      <c r="A628" s="4"/>
      <c r="B628" s="4"/>
      <c r="C628" s="4"/>
      <c r="D628" s="4"/>
      <c r="E628" s="4"/>
      <c r="F628" s="4"/>
    </row>
    <row r="629" spans="1:6" ht="14.25" customHeight="1">
      <c r="A629" s="4"/>
      <c r="B629" s="4"/>
      <c r="C629" s="4"/>
      <c r="D629" s="4"/>
      <c r="E629" s="4"/>
      <c r="F629" s="4"/>
    </row>
    <row r="630" spans="1:6" ht="14.25" customHeight="1">
      <c r="A630" s="4"/>
      <c r="B630" s="4"/>
      <c r="C630" s="4"/>
      <c r="D630" s="4"/>
      <c r="E630" s="4"/>
      <c r="F630" s="4"/>
    </row>
    <row r="631" spans="1:6" ht="14.25" customHeight="1">
      <c r="A631" s="4"/>
      <c r="B631" s="4"/>
      <c r="C631" s="4"/>
      <c r="D631" s="4"/>
      <c r="E631" s="4"/>
      <c r="F631" s="4"/>
    </row>
    <row r="632" spans="1:6" ht="14.25" customHeight="1">
      <c r="A632" s="4"/>
      <c r="B632" s="4"/>
      <c r="C632" s="4"/>
      <c r="D632" s="4"/>
      <c r="E632" s="4"/>
      <c r="F632" s="4"/>
    </row>
    <row r="633" spans="1:6" ht="14.25" customHeight="1">
      <c r="A633" s="4"/>
      <c r="B633" s="4"/>
      <c r="C633" s="4"/>
      <c r="D633" s="4"/>
      <c r="E633" s="4"/>
      <c r="F633" s="4"/>
    </row>
    <row r="634" spans="1:6" ht="14.25" customHeight="1">
      <c r="A634" s="4"/>
      <c r="B634" s="4"/>
      <c r="C634" s="4"/>
      <c r="D634" s="4"/>
      <c r="E634" s="4"/>
      <c r="F634" s="4"/>
    </row>
    <row r="635" spans="1:6" ht="14.25" customHeight="1">
      <c r="A635" s="4"/>
      <c r="B635" s="4"/>
      <c r="C635" s="4"/>
      <c r="D635" s="4"/>
      <c r="E635" s="4"/>
      <c r="F635" s="4"/>
    </row>
    <row r="636" spans="1:6" ht="14.25" customHeight="1">
      <c r="A636" s="4"/>
      <c r="B636" s="4"/>
      <c r="C636" s="4"/>
      <c r="D636" s="4"/>
      <c r="E636" s="4"/>
      <c r="F636" s="4"/>
    </row>
    <row r="637" spans="1:6" ht="14.25" customHeight="1">
      <c r="A637" s="4"/>
      <c r="B637" s="4"/>
      <c r="C637" s="4"/>
      <c r="D637" s="4"/>
      <c r="E637" s="4"/>
      <c r="F637" s="4"/>
    </row>
    <row r="638" spans="1:6" ht="14.25" customHeight="1">
      <c r="A638" s="4"/>
      <c r="B638" s="4"/>
      <c r="C638" s="4"/>
      <c r="D638" s="4"/>
      <c r="E638" s="4"/>
      <c r="F638" s="4"/>
    </row>
    <row r="639" spans="1:6" ht="14.25" customHeight="1">
      <c r="A639" s="4"/>
      <c r="B639" s="4"/>
      <c r="C639" s="4"/>
      <c r="D639" s="4"/>
      <c r="E639" s="4"/>
      <c r="F639" s="4"/>
    </row>
    <row r="640" spans="1:6" ht="14.25" customHeight="1">
      <c r="A640" s="4"/>
      <c r="B640" s="4"/>
      <c r="C640" s="4"/>
      <c r="D640" s="4"/>
      <c r="E640" s="4"/>
      <c r="F640" s="4"/>
    </row>
    <row r="641" spans="1:6" ht="14.25" customHeight="1">
      <c r="A641" s="4"/>
      <c r="B641" s="4"/>
      <c r="C641" s="4"/>
      <c r="D641" s="4"/>
      <c r="E641" s="4"/>
      <c r="F641" s="4"/>
    </row>
    <row r="642" spans="1:6" ht="14.25" customHeight="1">
      <c r="A642" s="4"/>
      <c r="B642" s="4"/>
      <c r="C642" s="4"/>
      <c r="D642" s="4"/>
      <c r="E642" s="4"/>
      <c r="F642" s="4"/>
    </row>
    <row r="643" spans="1:6" ht="14.25" customHeight="1">
      <c r="A643" s="4"/>
      <c r="B643" s="4"/>
      <c r="C643" s="4"/>
      <c r="D643" s="4"/>
      <c r="E643" s="4"/>
      <c r="F643" s="4"/>
    </row>
    <row r="644" spans="1:6" ht="14.25" customHeight="1">
      <c r="A644" s="4"/>
      <c r="B644" s="4"/>
      <c r="C644" s="4"/>
      <c r="D644" s="4"/>
      <c r="E644" s="4"/>
      <c r="F644" s="4"/>
    </row>
    <row r="645" spans="1:6" ht="14.25" customHeight="1">
      <c r="A645" s="4"/>
      <c r="B645" s="4"/>
      <c r="C645" s="4"/>
      <c r="D645" s="4"/>
      <c r="E645" s="4"/>
      <c r="F645" s="4"/>
    </row>
    <row r="646" spans="1:6" ht="14.25" customHeight="1">
      <c r="A646" s="4"/>
      <c r="B646" s="4"/>
      <c r="C646" s="4"/>
      <c r="D646" s="4"/>
      <c r="E646" s="4"/>
      <c r="F646" s="4"/>
    </row>
    <row r="647" spans="1:6" ht="14.25" customHeight="1">
      <c r="A647" s="4"/>
      <c r="B647" s="4"/>
      <c r="C647" s="4"/>
      <c r="D647" s="4"/>
      <c r="E647" s="4"/>
      <c r="F647" s="4"/>
    </row>
    <row r="648" spans="1:6" ht="14.25" customHeight="1">
      <c r="A648" s="4"/>
      <c r="B648" s="4"/>
      <c r="C648" s="4"/>
      <c r="D648" s="4"/>
      <c r="E648" s="4"/>
      <c r="F648" s="4"/>
    </row>
    <row r="649" spans="1:6" ht="14.25" customHeight="1">
      <c r="A649" s="4"/>
      <c r="B649" s="4"/>
      <c r="C649" s="4"/>
      <c r="D649" s="4"/>
      <c r="E649" s="4"/>
      <c r="F649" s="4"/>
    </row>
    <row r="650" spans="1:6" ht="14.25" customHeight="1">
      <c r="A650" s="4"/>
      <c r="B650" s="4"/>
      <c r="C650" s="4"/>
      <c r="D650" s="4"/>
      <c r="E650" s="4"/>
      <c r="F650" s="4"/>
    </row>
    <row r="651" spans="1:6" ht="14.25" customHeight="1">
      <c r="A651" s="4"/>
      <c r="B651" s="4"/>
      <c r="C651" s="4"/>
      <c r="D651" s="4"/>
      <c r="E651" s="4"/>
      <c r="F651" s="4"/>
    </row>
    <row r="652" spans="1:6" ht="14.25" customHeight="1">
      <c r="A652" s="4"/>
      <c r="B652" s="4"/>
      <c r="C652" s="4"/>
      <c r="D652" s="4"/>
      <c r="E652" s="4"/>
      <c r="F652" s="4"/>
    </row>
    <row r="653" spans="1:6" ht="14.25" customHeight="1">
      <c r="A653" s="4"/>
      <c r="B653" s="4"/>
      <c r="C653" s="4"/>
      <c r="D653" s="4"/>
      <c r="E653" s="4"/>
      <c r="F653" s="4"/>
    </row>
    <row r="654" spans="1:6" ht="14.25" customHeight="1">
      <c r="A654" s="4"/>
      <c r="B654" s="4"/>
      <c r="C654" s="4"/>
      <c r="D654" s="4"/>
      <c r="E654" s="4"/>
      <c r="F654" s="4"/>
    </row>
    <row r="655" spans="1:6" ht="14.25" customHeight="1">
      <c r="A655" s="4"/>
      <c r="B655" s="4"/>
      <c r="C655" s="4"/>
      <c r="D655" s="4"/>
      <c r="E655" s="4"/>
      <c r="F655" s="4"/>
    </row>
    <row r="656" spans="1:6" ht="14.25" customHeight="1">
      <c r="A656" s="4"/>
      <c r="B656" s="4"/>
      <c r="C656" s="4"/>
      <c r="D656" s="4"/>
      <c r="E656" s="4"/>
      <c r="F656" s="4"/>
    </row>
    <row r="657" spans="1:6" ht="14.25" customHeight="1">
      <c r="A657" s="4"/>
      <c r="B657" s="4"/>
      <c r="C657" s="4"/>
      <c r="D657" s="4"/>
      <c r="E657" s="4"/>
      <c r="F657" s="4"/>
    </row>
    <row r="658" spans="1:6" ht="14.25" customHeight="1">
      <c r="A658" s="4"/>
      <c r="B658" s="4"/>
      <c r="C658" s="4"/>
      <c r="D658" s="4"/>
      <c r="E658" s="4"/>
      <c r="F658" s="4"/>
    </row>
    <row r="659" spans="1:6" ht="14.25" customHeight="1">
      <c r="A659" s="4"/>
      <c r="B659" s="4"/>
      <c r="C659" s="4"/>
      <c r="D659" s="4"/>
      <c r="E659" s="4"/>
      <c r="F659" s="4"/>
    </row>
    <row r="660" spans="1:6" ht="14.25" customHeight="1">
      <c r="A660" s="4"/>
      <c r="B660" s="4"/>
      <c r="C660" s="4"/>
      <c r="D660" s="4"/>
      <c r="E660" s="4"/>
      <c r="F660" s="4"/>
    </row>
    <row r="661" spans="1:6" ht="14.25" customHeight="1">
      <c r="A661" s="4"/>
      <c r="B661" s="4"/>
      <c r="C661" s="4"/>
      <c r="D661" s="4"/>
      <c r="E661" s="4"/>
      <c r="F661" s="4"/>
    </row>
    <row r="662" spans="1:6" ht="14.25" customHeight="1">
      <c r="A662" s="4"/>
      <c r="B662" s="4"/>
      <c r="C662" s="4"/>
      <c r="D662" s="4"/>
      <c r="E662" s="4"/>
      <c r="F662" s="4"/>
    </row>
    <row r="663" spans="1:6" ht="14.25" customHeight="1">
      <c r="A663" s="4"/>
      <c r="B663" s="4"/>
      <c r="C663" s="4"/>
      <c r="D663" s="4"/>
      <c r="E663" s="4"/>
      <c r="F663" s="4"/>
    </row>
    <row r="664" spans="1:6" ht="14.25" customHeight="1">
      <c r="A664" s="4"/>
      <c r="B664" s="4"/>
      <c r="C664" s="4"/>
      <c r="D664" s="4"/>
      <c r="E664" s="4"/>
      <c r="F664" s="4"/>
    </row>
    <row r="665" spans="1:6" ht="14.25" customHeight="1">
      <c r="A665" s="4"/>
      <c r="B665" s="4"/>
      <c r="C665" s="4"/>
      <c r="D665" s="4"/>
      <c r="E665" s="4"/>
      <c r="F665" s="4"/>
    </row>
    <row r="666" spans="1:6" ht="14.25" customHeight="1">
      <c r="A666" s="4"/>
      <c r="B666" s="4"/>
      <c r="C666" s="4"/>
      <c r="D666" s="4"/>
      <c r="E666" s="4"/>
      <c r="F666" s="4"/>
    </row>
    <row r="667" spans="1:6" ht="14.25" customHeight="1">
      <c r="A667" s="4"/>
      <c r="B667" s="4"/>
      <c r="C667" s="4"/>
      <c r="D667" s="4"/>
      <c r="E667" s="4"/>
      <c r="F667" s="4"/>
    </row>
    <row r="668" spans="1:6" ht="14.25" customHeight="1">
      <c r="A668" s="4"/>
      <c r="B668" s="4"/>
      <c r="C668" s="4"/>
      <c r="D668" s="4"/>
      <c r="E668" s="4"/>
      <c r="F668" s="4"/>
    </row>
    <row r="669" spans="1:6" ht="14.25" customHeight="1">
      <c r="A669" s="4"/>
      <c r="B669" s="4"/>
      <c r="C669" s="4"/>
      <c r="D669" s="4"/>
      <c r="E669" s="4"/>
      <c r="F669" s="4"/>
    </row>
    <row r="670" spans="1:6" ht="14.25" customHeight="1">
      <c r="A670" s="4"/>
      <c r="B670" s="4"/>
      <c r="C670" s="4"/>
      <c r="D670" s="4"/>
      <c r="E670" s="4"/>
      <c r="F670" s="4"/>
    </row>
    <row r="671" spans="1:6" ht="14.25" customHeight="1">
      <c r="A671" s="4"/>
      <c r="B671" s="4"/>
      <c r="C671" s="4"/>
      <c r="D671" s="4"/>
      <c r="E671" s="4"/>
      <c r="F671" s="4"/>
    </row>
    <row r="672" spans="1:6" ht="14.25" customHeight="1">
      <c r="A672" s="4"/>
      <c r="B672" s="4"/>
      <c r="C672" s="4"/>
      <c r="D672" s="4"/>
      <c r="E672" s="4"/>
      <c r="F672" s="4"/>
    </row>
    <row r="673" spans="1:6" ht="14.25" customHeight="1">
      <c r="A673" s="4"/>
      <c r="B673" s="4"/>
      <c r="C673" s="4"/>
      <c r="D673" s="4"/>
      <c r="E673" s="4"/>
      <c r="F673" s="4"/>
    </row>
    <row r="674" spans="1:6" ht="14.25" customHeight="1">
      <c r="A674" s="4"/>
      <c r="B674" s="4"/>
      <c r="C674" s="4"/>
      <c r="D674" s="4"/>
      <c r="E674" s="4"/>
      <c r="F674" s="4"/>
    </row>
    <row r="675" spans="1:6" ht="14.25" customHeight="1">
      <c r="A675" s="4"/>
      <c r="B675" s="4"/>
      <c r="C675" s="4"/>
      <c r="D675" s="4"/>
      <c r="E675" s="4"/>
      <c r="F675" s="4"/>
    </row>
    <row r="676" spans="1:6" ht="14.25" customHeight="1">
      <c r="A676" s="4"/>
      <c r="B676" s="4"/>
      <c r="C676" s="4"/>
      <c r="D676" s="4"/>
      <c r="E676" s="4"/>
      <c r="F676" s="4"/>
    </row>
    <row r="677" spans="1:6" ht="14.25" customHeight="1">
      <c r="A677" s="4"/>
      <c r="B677" s="4"/>
      <c r="C677" s="4"/>
      <c r="D677" s="4"/>
      <c r="E677" s="4"/>
      <c r="F677" s="4"/>
    </row>
    <row r="678" spans="1:6" ht="14.25" customHeight="1">
      <c r="A678" s="4"/>
      <c r="B678" s="4"/>
      <c r="C678" s="4"/>
      <c r="D678" s="4"/>
      <c r="E678" s="4"/>
      <c r="F678" s="4"/>
    </row>
    <row r="679" spans="1:6" ht="14.25" customHeight="1">
      <c r="A679" s="4"/>
      <c r="B679" s="4"/>
      <c r="C679" s="4"/>
      <c r="D679" s="4"/>
      <c r="E679" s="4"/>
      <c r="F679" s="4"/>
    </row>
    <row r="680" spans="1:6" ht="14.25" customHeight="1">
      <c r="A680" s="4"/>
      <c r="B680" s="4"/>
      <c r="C680" s="4"/>
      <c r="D680" s="4"/>
      <c r="E680" s="4"/>
      <c r="F680" s="4"/>
    </row>
    <row r="681" spans="1:6" ht="14.25" customHeight="1">
      <c r="A681" s="4"/>
      <c r="B681" s="4"/>
      <c r="C681" s="4"/>
      <c r="D681" s="4"/>
      <c r="E681" s="4"/>
      <c r="F681" s="4"/>
    </row>
    <row r="682" spans="1:6" ht="14.25" customHeight="1">
      <c r="A682" s="4"/>
      <c r="B682" s="4"/>
      <c r="C682" s="4"/>
      <c r="D682" s="4"/>
      <c r="E682" s="4"/>
      <c r="F682" s="4"/>
    </row>
    <row r="683" spans="1:6" ht="14.25" customHeight="1">
      <c r="A683" s="4"/>
      <c r="B683" s="4"/>
      <c r="C683" s="4"/>
      <c r="D683" s="4"/>
      <c r="E683" s="4"/>
      <c r="F683" s="4"/>
    </row>
    <row r="684" spans="1:6" ht="14.25" customHeight="1">
      <c r="A684" s="4"/>
      <c r="B684" s="4"/>
      <c r="C684" s="4"/>
      <c r="D684" s="4"/>
      <c r="E684" s="4"/>
      <c r="F684" s="4"/>
    </row>
    <row r="685" spans="1:6" ht="14.25" customHeight="1">
      <c r="A685" s="4"/>
      <c r="B685" s="4"/>
      <c r="C685" s="4"/>
      <c r="D685" s="4"/>
      <c r="E685" s="4"/>
      <c r="F685" s="4"/>
    </row>
    <row r="686" spans="1:6" ht="14.25" customHeight="1">
      <c r="A686" s="4"/>
      <c r="B686" s="4"/>
      <c r="C686" s="4"/>
      <c r="D686" s="4"/>
      <c r="E686" s="4"/>
      <c r="F686" s="4"/>
    </row>
    <row r="687" spans="1:6" ht="14.25" customHeight="1">
      <c r="A687" s="4"/>
      <c r="B687" s="4"/>
      <c r="C687" s="4"/>
      <c r="D687" s="4"/>
      <c r="E687" s="4"/>
      <c r="F687" s="4"/>
    </row>
    <row r="688" spans="1:6" ht="14.25" customHeight="1">
      <c r="A688" s="4"/>
      <c r="B688" s="4"/>
      <c r="C688" s="4"/>
      <c r="D688" s="4"/>
      <c r="E688" s="4"/>
      <c r="F688" s="4"/>
    </row>
    <row r="689" spans="1:6" ht="14.25" customHeight="1">
      <c r="A689" s="4"/>
      <c r="B689" s="4"/>
      <c r="C689" s="4"/>
      <c r="D689" s="4"/>
      <c r="E689" s="4"/>
      <c r="F689" s="4"/>
    </row>
    <row r="690" spans="1:6" ht="14.25" customHeight="1">
      <c r="A690" s="4"/>
      <c r="B690" s="4"/>
      <c r="C690" s="4"/>
      <c r="D690" s="4"/>
      <c r="E690" s="4"/>
      <c r="F690" s="4"/>
    </row>
    <row r="691" spans="1:6" ht="14.25" customHeight="1">
      <c r="A691" s="4"/>
      <c r="B691" s="4"/>
      <c r="C691" s="4"/>
      <c r="D691" s="4"/>
      <c r="E691" s="4"/>
      <c r="F691" s="4"/>
    </row>
    <row r="692" spans="1:6" ht="14.25" customHeight="1">
      <c r="A692" s="4"/>
      <c r="B692" s="4"/>
      <c r="C692" s="4"/>
      <c r="D692" s="4"/>
      <c r="E692" s="4"/>
      <c r="F692" s="4"/>
    </row>
    <row r="693" spans="1:6" ht="14.25" customHeight="1">
      <c r="A693" s="4"/>
      <c r="B693" s="4"/>
      <c r="C693" s="4"/>
      <c r="D693" s="4"/>
      <c r="E693" s="4"/>
      <c r="F693" s="4"/>
    </row>
    <row r="694" spans="1:6" ht="14.25" customHeight="1">
      <c r="A694" s="4"/>
      <c r="B694" s="4"/>
      <c r="C694" s="4"/>
      <c r="D694" s="4"/>
      <c r="E694" s="4"/>
      <c r="F694" s="4"/>
    </row>
    <row r="695" spans="1:6" ht="14.25" customHeight="1">
      <c r="A695" s="4"/>
      <c r="B695" s="4"/>
      <c r="C695" s="4"/>
      <c r="D695" s="4"/>
      <c r="E695" s="4"/>
      <c r="F695" s="4"/>
    </row>
    <row r="696" spans="1:6" ht="14.25" customHeight="1">
      <c r="A696" s="4"/>
      <c r="B696" s="4"/>
      <c r="C696" s="4"/>
      <c r="D696" s="4"/>
      <c r="E696" s="4"/>
      <c r="F696" s="4"/>
    </row>
    <row r="697" spans="1:6" ht="14.25" customHeight="1">
      <c r="A697" s="4"/>
      <c r="B697" s="4"/>
      <c r="C697" s="4"/>
      <c r="D697" s="4"/>
      <c r="E697" s="4"/>
      <c r="F697" s="4"/>
    </row>
    <row r="698" spans="1:6" ht="14.25" customHeight="1">
      <c r="A698" s="4"/>
      <c r="B698" s="4"/>
      <c r="C698" s="4"/>
      <c r="D698" s="4"/>
      <c r="E698" s="4"/>
      <c r="F698" s="4"/>
    </row>
    <row r="699" spans="1:6" ht="14.25" customHeight="1">
      <c r="A699" s="4"/>
      <c r="B699" s="4"/>
      <c r="C699" s="4"/>
      <c r="D699" s="4"/>
      <c r="E699" s="4"/>
      <c r="F699" s="4"/>
    </row>
    <row r="700" spans="1:6" ht="14.25" customHeight="1">
      <c r="A700" s="4"/>
      <c r="B700" s="4"/>
      <c r="C700" s="4"/>
      <c r="D700" s="4"/>
      <c r="E700" s="4"/>
      <c r="F700" s="4"/>
    </row>
    <row r="701" spans="1:6" ht="14.25" customHeight="1">
      <c r="A701" s="4"/>
      <c r="B701" s="4"/>
      <c r="C701" s="4"/>
      <c r="D701" s="4"/>
      <c r="E701" s="4"/>
      <c r="F701" s="4"/>
    </row>
    <row r="702" spans="1:6" ht="14.25" customHeight="1">
      <c r="A702" s="4"/>
      <c r="B702" s="4"/>
      <c r="C702" s="4"/>
      <c r="D702" s="4"/>
      <c r="E702" s="4"/>
      <c r="F702" s="4"/>
    </row>
    <row r="703" spans="1:6" ht="14.25" customHeight="1">
      <c r="A703" s="4"/>
      <c r="B703" s="4"/>
      <c r="C703" s="4"/>
      <c r="D703" s="4"/>
      <c r="E703" s="4"/>
      <c r="F703" s="4"/>
    </row>
    <row r="704" spans="1:6" ht="14.25" customHeight="1">
      <c r="A704" s="4"/>
      <c r="B704" s="4"/>
      <c r="C704" s="4"/>
      <c r="D704" s="4"/>
      <c r="E704" s="4"/>
      <c r="F704" s="4"/>
    </row>
    <row r="705" spans="1:6" ht="14.25" customHeight="1">
      <c r="A705" s="4"/>
      <c r="B705" s="4"/>
      <c r="C705" s="4"/>
      <c r="D705" s="4"/>
      <c r="E705" s="4"/>
      <c r="F705" s="4"/>
    </row>
    <row r="706" spans="1:6" ht="14.25" customHeight="1">
      <c r="A706" s="4"/>
      <c r="B706" s="4"/>
      <c r="C706" s="4"/>
      <c r="D706" s="4"/>
      <c r="E706" s="4"/>
      <c r="F706" s="4"/>
    </row>
    <row r="707" spans="1:6" ht="14.25" customHeight="1">
      <c r="A707" s="4"/>
      <c r="B707" s="4"/>
      <c r="C707" s="4"/>
      <c r="D707" s="4"/>
      <c r="E707" s="4"/>
      <c r="F707" s="4"/>
    </row>
    <row r="708" spans="1:6" ht="14.25" customHeight="1">
      <c r="A708" s="4"/>
      <c r="B708" s="4"/>
      <c r="C708" s="4"/>
      <c r="D708" s="4"/>
      <c r="E708" s="4"/>
      <c r="F708" s="4"/>
    </row>
    <row r="709" spans="1:6" ht="14.25" customHeight="1">
      <c r="A709" s="4"/>
      <c r="B709" s="4"/>
      <c r="C709" s="4"/>
      <c r="D709" s="4"/>
      <c r="E709" s="4"/>
      <c r="F709" s="4"/>
    </row>
    <row r="710" spans="1:6" ht="14.25" customHeight="1">
      <c r="A710" s="4"/>
      <c r="B710" s="4"/>
      <c r="C710" s="4"/>
      <c r="D710" s="4"/>
      <c r="E710" s="4"/>
      <c r="F710" s="4"/>
    </row>
    <row r="711" spans="1:6" ht="14.25" customHeight="1">
      <c r="A711" s="4"/>
      <c r="B711" s="4"/>
      <c r="C711" s="4"/>
      <c r="D711" s="4"/>
      <c r="E711" s="4"/>
      <c r="F711" s="4"/>
    </row>
    <row r="712" spans="1:6" ht="14.25" customHeight="1">
      <c r="A712" s="4"/>
      <c r="B712" s="4"/>
      <c r="C712" s="4"/>
      <c r="D712" s="4"/>
      <c r="E712" s="4"/>
      <c r="F712" s="4"/>
    </row>
    <row r="713" spans="1:6" ht="14.25" customHeight="1">
      <c r="A713" s="4"/>
      <c r="B713" s="4"/>
      <c r="C713" s="4"/>
      <c r="D713" s="4"/>
      <c r="E713" s="4"/>
      <c r="F713" s="4"/>
    </row>
    <row r="714" spans="1:6" ht="14.25" customHeight="1">
      <c r="A714" s="4"/>
      <c r="B714" s="4"/>
      <c r="C714" s="4"/>
      <c r="D714" s="4"/>
      <c r="E714" s="4"/>
      <c r="F714" s="4"/>
    </row>
    <row r="715" spans="1:6" ht="14.25" customHeight="1">
      <c r="A715" s="4"/>
      <c r="B715" s="4"/>
      <c r="C715" s="4"/>
      <c r="D715" s="4"/>
      <c r="E715" s="4"/>
      <c r="F715" s="4"/>
    </row>
    <row r="716" spans="1:6" ht="14.25" customHeight="1">
      <c r="A716" s="4"/>
      <c r="B716" s="4"/>
      <c r="C716" s="4"/>
      <c r="D716" s="4"/>
      <c r="E716" s="4"/>
      <c r="F716" s="4"/>
    </row>
    <row r="717" spans="1:6" ht="14.25" customHeight="1">
      <c r="A717" s="4"/>
      <c r="B717" s="4"/>
      <c r="C717" s="4"/>
      <c r="D717" s="4"/>
      <c r="E717" s="4"/>
      <c r="F717" s="4"/>
    </row>
    <row r="718" spans="1:6" ht="14.25" customHeight="1">
      <c r="A718" s="4"/>
      <c r="B718" s="4"/>
      <c r="C718" s="4"/>
      <c r="D718" s="4"/>
      <c r="E718" s="4"/>
      <c r="F718" s="4"/>
    </row>
    <row r="719" spans="1:6" ht="14.25" customHeight="1">
      <c r="A719" s="4"/>
      <c r="B719" s="4"/>
      <c r="C719" s="4"/>
      <c r="D719" s="4"/>
      <c r="E719" s="4"/>
      <c r="F719" s="4"/>
    </row>
    <row r="720" spans="1:6" ht="14.25" customHeight="1">
      <c r="A720" s="4"/>
      <c r="B720" s="4"/>
      <c r="C720" s="4"/>
      <c r="D720" s="4"/>
      <c r="E720" s="4"/>
      <c r="F720" s="4"/>
    </row>
    <row r="721" spans="1:6" ht="14.25" customHeight="1">
      <c r="A721" s="4"/>
      <c r="B721" s="4"/>
      <c r="C721" s="4"/>
      <c r="D721" s="4"/>
      <c r="E721" s="4"/>
      <c r="F721" s="4"/>
    </row>
    <row r="722" spans="1:6" ht="14.25" customHeight="1">
      <c r="A722" s="4"/>
      <c r="B722" s="4"/>
      <c r="C722" s="4"/>
      <c r="D722" s="4"/>
      <c r="E722" s="4"/>
      <c r="F722" s="4"/>
    </row>
    <row r="723" spans="1:6" ht="14.25" customHeight="1">
      <c r="A723" s="4"/>
      <c r="B723" s="4"/>
      <c r="C723" s="4"/>
      <c r="D723" s="4"/>
      <c r="E723" s="4"/>
      <c r="F723" s="4"/>
    </row>
    <row r="724" spans="1:6" ht="14.25" customHeight="1">
      <c r="A724" s="4"/>
      <c r="B724" s="4"/>
      <c r="C724" s="4"/>
      <c r="D724" s="4"/>
      <c r="E724" s="4"/>
      <c r="F724" s="4"/>
    </row>
    <row r="725" spans="1:6" ht="14.25" customHeight="1">
      <c r="A725" s="4"/>
      <c r="B725" s="4"/>
      <c r="C725" s="4"/>
      <c r="D725" s="4"/>
      <c r="E725" s="4"/>
      <c r="F725" s="4"/>
    </row>
    <row r="726" spans="1:6" ht="14.25" customHeight="1">
      <c r="A726" s="4"/>
      <c r="B726" s="4"/>
      <c r="C726" s="4"/>
      <c r="D726" s="4"/>
      <c r="E726" s="4"/>
      <c r="F726" s="4"/>
    </row>
    <row r="727" spans="1:6" ht="14.25" customHeight="1">
      <c r="A727" s="4"/>
      <c r="B727" s="4"/>
      <c r="C727" s="4"/>
      <c r="D727" s="4"/>
      <c r="E727" s="4"/>
      <c r="F727" s="4"/>
    </row>
    <row r="728" spans="1:6" ht="14.25" customHeight="1">
      <c r="A728" s="4"/>
      <c r="B728" s="4"/>
      <c r="C728" s="4"/>
      <c r="D728" s="4"/>
      <c r="E728" s="4"/>
      <c r="F728" s="4"/>
    </row>
    <row r="729" spans="1:6" ht="14.25" customHeight="1">
      <c r="A729" s="4"/>
      <c r="B729" s="4"/>
      <c r="C729" s="4"/>
      <c r="D729" s="4"/>
      <c r="E729" s="4"/>
      <c r="F729" s="4"/>
    </row>
    <row r="730" spans="1:6" ht="14.25" customHeight="1">
      <c r="A730" s="4"/>
      <c r="B730" s="4"/>
      <c r="C730" s="4"/>
      <c r="D730" s="4"/>
      <c r="E730" s="4"/>
      <c r="F730" s="4"/>
    </row>
    <row r="731" spans="1:6" ht="14.25" customHeight="1">
      <c r="A731" s="4"/>
      <c r="B731" s="4"/>
      <c r="C731" s="4"/>
      <c r="D731" s="4"/>
      <c r="E731" s="4"/>
      <c r="F731" s="4"/>
    </row>
    <row r="732" spans="1:6" ht="14.25" customHeight="1">
      <c r="A732" s="4"/>
      <c r="B732" s="4"/>
      <c r="C732" s="4"/>
      <c r="D732" s="4"/>
      <c r="E732" s="4"/>
      <c r="F732" s="4"/>
    </row>
    <row r="733" spans="1:6" ht="14.25" customHeight="1">
      <c r="A733" s="4"/>
      <c r="B733" s="4"/>
      <c r="C733" s="4"/>
      <c r="D733" s="4"/>
      <c r="E733" s="4"/>
      <c r="F733" s="4"/>
    </row>
    <row r="734" spans="1:6" ht="14.25" customHeight="1">
      <c r="A734" s="4"/>
      <c r="B734" s="4"/>
      <c r="C734" s="4"/>
      <c r="D734" s="4"/>
      <c r="E734" s="4"/>
      <c r="F734" s="4"/>
    </row>
    <row r="735" spans="1:6" ht="14.25" customHeight="1">
      <c r="A735" s="4"/>
      <c r="B735" s="4"/>
      <c r="C735" s="4"/>
      <c r="D735" s="4"/>
      <c r="E735" s="4"/>
      <c r="F735" s="4"/>
    </row>
    <row r="736" spans="1:6" ht="14.25" customHeight="1">
      <c r="A736" s="4"/>
      <c r="B736" s="4"/>
      <c r="C736" s="4"/>
      <c r="D736" s="4"/>
      <c r="E736" s="4"/>
      <c r="F736" s="4"/>
    </row>
    <row r="737" spans="1:6" ht="14.25" customHeight="1">
      <c r="A737" s="4"/>
      <c r="B737" s="4"/>
      <c r="C737" s="4"/>
      <c r="D737" s="4"/>
      <c r="E737" s="4"/>
      <c r="F737" s="4"/>
    </row>
    <row r="738" spans="1:6" ht="14.25" customHeight="1">
      <c r="A738" s="4"/>
      <c r="B738" s="4"/>
      <c r="C738" s="4"/>
      <c r="D738" s="4"/>
      <c r="E738" s="4"/>
      <c r="F738" s="4"/>
    </row>
    <row r="739" spans="1:6" ht="14.25" customHeight="1">
      <c r="A739" s="4"/>
      <c r="B739" s="4"/>
      <c r="C739" s="4"/>
      <c r="D739" s="4"/>
      <c r="E739" s="4"/>
      <c r="F739" s="4"/>
    </row>
    <row r="740" spans="1:6" ht="14.25" customHeight="1">
      <c r="A740" s="4"/>
      <c r="B740" s="4"/>
      <c r="C740" s="4"/>
      <c r="D740" s="4"/>
      <c r="E740" s="4"/>
      <c r="F740" s="4"/>
    </row>
    <row r="741" spans="1:6" ht="14.25" customHeight="1">
      <c r="A741" s="4"/>
      <c r="B741" s="4"/>
      <c r="C741" s="4"/>
      <c r="D741" s="4"/>
      <c r="E741" s="4"/>
      <c r="F741" s="4"/>
    </row>
    <row r="742" spans="1:6" ht="14.25" customHeight="1">
      <c r="A742" s="4"/>
      <c r="B742" s="4"/>
      <c r="C742" s="4"/>
      <c r="D742" s="4"/>
      <c r="E742" s="4"/>
      <c r="F742" s="4"/>
    </row>
    <row r="743" spans="1:6" ht="14.25" customHeight="1">
      <c r="A743" s="4"/>
      <c r="B743" s="4"/>
      <c r="C743" s="4"/>
      <c r="D743" s="4"/>
      <c r="E743" s="4"/>
      <c r="F743" s="4"/>
    </row>
    <row r="744" spans="1:6" ht="14.25" customHeight="1">
      <c r="A744" s="4"/>
      <c r="B744" s="4"/>
      <c r="C744" s="4"/>
      <c r="D744" s="4"/>
      <c r="E744" s="4"/>
      <c r="F744" s="4"/>
    </row>
    <row r="745" spans="1:6" ht="14.25" customHeight="1">
      <c r="A745" s="4"/>
      <c r="B745" s="4"/>
      <c r="C745" s="4"/>
      <c r="D745" s="4"/>
      <c r="E745" s="4"/>
      <c r="F745" s="4"/>
    </row>
    <row r="746" spans="1:6" ht="14.25" customHeight="1">
      <c r="A746" s="4"/>
      <c r="B746" s="4"/>
      <c r="C746" s="4"/>
      <c r="D746" s="4"/>
      <c r="E746" s="4"/>
      <c r="F746" s="4"/>
    </row>
    <row r="747" spans="1:6" ht="14.25" customHeight="1">
      <c r="A747" s="4"/>
      <c r="B747" s="4"/>
      <c r="C747" s="4"/>
      <c r="D747" s="4"/>
      <c r="E747" s="4"/>
      <c r="F747" s="4"/>
    </row>
    <row r="748" spans="1:6" ht="14.25" customHeight="1">
      <c r="A748" s="4"/>
      <c r="B748" s="4"/>
      <c r="C748" s="4"/>
      <c r="D748" s="4"/>
      <c r="E748" s="4"/>
      <c r="F748" s="4"/>
    </row>
    <row r="749" spans="1:6" ht="14.25" customHeight="1">
      <c r="A749" s="4"/>
      <c r="B749" s="4"/>
      <c r="C749" s="4"/>
      <c r="D749" s="4"/>
      <c r="E749" s="4"/>
      <c r="F749" s="4"/>
    </row>
    <row r="750" spans="1:6" ht="14.25" customHeight="1">
      <c r="A750" s="4"/>
      <c r="B750" s="4"/>
      <c r="C750" s="4"/>
      <c r="D750" s="4"/>
      <c r="E750" s="4"/>
      <c r="F750" s="4"/>
    </row>
    <row r="751" spans="1:6" ht="14.25" customHeight="1">
      <c r="A751" s="4"/>
      <c r="B751" s="4"/>
      <c r="C751" s="4"/>
      <c r="D751" s="4"/>
      <c r="E751" s="4"/>
      <c r="F751" s="4"/>
    </row>
    <row r="752" spans="1:6" ht="14.25" customHeight="1">
      <c r="A752" s="4"/>
      <c r="B752" s="4"/>
      <c r="C752" s="4"/>
      <c r="D752" s="4"/>
      <c r="E752" s="4"/>
      <c r="F752" s="4"/>
    </row>
    <row r="753" spans="1:6" ht="14.25" customHeight="1">
      <c r="A753" s="4"/>
      <c r="B753" s="4"/>
      <c r="C753" s="4"/>
      <c r="D753" s="4"/>
      <c r="E753" s="4"/>
      <c r="F753" s="4"/>
    </row>
    <row r="754" spans="1:6" ht="14.25" customHeight="1">
      <c r="A754" s="4"/>
      <c r="B754" s="4"/>
      <c r="C754" s="4"/>
      <c r="D754" s="4"/>
      <c r="E754" s="4"/>
      <c r="F754" s="4"/>
    </row>
    <row r="755" spans="1:6" ht="14.25" customHeight="1">
      <c r="A755" s="4"/>
      <c r="B755" s="4"/>
      <c r="C755" s="4"/>
      <c r="D755" s="4"/>
      <c r="E755" s="4"/>
      <c r="F755" s="4"/>
    </row>
    <row r="756" spans="1:6" ht="14.25" customHeight="1">
      <c r="A756" s="4"/>
      <c r="B756" s="4"/>
      <c r="C756" s="4"/>
      <c r="D756" s="4"/>
      <c r="E756" s="4"/>
      <c r="F756" s="4"/>
    </row>
    <row r="757" spans="1:6" ht="14.25" customHeight="1">
      <c r="A757" s="4"/>
      <c r="B757" s="4"/>
      <c r="C757" s="4"/>
      <c r="D757" s="4"/>
      <c r="E757" s="4"/>
      <c r="F757" s="4"/>
    </row>
    <row r="758" spans="1:6" ht="14.25" customHeight="1">
      <c r="A758" s="4"/>
      <c r="B758" s="4"/>
      <c r="C758" s="4"/>
      <c r="D758" s="4"/>
      <c r="E758" s="4"/>
      <c r="F758" s="4"/>
    </row>
    <row r="759" spans="1:6" ht="14.25" customHeight="1">
      <c r="A759" s="4"/>
      <c r="B759" s="4"/>
      <c r="C759" s="4"/>
      <c r="D759" s="4"/>
      <c r="E759" s="4"/>
      <c r="F759" s="4"/>
    </row>
    <row r="760" spans="1:6" ht="14.25" customHeight="1">
      <c r="A760" s="4"/>
      <c r="B760" s="4"/>
      <c r="C760" s="4"/>
      <c r="D760" s="4"/>
      <c r="E760" s="4"/>
      <c r="F760" s="4"/>
    </row>
    <row r="761" spans="1:6" ht="14.25" customHeight="1">
      <c r="A761" s="4"/>
      <c r="B761" s="4"/>
      <c r="C761" s="4"/>
      <c r="D761" s="4"/>
      <c r="E761" s="4"/>
      <c r="F761" s="4"/>
    </row>
    <row r="762" spans="1:6" ht="14.25" customHeight="1">
      <c r="A762" s="4"/>
      <c r="B762" s="4"/>
      <c r="C762" s="4"/>
      <c r="D762" s="4"/>
      <c r="E762" s="4"/>
      <c r="F762" s="4"/>
    </row>
    <row r="763" spans="1:6" ht="14.25" customHeight="1">
      <c r="A763" s="4"/>
      <c r="B763" s="4"/>
      <c r="C763" s="4"/>
      <c r="D763" s="4"/>
      <c r="E763" s="4"/>
      <c r="F763" s="4"/>
    </row>
    <row r="764" spans="1:6" ht="14.25" customHeight="1">
      <c r="A764" s="4"/>
      <c r="B764" s="4"/>
      <c r="C764" s="4"/>
      <c r="D764" s="4"/>
      <c r="E764" s="4"/>
      <c r="F764" s="4"/>
    </row>
    <row r="765" spans="1:6" ht="14.25" customHeight="1">
      <c r="A765" s="4"/>
      <c r="B765" s="4"/>
      <c r="C765" s="4"/>
      <c r="D765" s="4"/>
      <c r="E765" s="4"/>
      <c r="F765" s="4"/>
    </row>
    <row r="766" spans="1:6" ht="14.25" customHeight="1">
      <c r="A766" s="4"/>
      <c r="B766" s="4"/>
      <c r="C766" s="4"/>
      <c r="D766" s="4"/>
      <c r="E766" s="4"/>
      <c r="F766" s="4"/>
    </row>
    <row r="767" spans="1:6" ht="14.25" customHeight="1">
      <c r="A767" s="4"/>
      <c r="B767" s="4"/>
      <c r="C767" s="4"/>
      <c r="D767" s="4"/>
      <c r="E767" s="4"/>
      <c r="F767" s="4"/>
    </row>
    <row r="768" spans="1:6" ht="14.25" customHeight="1">
      <c r="A768" s="4"/>
      <c r="B768" s="4"/>
      <c r="C768" s="4"/>
      <c r="D768" s="4"/>
      <c r="E768" s="4"/>
      <c r="F768" s="4"/>
    </row>
    <row r="769" spans="1:6" ht="14.25" customHeight="1">
      <c r="A769" s="4"/>
      <c r="B769" s="4"/>
      <c r="C769" s="4"/>
      <c r="D769" s="4"/>
      <c r="E769" s="4"/>
      <c r="F769" s="4"/>
    </row>
    <row r="770" spans="1:6" ht="14.25" customHeight="1">
      <c r="A770" s="4"/>
      <c r="B770" s="4"/>
      <c r="C770" s="4"/>
      <c r="D770" s="4"/>
      <c r="E770" s="4"/>
      <c r="F770" s="4"/>
    </row>
    <row r="771" spans="1:6" ht="14.25" customHeight="1">
      <c r="A771" s="4"/>
      <c r="B771" s="4"/>
      <c r="C771" s="4"/>
      <c r="D771" s="4"/>
      <c r="E771" s="4"/>
      <c r="F771" s="4"/>
    </row>
    <row r="772" spans="1:6" ht="14.25" customHeight="1">
      <c r="A772" s="4"/>
      <c r="B772" s="4"/>
      <c r="C772" s="4"/>
      <c r="D772" s="4"/>
      <c r="E772" s="4"/>
      <c r="F772" s="4"/>
    </row>
    <row r="773" spans="1:6" ht="14.25" customHeight="1">
      <c r="A773" s="4"/>
      <c r="B773" s="4"/>
      <c r="C773" s="4"/>
      <c r="D773" s="4"/>
      <c r="E773" s="4"/>
      <c r="F773" s="4"/>
    </row>
    <row r="774" spans="1:6" ht="14.25" customHeight="1">
      <c r="A774" s="4"/>
      <c r="B774" s="4"/>
      <c r="C774" s="4"/>
      <c r="D774" s="4"/>
      <c r="E774" s="4"/>
      <c r="F774" s="4"/>
    </row>
    <row r="775" spans="1:6" ht="14.25" customHeight="1">
      <c r="A775" s="4"/>
      <c r="B775" s="4"/>
      <c r="C775" s="4"/>
      <c r="D775" s="4"/>
      <c r="E775" s="4"/>
      <c r="F775" s="4"/>
    </row>
    <row r="776" spans="1:6" ht="14.25" customHeight="1">
      <c r="A776" s="4"/>
      <c r="B776" s="4"/>
      <c r="C776" s="4"/>
      <c r="D776" s="4"/>
      <c r="E776" s="4"/>
      <c r="F776" s="4"/>
    </row>
    <row r="777" spans="1:6" ht="14.25" customHeight="1">
      <c r="A777" s="4"/>
      <c r="B777" s="4"/>
      <c r="C777" s="4"/>
      <c r="D777" s="4"/>
      <c r="E777" s="4"/>
      <c r="F777" s="4"/>
    </row>
    <row r="778" spans="1:6" ht="14.25" customHeight="1">
      <c r="A778" s="4"/>
      <c r="B778" s="4"/>
      <c r="C778" s="4"/>
      <c r="D778" s="4"/>
      <c r="E778" s="4"/>
      <c r="F778" s="4"/>
    </row>
    <row r="779" spans="1:6" ht="14.25" customHeight="1">
      <c r="A779" s="4"/>
      <c r="B779" s="4"/>
      <c r="C779" s="4"/>
      <c r="D779" s="4"/>
      <c r="E779" s="4"/>
      <c r="F779" s="4"/>
    </row>
    <row r="780" spans="1:6" ht="14.25" customHeight="1">
      <c r="A780" s="4"/>
      <c r="B780" s="4"/>
      <c r="C780" s="4"/>
      <c r="D780" s="4"/>
      <c r="E780" s="4"/>
      <c r="F780" s="4"/>
    </row>
    <row r="781" spans="1:6" ht="14.25" customHeight="1">
      <c r="A781" s="4"/>
      <c r="B781" s="4"/>
      <c r="C781" s="4"/>
      <c r="D781" s="4"/>
      <c r="E781" s="4"/>
      <c r="F781" s="4"/>
    </row>
    <row r="782" spans="1:6" ht="14.25" customHeight="1">
      <c r="A782" s="4"/>
      <c r="B782" s="4"/>
      <c r="C782" s="4"/>
      <c r="D782" s="4"/>
      <c r="E782" s="4"/>
      <c r="F782" s="4"/>
    </row>
    <row r="783" spans="1:6" ht="14.25" customHeight="1">
      <c r="A783" s="4"/>
      <c r="B783" s="4"/>
      <c r="C783" s="4"/>
      <c r="D783" s="4"/>
      <c r="E783" s="4"/>
      <c r="F783" s="4"/>
    </row>
    <row r="784" spans="1:6" ht="14.25" customHeight="1">
      <c r="A784" s="4"/>
      <c r="B784" s="4"/>
      <c r="C784" s="4"/>
      <c r="D784" s="4"/>
      <c r="E784" s="4"/>
      <c r="F784" s="4"/>
    </row>
    <row r="785" spans="1:6" ht="14.25" customHeight="1">
      <c r="A785" s="4"/>
      <c r="B785" s="4"/>
      <c r="C785" s="4"/>
      <c r="D785" s="4"/>
      <c r="E785" s="4"/>
      <c r="F785" s="4"/>
    </row>
    <row r="786" spans="1:6" ht="14.25" customHeight="1">
      <c r="A786" s="4"/>
      <c r="B786" s="4"/>
      <c r="C786" s="4"/>
      <c r="D786" s="4"/>
      <c r="E786" s="4"/>
      <c r="F786" s="4"/>
    </row>
    <row r="787" spans="1:6" ht="14.25" customHeight="1">
      <c r="A787" s="4"/>
      <c r="B787" s="4"/>
      <c r="C787" s="4"/>
      <c r="D787" s="4"/>
      <c r="E787" s="4"/>
      <c r="F787" s="4"/>
    </row>
    <row r="788" spans="1:6" ht="14.25" customHeight="1">
      <c r="A788" s="4"/>
      <c r="B788" s="4"/>
      <c r="C788" s="4"/>
      <c r="D788" s="4"/>
      <c r="E788" s="4"/>
      <c r="F788" s="4"/>
    </row>
    <row r="789" spans="1:6" ht="14.25" customHeight="1">
      <c r="A789" s="4"/>
      <c r="B789" s="4"/>
      <c r="C789" s="4"/>
      <c r="D789" s="4"/>
      <c r="E789" s="4"/>
      <c r="F789" s="4"/>
    </row>
    <row r="790" spans="1:6" ht="14.25" customHeight="1">
      <c r="A790" s="4"/>
      <c r="B790" s="4"/>
      <c r="C790" s="4"/>
      <c r="D790" s="4"/>
      <c r="E790" s="4"/>
      <c r="F790" s="4"/>
    </row>
    <row r="791" spans="1:6" ht="14.25" customHeight="1">
      <c r="A791" s="4"/>
      <c r="B791" s="4"/>
      <c r="C791" s="4"/>
      <c r="D791" s="4"/>
      <c r="E791" s="4"/>
      <c r="F791" s="4"/>
    </row>
    <row r="792" spans="1:6" ht="14.25" customHeight="1">
      <c r="A792" s="4"/>
      <c r="B792" s="4"/>
      <c r="C792" s="4"/>
      <c r="D792" s="4"/>
      <c r="E792" s="4"/>
      <c r="F792" s="4"/>
    </row>
    <row r="793" spans="1:6" ht="14.25" customHeight="1">
      <c r="A793" s="4"/>
      <c r="B793" s="4"/>
      <c r="C793" s="4"/>
      <c r="D793" s="4"/>
      <c r="E793" s="4"/>
      <c r="F793" s="4"/>
    </row>
    <row r="794" spans="1:6" ht="14.25" customHeight="1">
      <c r="A794" s="4"/>
      <c r="B794" s="4"/>
      <c r="C794" s="4"/>
      <c r="D794" s="4"/>
      <c r="E794" s="4"/>
      <c r="F794" s="4"/>
    </row>
    <row r="795" spans="1:6" ht="14.25" customHeight="1">
      <c r="A795" s="4"/>
      <c r="B795" s="4"/>
      <c r="C795" s="4"/>
      <c r="D795" s="4"/>
      <c r="E795" s="4"/>
      <c r="F795" s="4"/>
    </row>
    <row r="796" spans="1:6" ht="14.25" customHeight="1">
      <c r="A796" s="4"/>
      <c r="B796" s="4"/>
      <c r="C796" s="4"/>
      <c r="D796" s="4"/>
      <c r="E796" s="4"/>
      <c r="F796" s="4"/>
    </row>
    <row r="797" spans="1:6" ht="14.25" customHeight="1">
      <c r="A797" s="4"/>
      <c r="B797" s="4"/>
      <c r="C797" s="4"/>
      <c r="D797" s="4"/>
      <c r="E797" s="4"/>
      <c r="F797" s="4"/>
    </row>
    <row r="798" spans="1:6" ht="14.25" customHeight="1">
      <c r="A798" s="4"/>
      <c r="B798" s="4"/>
      <c r="C798" s="4"/>
      <c r="D798" s="4"/>
      <c r="E798" s="4"/>
      <c r="F798" s="4"/>
    </row>
    <row r="799" spans="1:6" ht="14.25" customHeight="1">
      <c r="A799" s="4"/>
      <c r="B799" s="4"/>
      <c r="C799" s="4"/>
      <c r="D799" s="4"/>
      <c r="E799" s="4"/>
      <c r="F799" s="4"/>
    </row>
    <row r="800" spans="1:6" ht="14.25" customHeight="1">
      <c r="A800" s="4"/>
      <c r="B800" s="4"/>
      <c r="C800" s="4"/>
      <c r="D800" s="4"/>
      <c r="E800" s="4"/>
      <c r="F800" s="4"/>
    </row>
    <row r="801" spans="1:6" ht="14.25" customHeight="1">
      <c r="A801" s="4"/>
      <c r="B801" s="4"/>
      <c r="C801" s="4"/>
      <c r="D801" s="4"/>
      <c r="E801" s="4"/>
      <c r="F801" s="4"/>
    </row>
    <row r="802" spans="1:6" ht="14.25" customHeight="1">
      <c r="A802" s="4"/>
      <c r="B802" s="4"/>
      <c r="C802" s="4"/>
      <c r="D802" s="4"/>
      <c r="E802" s="4"/>
      <c r="F802" s="4"/>
    </row>
    <row r="803" spans="1:6" ht="14.25" customHeight="1">
      <c r="A803" s="4"/>
      <c r="B803" s="4"/>
      <c r="C803" s="4"/>
      <c r="D803" s="4"/>
      <c r="E803" s="4"/>
      <c r="F803" s="4"/>
    </row>
    <row r="804" spans="1:6" ht="14.25" customHeight="1">
      <c r="A804" s="4"/>
      <c r="B804" s="4"/>
      <c r="C804" s="4"/>
      <c r="D804" s="4"/>
      <c r="E804" s="4"/>
      <c r="F804" s="4"/>
    </row>
    <row r="805" spans="1:6" ht="14.25" customHeight="1">
      <c r="A805" s="4"/>
      <c r="B805" s="4"/>
      <c r="C805" s="4"/>
      <c r="D805" s="4"/>
      <c r="E805" s="4"/>
      <c r="F805" s="4"/>
    </row>
    <row r="806" spans="1:6" ht="14.25" customHeight="1">
      <c r="A806" s="4"/>
      <c r="B806" s="4"/>
      <c r="C806" s="4"/>
      <c r="D806" s="4"/>
      <c r="E806" s="4"/>
      <c r="F806" s="4"/>
    </row>
    <row r="807" spans="1:6" ht="14.25" customHeight="1">
      <c r="A807" s="4"/>
      <c r="B807" s="4"/>
      <c r="C807" s="4"/>
      <c r="D807" s="4"/>
      <c r="E807" s="4"/>
      <c r="F807" s="4"/>
    </row>
    <row r="808" spans="1:6" ht="14.25" customHeight="1">
      <c r="A808" s="4"/>
      <c r="B808" s="4"/>
      <c r="C808" s="4"/>
      <c r="D808" s="4"/>
      <c r="E808" s="4"/>
      <c r="F808" s="4"/>
    </row>
    <row r="809" spans="1:6" ht="14.25" customHeight="1">
      <c r="A809" s="4"/>
      <c r="B809" s="4"/>
      <c r="C809" s="4"/>
      <c r="D809" s="4"/>
      <c r="E809" s="4"/>
      <c r="F809" s="4"/>
    </row>
    <row r="810" spans="1:6" ht="14.25" customHeight="1">
      <c r="A810" s="4"/>
      <c r="B810" s="4"/>
      <c r="C810" s="4"/>
      <c r="D810" s="4"/>
      <c r="E810" s="4"/>
      <c r="F810" s="4"/>
    </row>
    <row r="811" spans="1:6" ht="14.25" customHeight="1">
      <c r="A811" s="4"/>
      <c r="B811" s="4"/>
      <c r="C811" s="4"/>
      <c r="D811" s="4"/>
      <c r="E811" s="4"/>
      <c r="F811" s="4"/>
    </row>
    <row r="812" spans="1:6" ht="14.25" customHeight="1">
      <c r="A812" s="4"/>
      <c r="B812" s="4"/>
      <c r="C812" s="4"/>
      <c r="D812" s="4"/>
      <c r="E812" s="4"/>
      <c r="F812" s="4"/>
    </row>
    <row r="813" spans="1:6" ht="14.25" customHeight="1">
      <c r="A813" s="4"/>
      <c r="B813" s="4"/>
      <c r="C813" s="4"/>
      <c r="D813" s="4"/>
      <c r="E813" s="4"/>
      <c r="F813" s="4"/>
    </row>
    <row r="814" spans="1:6" ht="14.25" customHeight="1">
      <c r="A814" s="4"/>
      <c r="B814" s="4"/>
      <c r="C814" s="4"/>
      <c r="D814" s="4"/>
      <c r="E814" s="4"/>
      <c r="F814" s="4"/>
    </row>
    <row r="815" spans="1:6" ht="14.25" customHeight="1">
      <c r="A815" s="4"/>
      <c r="B815" s="4"/>
      <c r="C815" s="4"/>
      <c r="D815" s="4"/>
      <c r="E815" s="4"/>
      <c r="F815" s="4"/>
    </row>
    <row r="816" spans="1:6" ht="14.25" customHeight="1">
      <c r="A816" s="4"/>
      <c r="B816" s="4"/>
      <c r="C816" s="4"/>
      <c r="D816" s="4"/>
      <c r="E816" s="4"/>
      <c r="F816" s="4"/>
    </row>
    <row r="817" spans="1:6" ht="14.25" customHeight="1">
      <c r="A817" s="4"/>
      <c r="B817" s="4"/>
      <c r="C817" s="4"/>
      <c r="D817" s="4"/>
      <c r="E817" s="4"/>
      <c r="F817" s="4"/>
    </row>
    <row r="818" spans="1:6" ht="14.25" customHeight="1">
      <c r="A818" s="4"/>
      <c r="B818" s="4"/>
      <c r="C818" s="4"/>
      <c r="D818" s="4"/>
      <c r="E818" s="4"/>
      <c r="F818" s="4"/>
    </row>
    <row r="819" spans="1:6" ht="14.25" customHeight="1">
      <c r="A819" s="4"/>
      <c r="B819" s="4"/>
      <c r="C819" s="4"/>
      <c r="D819" s="4"/>
      <c r="E819" s="4"/>
      <c r="F819" s="4"/>
    </row>
    <row r="820" spans="1:6" ht="14.25" customHeight="1">
      <c r="A820" s="4"/>
      <c r="B820" s="4"/>
      <c r="C820" s="4"/>
      <c r="D820" s="4"/>
      <c r="E820" s="4"/>
      <c r="F820" s="4"/>
    </row>
    <row r="821" spans="1:6" ht="14.25" customHeight="1">
      <c r="A821" s="4"/>
      <c r="B821" s="4"/>
      <c r="C821" s="4"/>
      <c r="D821" s="4"/>
      <c r="E821" s="4"/>
      <c r="F821" s="4"/>
    </row>
    <row r="822" spans="1:6" ht="14.25" customHeight="1">
      <c r="A822" s="4"/>
      <c r="B822" s="4"/>
      <c r="C822" s="4"/>
      <c r="D822" s="4"/>
      <c r="E822" s="4"/>
      <c r="F822" s="4"/>
    </row>
    <row r="823" spans="1:6" ht="14.25" customHeight="1">
      <c r="A823" s="4"/>
      <c r="B823" s="4"/>
      <c r="C823" s="4"/>
      <c r="D823" s="4"/>
      <c r="E823" s="4"/>
      <c r="F823" s="4"/>
    </row>
    <row r="824" spans="1:6" ht="14.25" customHeight="1">
      <c r="A824" s="4"/>
      <c r="B824" s="4"/>
      <c r="C824" s="4"/>
      <c r="D824" s="4"/>
      <c r="E824" s="4"/>
      <c r="F824" s="4"/>
    </row>
    <row r="825" spans="1:6" ht="14.25" customHeight="1">
      <c r="A825" s="4"/>
      <c r="B825" s="4"/>
      <c r="C825" s="4"/>
      <c r="D825" s="4"/>
      <c r="E825" s="4"/>
      <c r="F825" s="4"/>
    </row>
    <row r="826" spans="1:6" ht="14.25" customHeight="1">
      <c r="A826" s="4"/>
      <c r="B826" s="4"/>
      <c r="C826" s="4"/>
      <c r="D826" s="4"/>
      <c r="E826" s="4"/>
      <c r="F826" s="4"/>
    </row>
    <row r="827" spans="1:6" ht="14.25" customHeight="1">
      <c r="A827" s="4"/>
      <c r="B827" s="4"/>
      <c r="C827" s="4"/>
      <c r="D827" s="4"/>
      <c r="E827" s="4"/>
      <c r="F827" s="4"/>
    </row>
    <row r="828" spans="1:6" ht="14.25" customHeight="1">
      <c r="A828" s="4"/>
      <c r="B828" s="4"/>
      <c r="C828" s="4"/>
      <c r="D828" s="4"/>
      <c r="E828" s="4"/>
      <c r="F828" s="4"/>
    </row>
    <row r="829" spans="1:6" ht="14.25" customHeight="1">
      <c r="A829" s="4"/>
      <c r="B829" s="4"/>
      <c r="C829" s="4"/>
      <c r="D829" s="4"/>
      <c r="E829" s="4"/>
      <c r="F829" s="4"/>
    </row>
    <row r="830" spans="1:6" ht="14.25" customHeight="1">
      <c r="A830" s="4"/>
      <c r="B830" s="4"/>
      <c r="C830" s="4"/>
      <c r="D830" s="4"/>
      <c r="E830" s="4"/>
      <c r="F830" s="4"/>
    </row>
    <row r="831" spans="1:6" ht="14.25" customHeight="1">
      <c r="A831" s="4"/>
      <c r="B831" s="4"/>
      <c r="C831" s="4"/>
      <c r="D831" s="4"/>
      <c r="E831" s="4"/>
      <c r="F831" s="4"/>
    </row>
    <row r="832" spans="1:6" ht="14.25" customHeight="1">
      <c r="A832" s="4"/>
      <c r="B832" s="4"/>
      <c r="C832" s="4"/>
      <c r="D832" s="4"/>
      <c r="E832" s="4"/>
      <c r="F832" s="4"/>
    </row>
    <row r="833" spans="1:6" ht="14.25" customHeight="1">
      <c r="A833" s="4"/>
      <c r="B833" s="4"/>
      <c r="C833" s="4"/>
      <c r="D833" s="4"/>
      <c r="E833" s="4"/>
      <c r="F833" s="4"/>
    </row>
    <row r="834" spans="1:6" ht="14.25" customHeight="1">
      <c r="A834" s="4"/>
      <c r="B834" s="4"/>
      <c r="C834" s="4"/>
      <c r="D834" s="4"/>
      <c r="E834" s="4"/>
      <c r="F834" s="4"/>
    </row>
    <row r="835" spans="1:6" ht="14.25" customHeight="1">
      <c r="A835" s="4"/>
      <c r="B835" s="4"/>
      <c r="C835" s="4"/>
      <c r="D835" s="4"/>
      <c r="E835" s="4"/>
      <c r="F835" s="4"/>
    </row>
    <row r="836" spans="1:6" ht="14.25" customHeight="1">
      <c r="A836" s="4"/>
      <c r="B836" s="4"/>
      <c r="C836" s="4"/>
      <c r="D836" s="4"/>
      <c r="E836" s="4"/>
      <c r="F836" s="4"/>
    </row>
    <row r="837" spans="1:6" ht="14.25" customHeight="1">
      <c r="A837" s="4"/>
      <c r="B837" s="4"/>
      <c r="C837" s="4"/>
      <c r="D837" s="4"/>
      <c r="E837" s="4"/>
      <c r="F837" s="4"/>
    </row>
    <row r="838" spans="1:6" ht="14.25" customHeight="1">
      <c r="A838" s="4"/>
      <c r="B838" s="4"/>
      <c r="C838" s="4"/>
      <c r="D838" s="4"/>
      <c r="E838" s="4"/>
      <c r="F838" s="4"/>
    </row>
    <row r="839" spans="1:6" ht="14.25" customHeight="1">
      <c r="A839" s="4"/>
      <c r="B839" s="4"/>
      <c r="C839" s="4"/>
      <c r="D839" s="4"/>
      <c r="E839" s="4"/>
      <c r="F839" s="4"/>
    </row>
    <row r="840" spans="1:6" ht="14.25" customHeight="1">
      <c r="A840" s="4"/>
      <c r="B840" s="4"/>
      <c r="C840" s="4"/>
      <c r="D840" s="4"/>
      <c r="E840" s="4"/>
      <c r="F840" s="4"/>
    </row>
    <row r="841" spans="1:6" ht="14.25" customHeight="1">
      <c r="A841" s="4"/>
      <c r="B841" s="4"/>
      <c r="C841" s="4"/>
      <c r="D841" s="4"/>
      <c r="E841" s="4"/>
      <c r="F841" s="4"/>
    </row>
    <row r="842" spans="1:6" ht="14.25" customHeight="1">
      <c r="A842" s="4"/>
      <c r="B842" s="4"/>
      <c r="C842" s="4"/>
      <c r="D842" s="4"/>
      <c r="E842" s="4"/>
      <c r="F842" s="4"/>
    </row>
    <row r="843" spans="1:6" ht="14.25" customHeight="1">
      <c r="A843" s="4"/>
      <c r="B843" s="4"/>
      <c r="C843" s="4"/>
      <c r="D843" s="4"/>
      <c r="E843" s="4"/>
      <c r="F843" s="4"/>
    </row>
    <row r="844" spans="1:6" ht="14.25" customHeight="1">
      <c r="A844" s="4"/>
      <c r="B844" s="4"/>
      <c r="C844" s="4"/>
      <c r="D844" s="4"/>
      <c r="E844" s="4"/>
      <c r="F844" s="4"/>
    </row>
    <row r="845" spans="1:6" ht="14.25" customHeight="1">
      <c r="A845" s="4"/>
      <c r="B845" s="4"/>
      <c r="C845" s="4"/>
      <c r="D845" s="4"/>
      <c r="E845" s="4"/>
      <c r="F845" s="4"/>
    </row>
    <row r="846" spans="1:6" ht="14.25" customHeight="1">
      <c r="A846" s="4"/>
      <c r="B846" s="4"/>
      <c r="C846" s="4"/>
      <c r="D846" s="4"/>
      <c r="E846" s="4"/>
      <c r="F846" s="4"/>
    </row>
    <row r="847" spans="1:6" ht="14.25" customHeight="1">
      <c r="A847" s="4"/>
      <c r="B847" s="4"/>
      <c r="C847" s="4"/>
      <c r="D847" s="4"/>
      <c r="E847" s="4"/>
      <c r="F847" s="4"/>
    </row>
    <row r="848" spans="1:6" ht="14.25" customHeight="1">
      <c r="A848" s="4"/>
      <c r="B848" s="4"/>
      <c r="C848" s="4"/>
      <c r="D848" s="4"/>
      <c r="E848" s="4"/>
      <c r="F848" s="4"/>
    </row>
    <row r="849" spans="1:6" ht="14.25" customHeight="1">
      <c r="A849" s="4"/>
      <c r="B849" s="4"/>
      <c r="C849" s="4"/>
      <c r="D849" s="4"/>
      <c r="E849" s="4"/>
      <c r="F849" s="4"/>
    </row>
    <row r="850" spans="1:6" ht="14.25" customHeight="1">
      <c r="A850" s="4"/>
      <c r="B850" s="4"/>
      <c r="C850" s="4"/>
      <c r="D850" s="4"/>
      <c r="E850" s="4"/>
      <c r="F850" s="4"/>
    </row>
    <row r="851" spans="1:6" ht="14.25" customHeight="1">
      <c r="A851" s="4"/>
      <c r="B851" s="4"/>
      <c r="C851" s="4"/>
      <c r="D851" s="4"/>
      <c r="E851" s="4"/>
      <c r="F851" s="4"/>
    </row>
    <row r="852" spans="1:6" ht="14.25" customHeight="1">
      <c r="A852" s="4"/>
      <c r="B852" s="4"/>
      <c r="C852" s="4"/>
      <c r="D852" s="4"/>
      <c r="E852" s="4"/>
      <c r="F852" s="4"/>
    </row>
    <row r="853" spans="1:6" ht="14.25" customHeight="1">
      <c r="A853" s="4"/>
      <c r="B853" s="4"/>
      <c r="C853" s="4"/>
      <c r="D853" s="4"/>
      <c r="E853" s="4"/>
      <c r="F853" s="4"/>
    </row>
    <row r="854" spans="1:6" ht="14.25" customHeight="1">
      <c r="A854" s="4"/>
      <c r="B854" s="4"/>
      <c r="C854" s="4"/>
      <c r="D854" s="4"/>
      <c r="E854" s="4"/>
      <c r="F854" s="4"/>
    </row>
    <row r="855" spans="1:6" ht="14.25" customHeight="1">
      <c r="A855" s="4"/>
      <c r="B855" s="4"/>
      <c r="C855" s="4"/>
      <c r="D855" s="4"/>
      <c r="E855" s="4"/>
      <c r="F855" s="4"/>
    </row>
    <row r="856" spans="1:6" ht="14.25" customHeight="1">
      <c r="A856" s="4"/>
      <c r="B856" s="4"/>
      <c r="C856" s="4"/>
      <c r="D856" s="4"/>
      <c r="E856" s="4"/>
      <c r="F856" s="4"/>
    </row>
    <row r="857" spans="1:6" ht="14.25" customHeight="1">
      <c r="A857" s="4"/>
      <c r="B857" s="4"/>
      <c r="C857" s="4"/>
      <c r="D857" s="4"/>
      <c r="E857" s="4"/>
      <c r="F857" s="4"/>
    </row>
    <row r="858" spans="1:6" ht="14.25" customHeight="1">
      <c r="A858" s="4"/>
      <c r="B858" s="4"/>
      <c r="C858" s="4"/>
      <c r="D858" s="4"/>
      <c r="E858" s="4"/>
      <c r="F858" s="4"/>
    </row>
    <row r="859" spans="1:6" ht="14.25" customHeight="1">
      <c r="A859" s="4"/>
      <c r="B859" s="4"/>
      <c r="C859" s="4"/>
      <c r="D859" s="4"/>
      <c r="E859" s="4"/>
      <c r="F859" s="4"/>
    </row>
    <row r="860" spans="1:6" ht="14.25" customHeight="1">
      <c r="A860" s="4"/>
      <c r="B860" s="4"/>
      <c r="C860" s="4"/>
      <c r="D860" s="4"/>
      <c r="E860" s="4"/>
      <c r="F860" s="4"/>
    </row>
    <row r="861" spans="1:6" ht="14.25" customHeight="1">
      <c r="A861" s="4"/>
      <c r="B861" s="4"/>
      <c r="C861" s="4"/>
      <c r="D861" s="4"/>
      <c r="E861" s="4"/>
      <c r="F861" s="4"/>
    </row>
    <row r="862" spans="1:6" ht="14.25" customHeight="1">
      <c r="A862" s="4"/>
      <c r="B862" s="4"/>
      <c r="C862" s="4"/>
      <c r="D862" s="4"/>
      <c r="E862" s="4"/>
      <c r="F862" s="4"/>
    </row>
    <row r="863" spans="1:6" ht="14.25" customHeight="1">
      <c r="A863" s="4"/>
      <c r="B863" s="4"/>
      <c r="C863" s="4"/>
      <c r="D863" s="4"/>
      <c r="E863" s="4"/>
      <c r="F863" s="4"/>
    </row>
    <row r="864" spans="1:6" ht="14.25" customHeight="1">
      <c r="A864" s="4"/>
      <c r="B864" s="4"/>
      <c r="C864" s="4"/>
      <c r="D864" s="4"/>
      <c r="E864" s="4"/>
      <c r="F864" s="4"/>
    </row>
    <row r="865" spans="1:6" ht="14.25" customHeight="1">
      <c r="A865" s="4"/>
      <c r="B865" s="4"/>
      <c r="C865" s="4"/>
      <c r="D865" s="4"/>
      <c r="E865" s="4"/>
      <c r="F865" s="4"/>
    </row>
    <row r="866" spans="1:6" ht="14.25" customHeight="1">
      <c r="A866" s="4"/>
      <c r="B866" s="4"/>
      <c r="C866" s="4"/>
      <c r="D866" s="4"/>
      <c r="E866" s="4"/>
      <c r="F866" s="4"/>
    </row>
    <row r="867" spans="1:6" ht="14.25" customHeight="1">
      <c r="A867" s="4"/>
      <c r="B867" s="4"/>
      <c r="C867" s="4"/>
      <c r="D867" s="4"/>
      <c r="E867" s="4"/>
      <c r="F867" s="4"/>
    </row>
    <row r="868" spans="1:6" ht="14.25" customHeight="1">
      <c r="A868" s="4"/>
      <c r="B868" s="4"/>
      <c r="C868" s="4"/>
      <c r="D868" s="4"/>
      <c r="E868" s="4"/>
      <c r="F868" s="4"/>
    </row>
    <row r="869" spans="1:6" ht="14.25" customHeight="1">
      <c r="A869" s="4"/>
      <c r="B869" s="4"/>
      <c r="C869" s="4"/>
      <c r="D869" s="4"/>
      <c r="E869" s="4"/>
      <c r="F869" s="4"/>
    </row>
    <row r="870" spans="1:6" ht="14.25" customHeight="1">
      <c r="A870" s="4"/>
      <c r="B870" s="4"/>
      <c r="C870" s="4"/>
      <c r="D870" s="4"/>
      <c r="E870" s="4"/>
      <c r="F870" s="4"/>
    </row>
    <row r="871" spans="1:6" ht="14.25" customHeight="1">
      <c r="A871" s="4"/>
      <c r="B871" s="4"/>
      <c r="C871" s="4"/>
      <c r="D871" s="4"/>
      <c r="E871" s="4"/>
      <c r="F871" s="4"/>
    </row>
    <row r="872" spans="1:6" ht="14.25" customHeight="1">
      <c r="A872" s="4"/>
      <c r="B872" s="4"/>
      <c r="C872" s="4"/>
      <c r="D872" s="4"/>
      <c r="E872" s="4"/>
      <c r="F872" s="4"/>
    </row>
    <row r="873" spans="1:6" ht="14.25" customHeight="1">
      <c r="A873" s="4"/>
      <c r="B873" s="4"/>
      <c r="C873" s="4"/>
      <c r="D873" s="4"/>
      <c r="E873" s="4"/>
      <c r="F873" s="4"/>
    </row>
    <row r="874" spans="1:6" ht="14.25" customHeight="1">
      <c r="A874" s="4"/>
      <c r="B874" s="4"/>
      <c r="C874" s="4"/>
      <c r="D874" s="4"/>
      <c r="E874" s="4"/>
      <c r="F874" s="4"/>
    </row>
    <row r="875" spans="1:6" ht="14.25" customHeight="1">
      <c r="A875" s="4"/>
      <c r="B875" s="4"/>
      <c r="C875" s="4"/>
      <c r="D875" s="4"/>
      <c r="E875" s="4"/>
      <c r="F875" s="4"/>
    </row>
    <row r="876" spans="1:6" ht="14.25" customHeight="1">
      <c r="A876" s="4"/>
      <c r="B876" s="4"/>
      <c r="C876" s="4"/>
      <c r="D876" s="4"/>
      <c r="E876" s="4"/>
      <c r="F876" s="4"/>
    </row>
    <row r="877" spans="1:6" ht="14.25" customHeight="1">
      <c r="A877" s="4"/>
      <c r="B877" s="4"/>
      <c r="C877" s="4"/>
      <c r="D877" s="4"/>
      <c r="E877" s="4"/>
      <c r="F877" s="4"/>
    </row>
    <row r="878" spans="1:6" ht="14.25" customHeight="1">
      <c r="A878" s="4"/>
      <c r="B878" s="4"/>
      <c r="C878" s="4"/>
      <c r="D878" s="4"/>
      <c r="E878" s="4"/>
      <c r="F878" s="4"/>
    </row>
    <row r="879" spans="1:6" ht="14.25" customHeight="1">
      <c r="A879" s="4"/>
      <c r="B879" s="4"/>
      <c r="C879" s="4"/>
      <c r="D879" s="4"/>
      <c r="E879" s="4"/>
      <c r="F879" s="4"/>
    </row>
    <row r="880" spans="1:6" ht="14.25" customHeight="1">
      <c r="A880" s="4"/>
      <c r="B880" s="4"/>
      <c r="C880" s="4"/>
      <c r="D880" s="4"/>
      <c r="E880" s="4"/>
      <c r="F880" s="4"/>
    </row>
    <row r="881" spans="1:6" ht="14.25" customHeight="1">
      <c r="A881" s="4"/>
      <c r="B881" s="4"/>
      <c r="C881" s="4"/>
      <c r="D881" s="4"/>
      <c r="E881" s="4"/>
      <c r="F881" s="4"/>
    </row>
    <row r="882" spans="1:6" ht="14.25" customHeight="1">
      <c r="A882" s="4"/>
      <c r="B882" s="4"/>
      <c r="C882" s="4"/>
      <c r="D882" s="4"/>
      <c r="E882" s="4"/>
      <c r="F882" s="4"/>
    </row>
    <row r="883" spans="1:6" ht="14.25" customHeight="1">
      <c r="A883" s="4"/>
      <c r="B883" s="4"/>
      <c r="C883" s="4"/>
      <c r="D883" s="4"/>
      <c r="E883" s="4"/>
      <c r="F883" s="4"/>
    </row>
    <row r="884" spans="1:6" ht="14.25" customHeight="1">
      <c r="A884" s="4"/>
      <c r="B884" s="4"/>
      <c r="C884" s="4"/>
      <c r="D884" s="4"/>
      <c r="E884" s="4"/>
      <c r="F884" s="4"/>
    </row>
    <row r="885" spans="1:6" ht="14.25" customHeight="1">
      <c r="A885" s="4"/>
      <c r="B885" s="4"/>
      <c r="C885" s="4"/>
      <c r="D885" s="4"/>
      <c r="E885" s="4"/>
      <c r="F885" s="4"/>
    </row>
    <row r="886" spans="1:6" ht="14.25" customHeight="1">
      <c r="A886" s="4"/>
      <c r="B886" s="4"/>
      <c r="C886" s="4"/>
      <c r="D886" s="4"/>
      <c r="E886" s="4"/>
      <c r="F886" s="4"/>
    </row>
    <row r="887" spans="1:6" ht="14.25" customHeight="1">
      <c r="A887" s="4"/>
      <c r="B887" s="4"/>
      <c r="C887" s="4"/>
      <c r="D887" s="4"/>
      <c r="E887" s="4"/>
      <c r="F887" s="4"/>
    </row>
    <row r="888" spans="1:6" ht="14.25" customHeight="1">
      <c r="A888" s="4"/>
      <c r="B888" s="4"/>
      <c r="C888" s="4"/>
      <c r="D888" s="4"/>
      <c r="E888" s="4"/>
      <c r="F888" s="4"/>
    </row>
    <row r="889" spans="1:6" ht="14.25" customHeight="1">
      <c r="A889" s="4"/>
      <c r="B889" s="4"/>
      <c r="C889" s="4"/>
      <c r="D889" s="4"/>
      <c r="E889" s="4"/>
      <c r="F889" s="4"/>
    </row>
    <row r="890" spans="1:6" ht="14.25" customHeight="1">
      <c r="A890" s="4"/>
      <c r="B890" s="4"/>
      <c r="C890" s="4"/>
      <c r="D890" s="4"/>
      <c r="E890" s="4"/>
      <c r="F890" s="4"/>
    </row>
    <row r="891" spans="1:6" ht="14.25" customHeight="1">
      <c r="A891" s="4"/>
      <c r="B891" s="4"/>
      <c r="C891" s="4"/>
      <c r="D891" s="4"/>
      <c r="E891" s="4"/>
      <c r="F891" s="4"/>
    </row>
    <row r="892" spans="1:6" ht="14.25" customHeight="1">
      <c r="A892" s="4"/>
      <c r="B892" s="4"/>
      <c r="C892" s="4"/>
      <c r="D892" s="4"/>
      <c r="E892" s="4"/>
      <c r="F892" s="4"/>
    </row>
    <row r="893" spans="1:6" ht="14.25" customHeight="1">
      <c r="A893" s="4"/>
      <c r="B893" s="4"/>
      <c r="C893" s="4"/>
      <c r="D893" s="4"/>
      <c r="E893" s="4"/>
      <c r="F893" s="4"/>
    </row>
    <row r="894" spans="1:6" ht="14.25" customHeight="1">
      <c r="A894" s="4"/>
      <c r="B894" s="4"/>
      <c r="C894" s="4"/>
      <c r="D894" s="4"/>
      <c r="E894" s="4"/>
      <c r="F894" s="4"/>
    </row>
    <row r="895" spans="1:6" ht="14.25" customHeight="1">
      <c r="A895" s="4"/>
      <c r="B895" s="4"/>
      <c r="C895" s="4"/>
      <c r="D895" s="4"/>
      <c r="E895" s="4"/>
      <c r="F895" s="4"/>
    </row>
    <row r="896" spans="1:6" ht="14.25" customHeight="1">
      <c r="A896" s="4"/>
      <c r="B896" s="4"/>
      <c r="C896" s="4"/>
      <c r="D896" s="4"/>
      <c r="E896" s="4"/>
      <c r="F896" s="4"/>
    </row>
    <row r="897" spans="1:6" ht="14.25" customHeight="1">
      <c r="A897" s="4"/>
      <c r="B897" s="4"/>
      <c r="C897" s="4"/>
      <c r="D897" s="4"/>
      <c r="E897" s="4"/>
      <c r="F897" s="4"/>
    </row>
    <row r="898" spans="1:6" ht="14.25" customHeight="1">
      <c r="A898" s="4"/>
      <c r="B898" s="4"/>
      <c r="C898" s="4"/>
      <c r="D898" s="4"/>
      <c r="E898" s="4"/>
      <c r="F898" s="4"/>
    </row>
    <row r="899" spans="1:6" ht="14.25" customHeight="1">
      <c r="A899" s="4"/>
      <c r="B899" s="4"/>
      <c r="C899" s="4"/>
      <c r="D899" s="4"/>
      <c r="E899" s="4"/>
      <c r="F899" s="4"/>
    </row>
    <row r="900" spans="1:6" ht="14.25" customHeight="1">
      <c r="A900" s="4"/>
      <c r="B900" s="4"/>
      <c r="C900" s="4"/>
      <c r="D900" s="4"/>
      <c r="E900" s="4"/>
      <c r="F900" s="4"/>
    </row>
    <row r="901" spans="1:6" ht="14.25" customHeight="1">
      <c r="A901" s="4"/>
      <c r="B901" s="4"/>
      <c r="C901" s="4"/>
      <c r="D901" s="4"/>
      <c r="E901" s="4"/>
      <c r="F901" s="4"/>
    </row>
    <row r="902" spans="1:6" ht="14.25" customHeight="1">
      <c r="A902" s="4"/>
      <c r="B902" s="4"/>
      <c r="C902" s="4"/>
      <c r="D902" s="4"/>
      <c r="E902" s="4"/>
      <c r="F902" s="4"/>
    </row>
    <row r="903" spans="1:6" ht="14.25" customHeight="1">
      <c r="A903" s="4"/>
      <c r="B903" s="4"/>
      <c r="C903" s="4"/>
      <c r="D903" s="4"/>
      <c r="E903" s="4"/>
      <c r="F903" s="4"/>
    </row>
    <row r="904" spans="1:6" ht="14.25" customHeight="1">
      <c r="A904" s="4"/>
      <c r="B904" s="4"/>
      <c r="C904" s="4"/>
      <c r="D904" s="4"/>
      <c r="E904" s="4"/>
      <c r="F904" s="4"/>
    </row>
    <row r="905" spans="1:6" ht="14.25" customHeight="1">
      <c r="A905" s="4"/>
      <c r="B905" s="4"/>
      <c r="C905" s="4"/>
      <c r="D905" s="4"/>
      <c r="E905" s="4"/>
      <c r="F905" s="4"/>
    </row>
    <row r="906" spans="1:6" ht="14.25" customHeight="1">
      <c r="A906" s="4"/>
      <c r="B906" s="4"/>
      <c r="C906" s="4"/>
      <c r="D906" s="4"/>
      <c r="E906" s="4"/>
      <c r="F906" s="4"/>
    </row>
    <row r="907" spans="1:6" ht="14.25" customHeight="1">
      <c r="A907" s="4"/>
      <c r="B907" s="4"/>
      <c r="C907" s="4"/>
      <c r="D907" s="4"/>
      <c r="E907" s="4"/>
      <c r="F907" s="4"/>
    </row>
    <row r="908" spans="1:6" ht="14.25" customHeight="1">
      <c r="A908" s="4"/>
      <c r="B908" s="4"/>
      <c r="C908" s="4"/>
      <c r="D908" s="4"/>
      <c r="E908" s="4"/>
      <c r="F908" s="4"/>
    </row>
    <row r="909" spans="1:6" ht="14.25" customHeight="1">
      <c r="A909" s="4"/>
      <c r="B909" s="4"/>
      <c r="C909" s="4"/>
      <c r="D909" s="4"/>
      <c r="E909" s="4"/>
      <c r="F909" s="4"/>
    </row>
    <row r="910" spans="1:6" ht="14.25" customHeight="1">
      <c r="A910" s="4"/>
      <c r="B910" s="4"/>
      <c r="C910" s="4"/>
      <c r="D910" s="4"/>
      <c r="E910" s="4"/>
      <c r="F910" s="4"/>
    </row>
    <row r="911" spans="1:6" ht="14.25" customHeight="1">
      <c r="A911" s="4"/>
      <c r="B911" s="4"/>
      <c r="C911" s="4"/>
      <c r="D911" s="4"/>
      <c r="E911" s="4"/>
      <c r="F911" s="4"/>
    </row>
    <row r="912" spans="1:6" ht="14.25" customHeight="1">
      <c r="A912" s="4"/>
      <c r="B912" s="4"/>
      <c r="C912" s="4"/>
      <c r="D912" s="4"/>
      <c r="E912" s="4"/>
      <c r="F912" s="4"/>
    </row>
    <row r="913" spans="1:6" ht="14.25" customHeight="1">
      <c r="A913" s="4"/>
      <c r="B913" s="4"/>
      <c r="C913" s="4"/>
      <c r="D913" s="4"/>
      <c r="E913" s="4"/>
      <c r="F913" s="4"/>
    </row>
    <row r="914" spans="1:6" ht="14.25" customHeight="1">
      <c r="A914" s="4"/>
      <c r="B914" s="4"/>
      <c r="C914" s="4"/>
      <c r="D914" s="4"/>
      <c r="E914" s="4"/>
      <c r="F914" s="4"/>
    </row>
    <row r="915" spans="1:6" ht="14.25" customHeight="1">
      <c r="A915" s="4"/>
      <c r="B915" s="4"/>
      <c r="C915" s="4"/>
      <c r="D915" s="4"/>
      <c r="E915" s="4"/>
      <c r="F915" s="4"/>
    </row>
    <row r="916" spans="1:6" ht="14.25" customHeight="1">
      <c r="A916" s="4"/>
      <c r="B916" s="4"/>
      <c r="C916" s="4"/>
      <c r="D916" s="4"/>
      <c r="E916" s="4"/>
      <c r="F916" s="4"/>
    </row>
    <row r="917" spans="1:6" ht="14.25" customHeight="1">
      <c r="A917" s="4"/>
      <c r="B917" s="4"/>
      <c r="C917" s="4"/>
      <c r="D917" s="4"/>
      <c r="E917" s="4"/>
      <c r="F917" s="4"/>
    </row>
    <row r="918" spans="1:6" ht="14.25" customHeight="1">
      <c r="A918" s="4"/>
      <c r="B918" s="4"/>
      <c r="C918" s="4"/>
      <c r="D918" s="4"/>
      <c r="E918" s="4"/>
      <c r="F918" s="4"/>
    </row>
    <row r="919" spans="1:6" ht="14.25" customHeight="1">
      <c r="A919" s="4"/>
      <c r="B919" s="4"/>
      <c r="C919" s="4"/>
      <c r="D919" s="4"/>
      <c r="E919" s="4"/>
      <c r="F919" s="4"/>
    </row>
    <row r="920" spans="1:6" ht="14.25" customHeight="1">
      <c r="A920" s="4"/>
      <c r="B920" s="4"/>
      <c r="C920" s="4"/>
      <c r="D920" s="4"/>
      <c r="E920" s="4"/>
      <c r="F920" s="4"/>
    </row>
    <row r="921" spans="1:6" ht="14.25" customHeight="1">
      <c r="A921" s="4"/>
      <c r="B921" s="4"/>
      <c r="C921" s="4"/>
      <c r="D921" s="4"/>
      <c r="E921" s="4"/>
      <c r="F921" s="4"/>
    </row>
    <row r="922" spans="1:6" ht="14.25" customHeight="1">
      <c r="A922" s="4"/>
      <c r="B922" s="4"/>
      <c r="C922" s="4"/>
      <c r="D922" s="4"/>
      <c r="E922" s="4"/>
      <c r="F922" s="4"/>
    </row>
    <row r="923" spans="1:6" ht="14.25" customHeight="1">
      <c r="A923" s="4"/>
      <c r="B923" s="4"/>
      <c r="C923" s="4"/>
      <c r="D923" s="4"/>
      <c r="E923" s="4"/>
      <c r="F923" s="4"/>
    </row>
    <row r="924" spans="1:6" ht="14.25" customHeight="1">
      <c r="A924" s="4"/>
      <c r="B924" s="4"/>
      <c r="C924" s="4"/>
      <c r="D924" s="4"/>
      <c r="E924" s="4"/>
      <c r="F924" s="4"/>
    </row>
    <row r="925" spans="1:6" ht="14.25" customHeight="1">
      <c r="A925" s="4"/>
      <c r="B925" s="4"/>
      <c r="C925" s="4"/>
      <c r="D925" s="4"/>
      <c r="E925" s="4"/>
      <c r="F925" s="4"/>
    </row>
    <row r="926" spans="1:6" ht="14.25" customHeight="1">
      <c r="A926" s="4"/>
      <c r="B926" s="4"/>
      <c r="C926" s="4"/>
      <c r="D926" s="4"/>
      <c r="E926" s="4"/>
      <c r="F926" s="4"/>
    </row>
    <row r="927" spans="1:6" ht="14.25" customHeight="1">
      <c r="A927" s="4"/>
      <c r="B927" s="4"/>
      <c r="C927" s="4"/>
      <c r="D927" s="4"/>
      <c r="E927" s="4"/>
      <c r="F927" s="4"/>
    </row>
    <row r="928" spans="1:6" ht="14.25" customHeight="1">
      <c r="A928" s="4"/>
      <c r="B928" s="4"/>
      <c r="C928" s="4"/>
      <c r="D928" s="4"/>
      <c r="E928" s="4"/>
      <c r="F928" s="4"/>
    </row>
    <row r="929" spans="1:6" ht="14.25" customHeight="1">
      <c r="A929" s="4"/>
      <c r="B929" s="4"/>
      <c r="C929" s="4"/>
      <c r="D929" s="4"/>
      <c r="E929" s="4"/>
      <c r="F929" s="4"/>
    </row>
    <row r="930" spans="1:6" ht="14.25" customHeight="1">
      <c r="A930" s="4"/>
      <c r="B930" s="4"/>
      <c r="C930" s="4"/>
      <c r="D930" s="4"/>
      <c r="E930" s="4"/>
      <c r="F930" s="4"/>
    </row>
    <row r="931" spans="1:6" ht="14.25" customHeight="1">
      <c r="A931" s="4"/>
      <c r="B931" s="4"/>
      <c r="C931" s="4"/>
      <c r="D931" s="4"/>
      <c r="E931" s="4"/>
      <c r="F931" s="4"/>
    </row>
    <row r="932" spans="1:6" ht="14.25" customHeight="1">
      <c r="A932" s="4"/>
      <c r="B932" s="4"/>
      <c r="C932" s="4"/>
      <c r="D932" s="4"/>
      <c r="E932" s="4"/>
      <c r="F932" s="4"/>
    </row>
    <row r="933" spans="1:6" ht="14.25" customHeight="1">
      <c r="A933" s="4"/>
      <c r="B933" s="4"/>
      <c r="C933" s="4"/>
      <c r="D933" s="4"/>
      <c r="E933" s="4"/>
      <c r="F933" s="4"/>
    </row>
    <row r="934" spans="1:6" ht="14.25" customHeight="1">
      <c r="A934" s="4"/>
      <c r="B934" s="4"/>
      <c r="C934" s="4"/>
      <c r="D934" s="4"/>
      <c r="E934" s="4"/>
      <c r="F934" s="4"/>
    </row>
    <row r="935" spans="1:6" ht="14.25" customHeight="1">
      <c r="A935" s="4"/>
      <c r="B935" s="4"/>
      <c r="C935" s="4"/>
      <c r="D935" s="4"/>
      <c r="E935" s="4"/>
      <c r="F935" s="4"/>
    </row>
    <row r="936" spans="1:6" ht="14.25" customHeight="1">
      <c r="A936" s="4"/>
      <c r="B936" s="4"/>
      <c r="C936" s="4"/>
      <c r="D936" s="4"/>
      <c r="E936" s="4"/>
      <c r="F936" s="4"/>
    </row>
    <row r="937" spans="1:6" ht="14.25" customHeight="1">
      <c r="A937" s="4"/>
      <c r="B937" s="4"/>
      <c r="C937" s="4"/>
      <c r="D937" s="4"/>
      <c r="E937" s="4"/>
      <c r="F937" s="4"/>
    </row>
    <row r="938" spans="1:6" ht="14.25" customHeight="1">
      <c r="A938" s="4"/>
      <c r="B938" s="4"/>
      <c r="C938" s="4"/>
      <c r="D938" s="4"/>
      <c r="E938" s="4"/>
      <c r="F938" s="4"/>
    </row>
    <row r="939" spans="1:6" ht="14.25" customHeight="1">
      <c r="A939" s="4"/>
      <c r="B939" s="4"/>
      <c r="C939" s="4"/>
      <c r="D939" s="4"/>
      <c r="E939" s="4"/>
      <c r="F939" s="4"/>
    </row>
    <row r="940" spans="1:6" ht="14.25" customHeight="1">
      <c r="A940" s="4"/>
      <c r="B940" s="4"/>
      <c r="C940" s="4"/>
      <c r="D940" s="4"/>
      <c r="E940" s="4"/>
      <c r="F940" s="4"/>
    </row>
    <row r="941" spans="1:6" ht="14.25" customHeight="1">
      <c r="A941" s="4"/>
      <c r="B941" s="4"/>
      <c r="C941" s="4"/>
      <c r="D941" s="4"/>
      <c r="E941" s="4"/>
      <c r="F941" s="4"/>
    </row>
    <row r="942" spans="1:6" ht="14.25" customHeight="1">
      <c r="A942" s="4"/>
      <c r="B942" s="4"/>
      <c r="C942" s="4"/>
      <c r="D942" s="4"/>
      <c r="E942" s="4"/>
      <c r="F942" s="4"/>
    </row>
    <row r="943" spans="1:6" ht="14.25" customHeight="1">
      <c r="A943" s="4"/>
      <c r="B943" s="4"/>
      <c r="C943" s="4"/>
      <c r="D943" s="4"/>
      <c r="E943" s="4"/>
      <c r="F943" s="4"/>
    </row>
    <row r="944" spans="1:6" ht="14.25" customHeight="1">
      <c r="A944" s="4"/>
      <c r="B944" s="4"/>
      <c r="C944" s="4"/>
      <c r="D944" s="4"/>
      <c r="E944" s="4"/>
      <c r="F944" s="4"/>
    </row>
    <row r="945" spans="1:6" ht="14.25" customHeight="1">
      <c r="A945" s="4"/>
      <c r="B945" s="4"/>
      <c r="C945" s="4"/>
      <c r="D945" s="4"/>
      <c r="E945" s="4"/>
      <c r="F945" s="4"/>
    </row>
    <row r="946" spans="1:6" ht="14.25" customHeight="1">
      <c r="A946" s="4"/>
      <c r="B946" s="4"/>
      <c r="C946" s="4"/>
      <c r="D946" s="4"/>
      <c r="E946" s="4"/>
      <c r="F946" s="4"/>
    </row>
    <row r="947" spans="1:6" ht="14.25" customHeight="1">
      <c r="A947" s="4"/>
      <c r="B947" s="4"/>
      <c r="C947" s="4"/>
      <c r="D947" s="4"/>
      <c r="E947" s="4"/>
      <c r="F947" s="4"/>
    </row>
    <row r="948" spans="1:6" ht="14.25" customHeight="1">
      <c r="A948" s="4"/>
      <c r="B948" s="4"/>
      <c r="C948" s="4"/>
      <c r="D948" s="4"/>
      <c r="E948" s="4"/>
      <c r="F948" s="4"/>
    </row>
    <row r="949" spans="1:6" ht="14.25" customHeight="1">
      <c r="A949" s="4"/>
      <c r="B949" s="4"/>
      <c r="C949" s="4"/>
      <c r="D949" s="4"/>
      <c r="E949" s="4"/>
      <c r="F949" s="4"/>
    </row>
    <row r="950" spans="1:6" ht="14.25" customHeight="1">
      <c r="A950" s="4"/>
      <c r="B950" s="4"/>
      <c r="C950" s="4"/>
      <c r="D950" s="4"/>
      <c r="E950" s="4"/>
      <c r="F950" s="4"/>
    </row>
    <row r="951" spans="1:6" ht="14.25" customHeight="1">
      <c r="A951" s="4"/>
      <c r="B951" s="4"/>
      <c r="C951" s="4"/>
      <c r="D951" s="4"/>
      <c r="E951" s="4"/>
      <c r="F951" s="4"/>
    </row>
    <row r="952" spans="1:6" ht="14.25" customHeight="1">
      <c r="A952" s="4"/>
      <c r="B952" s="4"/>
      <c r="C952" s="4"/>
      <c r="D952" s="4"/>
      <c r="E952" s="4"/>
      <c r="F952" s="4"/>
    </row>
    <row r="953" spans="1:6" ht="14.25" customHeight="1">
      <c r="A953" s="4"/>
      <c r="B953" s="4"/>
      <c r="C953" s="4"/>
      <c r="D953" s="4"/>
      <c r="E953" s="4"/>
      <c r="F953" s="4"/>
    </row>
    <row r="954" spans="1:6" ht="14.25" customHeight="1">
      <c r="A954" s="4"/>
      <c r="B954" s="4"/>
      <c r="C954" s="4"/>
      <c r="D954" s="4"/>
      <c r="E954" s="4"/>
      <c r="F954" s="4"/>
    </row>
    <row r="955" spans="1:6" ht="14.25" customHeight="1">
      <c r="A955" s="4"/>
      <c r="B955" s="4"/>
      <c r="C955" s="4"/>
      <c r="D955" s="4"/>
      <c r="E955" s="4"/>
      <c r="F955" s="4"/>
    </row>
    <row r="956" spans="1:6" ht="14.25" customHeight="1">
      <c r="A956" s="4"/>
      <c r="B956" s="4"/>
      <c r="C956" s="4"/>
      <c r="D956" s="4"/>
      <c r="E956" s="4"/>
      <c r="F956" s="4"/>
    </row>
    <row r="957" spans="1:6" ht="14.25" customHeight="1">
      <c r="A957" s="4"/>
      <c r="B957" s="4"/>
      <c r="C957" s="4"/>
      <c r="D957" s="4"/>
      <c r="E957" s="4"/>
      <c r="F957" s="4"/>
    </row>
    <row r="958" spans="1:6" ht="14.25" customHeight="1">
      <c r="A958" s="4"/>
      <c r="B958" s="4"/>
      <c r="C958" s="4"/>
      <c r="D958" s="4"/>
      <c r="E958" s="4"/>
      <c r="F958" s="4"/>
    </row>
    <row r="959" spans="1:6" ht="14.25" customHeight="1">
      <c r="A959" s="4"/>
      <c r="B959" s="4"/>
      <c r="C959" s="4"/>
      <c r="D959" s="4"/>
      <c r="E959" s="4"/>
      <c r="F959" s="4"/>
    </row>
    <row r="960" spans="1:6" ht="14.25" customHeight="1">
      <c r="A960" s="4"/>
      <c r="B960" s="4"/>
      <c r="C960" s="4"/>
      <c r="D960" s="4"/>
      <c r="E960" s="4"/>
      <c r="F960" s="4"/>
    </row>
    <row r="961" spans="1:6" ht="14.25" customHeight="1">
      <c r="A961" s="4"/>
      <c r="B961" s="4"/>
      <c r="C961" s="4"/>
      <c r="D961" s="4"/>
      <c r="E961" s="4"/>
      <c r="F961" s="4"/>
    </row>
    <row r="962" spans="1:6" ht="14.25" customHeight="1">
      <c r="A962" s="4"/>
      <c r="B962" s="4"/>
      <c r="C962" s="4"/>
      <c r="D962" s="4"/>
      <c r="E962" s="4"/>
      <c r="F962" s="4"/>
    </row>
    <row r="963" spans="1:6" ht="14.25" customHeight="1">
      <c r="A963" s="4"/>
      <c r="B963" s="4"/>
      <c r="C963" s="4"/>
      <c r="D963" s="4"/>
      <c r="E963" s="4"/>
      <c r="F963" s="4"/>
    </row>
    <row r="964" spans="1:6" ht="14.25" customHeight="1">
      <c r="A964" s="4"/>
      <c r="B964" s="4"/>
      <c r="C964" s="4"/>
      <c r="D964" s="4"/>
      <c r="E964" s="4"/>
      <c r="F964" s="4"/>
    </row>
    <row r="965" spans="1:6" ht="14.25" customHeight="1">
      <c r="A965" s="4"/>
      <c r="B965" s="4"/>
      <c r="C965" s="4"/>
      <c r="D965" s="4"/>
      <c r="E965" s="4"/>
      <c r="F965" s="4"/>
    </row>
    <row r="966" spans="1:6" ht="14.25" customHeight="1">
      <c r="A966" s="4"/>
      <c r="B966" s="4"/>
      <c r="C966" s="4"/>
      <c r="D966" s="4"/>
      <c r="E966" s="4"/>
      <c r="F966" s="4"/>
    </row>
    <row r="967" spans="1:6" ht="14.25" customHeight="1">
      <c r="A967" s="4"/>
      <c r="B967" s="4"/>
      <c r="C967" s="4"/>
      <c r="D967" s="4"/>
      <c r="E967" s="4"/>
      <c r="F967" s="4"/>
    </row>
    <row r="968" spans="1:6" ht="14.25" customHeight="1">
      <c r="A968" s="4"/>
      <c r="B968" s="4"/>
      <c r="C968" s="4"/>
      <c r="D968" s="4"/>
      <c r="E968" s="4"/>
      <c r="F968" s="4"/>
    </row>
    <row r="969" spans="1:6" ht="14.25" customHeight="1">
      <c r="A969" s="4"/>
      <c r="B969" s="4"/>
      <c r="C969" s="4"/>
      <c r="D969" s="4"/>
      <c r="E969" s="4"/>
      <c r="F969" s="4"/>
    </row>
    <row r="970" spans="1:6" ht="14.25" customHeight="1">
      <c r="A970" s="4"/>
      <c r="B970" s="4"/>
      <c r="C970" s="4"/>
      <c r="D970" s="4"/>
      <c r="E970" s="4"/>
      <c r="F970" s="4"/>
    </row>
    <row r="971" spans="1:6" ht="14.25" customHeight="1">
      <c r="A971" s="4"/>
      <c r="B971" s="4"/>
      <c r="C971" s="4"/>
      <c r="D971" s="4"/>
      <c r="E971" s="4"/>
      <c r="F971" s="4"/>
    </row>
    <row r="972" spans="1:6" ht="14.25" customHeight="1">
      <c r="A972" s="4"/>
      <c r="B972" s="4"/>
      <c r="C972" s="4"/>
      <c r="D972" s="4"/>
      <c r="E972" s="4"/>
      <c r="F972" s="4"/>
    </row>
    <row r="973" spans="1:6" ht="14.25" customHeight="1">
      <c r="A973" s="4"/>
      <c r="B973" s="4"/>
      <c r="C973" s="4"/>
      <c r="D973" s="4"/>
      <c r="E973" s="4"/>
      <c r="F973" s="4"/>
    </row>
    <row r="974" spans="1:6" ht="14.25" customHeight="1">
      <c r="A974" s="4"/>
      <c r="B974" s="4"/>
      <c r="C974" s="4"/>
      <c r="D974" s="4"/>
      <c r="E974" s="4"/>
      <c r="F974" s="4"/>
    </row>
    <row r="975" spans="1:6" ht="14.25" customHeight="1">
      <c r="A975" s="4"/>
      <c r="B975" s="4"/>
      <c r="C975" s="4"/>
      <c r="D975" s="4"/>
      <c r="E975" s="4"/>
      <c r="F975" s="4"/>
    </row>
    <row r="976" spans="1:6" ht="14.25" customHeight="1">
      <c r="A976" s="4"/>
      <c r="B976" s="4"/>
      <c r="C976" s="4"/>
      <c r="D976" s="4"/>
      <c r="E976" s="4"/>
      <c r="F976" s="4"/>
    </row>
    <row r="977" spans="1:6" ht="14.25" customHeight="1">
      <c r="A977" s="4"/>
      <c r="B977" s="4"/>
      <c r="C977" s="4"/>
      <c r="D977" s="4"/>
      <c r="E977" s="4"/>
      <c r="F977" s="4"/>
    </row>
    <row r="978" spans="1:6" ht="14.25" customHeight="1">
      <c r="A978" s="4"/>
      <c r="B978" s="4"/>
      <c r="C978" s="4"/>
      <c r="D978" s="4"/>
      <c r="E978" s="4"/>
      <c r="F978" s="4"/>
    </row>
    <row r="979" spans="1:6" ht="14.25" customHeight="1">
      <c r="A979" s="4"/>
      <c r="B979" s="4"/>
      <c r="C979" s="4"/>
      <c r="D979" s="4"/>
      <c r="E979" s="4"/>
      <c r="F979" s="4"/>
    </row>
    <row r="980" spans="1:6" ht="14.25" customHeight="1">
      <c r="A980" s="4"/>
      <c r="B980" s="4"/>
      <c r="C980" s="4"/>
      <c r="D980" s="4"/>
      <c r="E980" s="4"/>
      <c r="F980" s="4"/>
    </row>
    <row r="981" spans="1:6" ht="14.25" customHeight="1">
      <c r="A981" s="4"/>
      <c r="B981" s="4"/>
      <c r="C981" s="4"/>
      <c r="D981" s="4"/>
      <c r="E981" s="4"/>
      <c r="F981" s="4"/>
    </row>
    <row r="982" spans="1:6" ht="14.25" customHeight="1">
      <c r="A982" s="4"/>
      <c r="B982" s="4"/>
      <c r="C982" s="4"/>
      <c r="D982" s="4"/>
      <c r="E982" s="4"/>
      <c r="F982" s="4"/>
    </row>
    <row r="983" spans="1:6" ht="14.25" customHeight="1">
      <c r="A983" s="4"/>
      <c r="B983" s="4"/>
      <c r="C983" s="4"/>
      <c r="D983" s="4"/>
      <c r="E983" s="4"/>
      <c r="F983" s="4"/>
    </row>
    <row r="984" spans="1:6" ht="14.25" customHeight="1">
      <c r="A984" s="4"/>
      <c r="B984" s="4"/>
      <c r="C984" s="4"/>
      <c r="D984" s="4"/>
      <c r="E984" s="4"/>
      <c r="F984" s="4"/>
    </row>
  </sheetData>
  <mergeCells count="2">
    <mergeCell ref="A1:F1"/>
    <mergeCell ref="A2:F2"/>
  </mergeCells>
  <pageMargins left="0.75" right="0.75" top="1" bottom="1" header="0.511811023622047" footer="0.511811023622047"/>
  <pageSetup paperSize="9" orientation="portrait" horizontalDpi="300" verticalDpi="30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N998"/>
  <sheetViews>
    <sheetView zoomScaleNormal="100" workbookViewId="0">
      <selection activeCell="B11" sqref="B11"/>
    </sheetView>
  </sheetViews>
  <sheetFormatPr defaultColWidth="14.42578125" defaultRowHeight="15"/>
  <cols>
    <col min="1" max="1" width="30" customWidth="1"/>
    <col min="2" max="2" width="15" customWidth="1"/>
    <col min="3" max="3" width="17" customWidth="1"/>
    <col min="4" max="4" width="15.5703125" customWidth="1"/>
    <col min="5" max="5" width="15" customWidth="1"/>
    <col min="6" max="6" width="18" customWidth="1"/>
    <col min="7" max="8" width="15" customWidth="1"/>
    <col min="9" max="9" width="14.5703125" customWidth="1"/>
    <col min="10" max="13" width="8.7109375" customWidth="1"/>
    <col min="14" max="14" width="15.28515625" customWidth="1"/>
    <col min="15" max="26" width="8.7109375" customWidth="1"/>
  </cols>
  <sheetData>
    <row r="1" spans="1:8" ht="18" customHeight="1">
      <c r="A1" s="350" t="s">
        <v>1190</v>
      </c>
      <c r="B1" s="350"/>
      <c r="C1" s="350"/>
      <c r="D1" s="350"/>
      <c r="E1" s="350"/>
      <c r="F1" s="350"/>
      <c r="G1" s="4"/>
      <c r="H1" s="4"/>
    </row>
    <row r="2" spans="1:8" ht="14.25" customHeight="1">
      <c r="A2" s="4"/>
      <c r="B2" s="4"/>
      <c r="C2" s="4"/>
      <c r="D2" s="4"/>
      <c r="E2" s="4"/>
      <c r="F2" s="4"/>
      <c r="G2" s="4"/>
      <c r="H2" s="4"/>
    </row>
    <row r="3" spans="1:8" ht="15" customHeight="1">
      <c r="A3" s="377" t="s">
        <v>1191</v>
      </c>
      <c r="B3" s="377"/>
      <c r="C3" s="377"/>
      <c r="D3" s="377"/>
      <c r="E3" s="377"/>
      <c r="F3" s="377"/>
      <c r="G3" s="4"/>
      <c r="H3" s="4"/>
    </row>
    <row r="4" spans="1:8" ht="14.25" customHeight="1">
      <c r="A4" s="4"/>
      <c r="B4" s="4"/>
      <c r="C4" s="4"/>
      <c r="D4" s="4"/>
      <c r="E4" s="4"/>
      <c r="F4" s="4"/>
      <c r="G4" s="4"/>
      <c r="H4" s="4"/>
    </row>
    <row r="5" spans="1:8" ht="14.25" customHeight="1">
      <c r="A5" s="22" t="s">
        <v>1192</v>
      </c>
      <c r="B5" s="4"/>
      <c r="C5" s="4"/>
      <c r="D5" s="4"/>
      <c r="E5" s="4"/>
      <c r="F5" s="4"/>
      <c r="G5" s="4"/>
      <c r="H5" s="4"/>
    </row>
    <row r="6" spans="1:8" ht="14.25" customHeight="1">
      <c r="A6" s="31" t="s">
        <v>182</v>
      </c>
      <c r="B6" s="15" t="s">
        <v>1015</v>
      </c>
      <c r="C6" s="15" t="s">
        <v>77</v>
      </c>
      <c r="D6" s="15" t="s">
        <v>79</v>
      </c>
      <c r="E6" s="15" t="s">
        <v>1193</v>
      </c>
      <c r="F6" s="15" t="s">
        <v>141</v>
      </c>
      <c r="G6" s="4"/>
      <c r="H6" s="4"/>
    </row>
    <row r="7" spans="1:8" ht="14.25" customHeight="1">
      <c r="A7" s="4" t="s">
        <v>1194</v>
      </c>
      <c r="B7" s="76">
        <v>80</v>
      </c>
      <c r="C7" s="24">
        <v>225000</v>
      </c>
      <c r="D7" s="197">
        <f>B7*C7</f>
        <v>18000000</v>
      </c>
      <c r="E7" s="26">
        <v>0.95</v>
      </c>
      <c r="F7" s="197">
        <f>D7*E7</f>
        <v>17100000</v>
      </c>
      <c r="G7" s="4"/>
      <c r="H7" s="4"/>
    </row>
    <row r="8" spans="1:8" ht="14.25" customHeight="1">
      <c r="A8" s="4" t="s">
        <v>821</v>
      </c>
      <c r="B8" s="76">
        <v>60</v>
      </c>
      <c r="C8" s="24">
        <v>300000</v>
      </c>
      <c r="D8" s="197">
        <f>B8*C8</f>
        <v>18000000</v>
      </c>
      <c r="E8" s="26">
        <v>0.96</v>
      </c>
      <c r="F8" s="197">
        <f>D8*E8</f>
        <v>17280000</v>
      </c>
      <c r="G8" s="4"/>
      <c r="H8" s="4"/>
    </row>
    <row r="9" spans="1:8" ht="14.25" customHeight="1">
      <c r="A9" s="4" t="s">
        <v>1195</v>
      </c>
      <c r="B9" s="76">
        <v>50</v>
      </c>
      <c r="C9" s="24">
        <v>325000</v>
      </c>
      <c r="D9" s="197">
        <f>B9*C9</f>
        <v>16250000</v>
      </c>
      <c r="E9" s="26">
        <v>0.96499999999999997</v>
      </c>
      <c r="F9" s="197">
        <f>D9*E9</f>
        <v>15681250</v>
      </c>
      <c r="G9" s="4"/>
      <c r="H9" s="4"/>
    </row>
    <row r="10" spans="1:8" ht="14.25" customHeight="1">
      <c r="A10" s="4" t="s">
        <v>1196</v>
      </c>
      <c r="B10" s="76">
        <v>50</v>
      </c>
      <c r="C10" s="24">
        <v>445000</v>
      </c>
      <c r="D10" s="197">
        <f>B10*C10</f>
        <v>22250000</v>
      </c>
      <c r="E10" s="26">
        <v>0.97</v>
      </c>
      <c r="F10" s="197">
        <f>D10*E10</f>
        <v>21582500</v>
      </c>
      <c r="G10" s="4"/>
      <c r="H10" s="4"/>
    </row>
    <row r="11" spans="1:8" ht="14.25" customHeight="1">
      <c r="A11" s="28" t="s">
        <v>507</v>
      </c>
      <c r="B11" s="302">
        <f>SUM(B7:B10)</f>
        <v>240</v>
      </c>
      <c r="C11" s="29">
        <f>D11/B11</f>
        <v>310416.66666666669</v>
      </c>
      <c r="D11" s="29">
        <f>SUM(D7:D10)</f>
        <v>74500000</v>
      </c>
      <c r="E11" s="30">
        <f>F11/D11</f>
        <v>0.96166107382550337</v>
      </c>
      <c r="F11" s="29">
        <f>SUM(F7:F10)</f>
        <v>71643750</v>
      </c>
      <c r="G11" s="4"/>
      <c r="H11" s="4"/>
    </row>
    <row r="12" spans="1:8" ht="14.25" customHeight="1">
      <c r="A12" s="4"/>
      <c r="B12" s="4"/>
      <c r="C12" s="4"/>
      <c r="D12" s="4"/>
      <c r="E12" s="4"/>
      <c r="F12" s="4"/>
      <c r="G12" s="4"/>
      <c r="H12" s="4"/>
    </row>
    <row r="13" spans="1:8" ht="15" customHeight="1">
      <c r="A13" s="377" t="s">
        <v>1197</v>
      </c>
      <c r="B13" s="377"/>
      <c r="C13" s="377"/>
      <c r="D13" s="377"/>
      <c r="E13" s="377"/>
      <c r="F13" s="377"/>
      <c r="G13" s="4"/>
      <c r="H13" s="4"/>
    </row>
    <row r="14" spans="1:8" ht="14.25" customHeight="1">
      <c r="A14" s="4"/>
      <c r="B14" s="4"/>
      <c r="C14" s="4"/>
      <c r="D14" s="4"/>
      <c r="E14" s="4"/>
      <c r="F14" s="4"/>
      <c r="G14" s="4"/>
      <c r="H14" s="4"/>
    </row>
    <row r="15" spans="1:8" ht="14.25" customHeight="1">
      <c r="A15" s="22" t="s">
        <v>1192</v>
      </c>
      <c r="B15" s="4"/>
      <c r="C15" s="4"/>
      <c r="D15" s="4"/>
      <c r="E15" s="4"/>
      <c r="F15" s="4"/>
      <c r="G15" s="4"/>
      <c r="H15" s="4"/>
    </row>
    <row r="16" spans="1:8" ht="14.25" customHeight="1">
      <c r="A16" s="31" t="s">
        <v>1198</v>
      </c>
      <c r="B16" s="15" t="s">
        <v>89</v>
      </c>
      <c r="C16" s="15" t="s">
        <v>1199</v>
      </c>
      <c r="D16" s="15" t="s">
        <v>91</v>
      </c>
      <c r="E16" s="15" t="s">
        <v>77</v>
      </c>
      <c r="F16" s="15" t="s">
        <v>79</v>
      </c>
      <c r="G16" s="4"/>
      <c r="H16" s="4"/>
    </row>
    <row r="17" spans="1:14" ht="14.25" customHeight="1">
      <c r="A17" s="4" t="s">
        <v>93</v>
      </c>
      <c r="B17" s="76">
        <v>90</v>
      </c>
      <c r="C17" s="76">
        <v>2000</v>
      </c>
      <c r="D17" s="24">
        <v>850</v>
      </c>
      <c r="E17" s="197">
        <f>C17*D17</f>
        <v>1700000</v>
      </c>
      <c r="F17" s="197">
        <f>B17*E17</f>
        <v>153000000</v>
      </c>
      <c r="G17" s="4"/>
      <c r="H17" s="4"/>
    </row>
    <row r="18" spans="1:14" ht="14.25" customHeight="1">
      <c r="A18" s="4" t="s">
        <v>95</v>
      </c>
      <c r="B18" s="76">
        <v>45</v>
      </c>
      <c r="C18" s="76">
        <v>1800</v>
      </c>
      <c r="D18" s="24">
        <v>850</v>
      </c>
      <c r="E18" s="197">
        <f>C18*D18</f>
        <v>1530000</v>
      </c>
      <c r="F18" s="197">
        <f>B18*E18</f>
        <v>68850000</v>
      </c>
      <c r="G18" s="4"/>
      <c r="H18" s="4"/>
    </row>
    <row r="19" spans="1:14" ht="14.25" customHeight="1">
      <c r="A19" s="4" t="s">
        <v>97</v>
      </c>
      <c r="B19" s="76">
        <v>55</v>
      </c>
      <c r="C19" s="76">
        <v>2000</v>
      </c>
      <c r="D19" s="24">
        <v>900</v>
      </c>
      <c r="E19" s="197">
        <f>C19*D19</f>
        <v>1800000</v>
      </c>
      <c r="F19" s="197">
        <f>B19*E19</f>
        <v>99000000</v>
      </c>
      <c r="G19" s="4"/>
      <c r="H19" s="4"/>
    </row>
    <row r="20" spans="1:14" ht="14.25" customHeight="1">
      <c r="A20" s="28" t="s">
        <v>507</v>
      </c>
      <c r="B20" s="302">
        <f>SUM(B17:B19)</f>
        <v>190</v>
      </c>
      <c r="C20" s="302">
        <f>SUMPRODUCT(B17:B19,C17:C19)/B20</f>
        <v>1952.6315789473683</v>
      </c>
      <c r="D20" s="29">
        <f>F20/(B20*C20)</f>
        <v>864.82479784366581</v>
      </c>
      <c r="E20" s="29">
        <f>F20/B20</f>
        <v>1688684.2105263157</v>
      </c>
      <c r="F20" s="29">
        <f>SUM(F17:F19)</f>
        <v>320850000</v>
      </c>
      <c r="G20" s="4"/>
      <c r="H20" s="4"/>
    </row>
    <row r="21" spans="1:14" ht="14.25" customHeight="1">
      <c r="A21" s="4"/>
      <c r="B21" s="4"/>
      <c r="C21" s="4"/>
      <c r="D21" s="4"/>
      <c r="E21" s="4"/>
      <c r="F21" s="4"/>
      <c r="G21" s="4"/>
      <c r="H21" s="4"/>
    </row>
    <row r="22" spans="1:14" ht="14.25" customHeight="1">
      <c r="A22" s="22" t="s">
        <v>1200</v>
      </c>
      <c r="B22" s="4"/>
      <c r="C22" s="4"/>
      <c r="D22" s="4"/>
      <c r="E22" s="4"/>
      <c r="F22" s="4"/>
      <c r="G22" s="4"/>
      <c r="H22" s="4"/>
    </row>
    <row r="23" spans="1:14" ht="14.25" customHeight="1">
      <c r="A23" s="31" t="s">
        <v>102</v>
      </c>
      <c r="B23" s="15" t="s">
        <v>164</v>
      </c>
      <c r="C23" s="15" t="s">
        <v>89</v>
      </c>
      <c r="D23" s="15" t="s">
        <v>1201</v>
      </c>
      <c r="E23" s="15" t="s">
        <v>168</v>
      </c>
      <c r="F23" s="15" t="s">
        <v>77</v>
      </c>
      <c r="G23" s="15" t="s">
        <v>79</v>
      </c>
      <c r="H23" s="15" t="s">
        <v>504</v>
      </c>
      <c r="I23" s="15" t="s">
        <v>141</v>
      </c>
      <c r="N23" s="303"/>
    </row>
    <row r="24" spans="1:14" ht="14.25" customHeight="1">
      <c r="A24" s="4" t="s">
        <v>1202</v>
      </c>
      <c r="B24" s="21" t="s">
        <v>1203</v>
      </c>
      <c r="C24" s="76">
        <v>20</v>
      </c>
      <c r="D24" s="24">
        <v>300000</v>
      </c>
      <c r="E24" s="197">
        <f t="shared" ref="E24:E42" si="0">C24*D24</f>
        <v>6000000</v>
      </c>
      <c r="F24" s="24">
        <v>1700000</v>
      </c>
      <c r="G24" s="197">
        <f t="shared" ref="G24:G42" si="1">C24*F24</f>
        <v>34000000</v>
      </c>
      <c r="H24" s="304">
        <f t="shared" ref="H24:H42" si="2">(G24-E24)/G24</f>
        <v>0.82352941176470584</v>
      </c>
      <c r="I24" s="305">
        <f t="shared" ref="I24:I42" si="3">G24-E24</f>
        <v>28000000</v>
      </c>
      <c r="N24" s="173"/>
    </row>
    <row r="25" spans="1:14" ht="14.25" customHeight="1">
      <c r="A25" s="4" t="s">
        <v>1204</v>
      </c>
      <c r="B25" s="21" t="s">
        <v>1203</v>
      </c>
      <c r="C25" s="76">
        <v>10</v>
      </c>
      <c r="D25" s="24">
        <v>300000</v>
      </c>
      <c r="E25" s="197">
        <f t="shared" si="0"/>
        <v>3000000</v>
      </c>
      <c r="F25" s="24">
        <v>1700000</v>
      </c>
      <c r="G25" s="197">
        <f t="shared" si="1"/>
        <v>17000000</v>
      </c>
      <c r="H25" s="304">
        <f t="shared" si="2"/>
        <v>0.82352941176470584</v>
      </c>
      <c r="I25" s="305">
        <f t="shared" si="3"/>
        <v>14000000</v>
      </c>
    </row>
    <row r="26" spans="1:14" ht="14.25" customHeight="1">
      <c r="A26" s="4" t="s">
        <v>1205</v>
      </c>
      <c r="B26" s="21" t="s">
        <v>1206</v>
      </c>
      <c r="C26" s="76">
        <v>20</v>
      </c>
      <c r="D26" s="24">
        <v>300000</v>
      </c>
      <c r="E26" s="197">
        <f t="shared" si="0"/>
        <v>6000000</v>
      </c>
      <c r="F26" s="24">
        <v>1700000</v>
      </c>
      <c r="G26" s="197">
        <f t="shared" si="1"/>
        <v>34000000</v>
      </c>
      <c r="H26" s="304">
        <f t="shared" si="2"/>
        <v>0.82352941176470584</v>
      </c>
      <c r="I26" s="305">
        <f t="shared" si="3"/>
        <v>28000000</v>
      </c>
    </row>
    <row r="27" spans="1:14" ht="14.25" customHeight="1">
      <c r="A27" s="4" t="s">
        <v>1205</v>
      </c>
      <c r="B27" s="21" t="s">
        <v>1207</v>
      </c>
      <c r="C27" s="76">
        <v>20</v>
      </c>
      <c r="D27" s="24">
        <v>300000</v>
      </c>
      <c r="E27" s="197">
        <f t="shared" si="0"/>
        <v>6000000</v>
      </c>
      <c r="F27" s="24">
        <v>1700000</v>
      </c>
      <c r="G27" s="197">
        <f t="shared" si="1"/>
        <v>34000000</v>
      </c>
      <c r="H27" s="304">
        <f t="shared" si="2"/>
        <v>0.82352941176470584</v>
      </c>
      <c r="I27" s="305">
        <f t="shared" si="3"/>
        <v>28000000</v>
      </c>
    </row>
    <row r="28" spans="1:14" ht="14.25" customHeight="1">
      <c r="A28" s="4" t="s">
        <v>1208</v>
      </c>
      <c r="B28" s="21" t="s">
        <v>1207</v>
      </c>
      <c r="C28" s="76">
        <v>7</v>
      </c>
      <c r="D28" s="24">
        <v>300000</v>
      </c>
      <c r="E28" s="197">
        <f t="shared" si="0"/>
        <v>2100000</v>
      </c>
      <c r="F28" s="24">
        <v>1700000</v>
      </c>
      <c r="G28" s="197">
        <f t="shared" si="1"/>
        <v>11900000</v>
      </c>
      <c r="H28" s="304">
        <f t="shared" si="2"/>
        <v>0.82352941176470584</v>
      </c>
      <c r="I28" s="305">
        <f t="shared" si="3"/>
        <v>9800000</v>
      </c>
      <c r="N28" s="173"/>
    </row>
    <row r="29" spans="1:14" ht="14.25" customHeight="1">
      <c r="A29" s="4" t="s">
        <v>1209</v>
      </c>
      <c r="B29" s="21" t="s">
        <v>95</v>
      </c>
      <c r="C29" s="76">
        <v>20</v>
      </c>
      <c r="D29" s="24">
        <v>200000</v>
      </c>
      <c r="E29" s="197">
        <f t="shared" si="0"/>
        <v>4000000</v>
      </c>
      <c r="F29" s="24">
        <v>1530000</v>
      </c>
      <c r="G29" s="197">
        <f t="shared" si="1"/>
        <v>30600000</v>
      </c>
      <c r="H29" s="304">
        <f t="shared" si="2"/>
        <v>0.86928104575163401</v>
      </c>
      <c r="I29" s="305">
        <f t="shared" si="3"/>
        <v>26600000</v>
      </c>
    </row>
    <row r="30" spans="1:14" ht="14.25" customHeight="1">
      <c r="A30" s="4" t="s">
        <v>1209</v>
      </c>
      <c r="B30" s="21" t="s">
        <v>97</v>
      </c>
      <c r="C30" s="76">
        <v>24</v>
      </c>
      <c r="D30" s="24">
        <v>220000</v>
      </c>
      <c r="E30" s="197">
        <f t="shared" si="0"/>
        <v>5280000</v>
      </c>
      <c r="F30" s="24">
        <v>1800000</v>
      </c>
      <c r="G30" s="197">
        <f t="shared" si="1"/>
        <v>43200000</v>
      </c>
      <c r="H30" s="304">
        <f t="shared" si="2"/>
        <v>0.87777777777777777</v>
      </c>
      <c r="I30" s="305">
        <f t="shared" si="3"/>
        <v>37920000</v>
      </c>
      <c r="N30" s="173"/>
    </row>
    <row r="31" spans="1:14" ht="14.25" customHeight="1">
      <c r="A31" s="4" t="s">
        <v>1210</v>
      </c>
      <c r="B31" s="21" t="s">
        <v>1203</v>
      </c>
      <c r="C31" s="76">
        <v>2</v>
      </c>
      <c r="D31" s="24">
        <v>300000</v>
      </c>
      <c r="E31" s="197">
        <f t="shared" si="0"/>
        <v>600000</v>
      </c>
      <c r="F31" s="24">
        <v>1700001</v>
      </c>
      <c r="G31" s="197">
        <f t="shared" si="1"/>
        <v>3400002</v>
      </c>
      <c r="H31" s="304">
        <f t="shared" si="2"/>
        <v>0.82352951557087317</v>
      </c>
      <c r="I31" s="305">
        <f t="shared" si="3"/>
        <v>2800002</v>
      </c>
    </row>
    <row r="32" spans="1:14" ht="14.25" customHeight="1">
      <c r="A32" s="4" t="s">
        <v>1210</v>
      </c>
      <c r="B32" s="21" t="s">
        <v>1206</v>
      </c>
      <c r="C32" s="76">
        <v>7</v>
      </c>
      <c r="D32" s="24">
        <v>300000</v>
      </c>
      <c r="E32" s="197">
        <f t="shared" si="0"/>
        <v>2100000</v>
      </c>
      <c r="F32" s="24">
        <v>1700000</v>
      </c>
      <c r="G32" s="197">
        <f t="shared" si="1"/>
        <v>11900000</v>
      </c>
      <c r="H32" s="304">
        <f t="shared" si="2"/>
        <v>0.82352941176470584</v>
      </c>
      <c r="I32" s="305">
        <f t="shared" si="3"/>
        <v>9800000</v>
      </c>
    </row>
    <row r="33" spans="1:9" ht="14.25" customHeight="1">
      <c r="A33" s="4" t="s">
        <v>1210</v>
      </c>
      <c r="B33" s="21" t="s">
        <v>95</v>
      </c>
      <c r="C33" s="76">
        <v>12</v>
      </c>
      <c r="D33" s="24">
        <v>200000</v>
      </c>
      <c r="E33" s="197">
        <f t="shared" si="0"/>
        <v>2400000</v>
      </c>
      <c r="F33" s="24">
        <v>1530000</v>
      </c>
      <c r="G33" s="197">
        <f t="shared" si="1"/>
        <v>18360000</v>
      </c>
      <c r="H33" s="304">
        <f t="shared" si="2"/>
        <v>0.86928104575163401</v>
      </c>
      <c r="I33" s="305">
        <f t="shared" si="3"/>
        <v>15960000</v>
      </c>
    </row>
    <row r="34" spans="1:9" ht="14.25" customHeight="1">
      <c r="A34" s="4" t="s">
        <v>1210</v>
      </c>
      <c r="B34" s="21" t="s">
        <v>97</v>
      </c>
      <c r="C34" s="76">
        <v>15</v>
      </c>
      <c r="D34" s="24">
        <v>220001</v>
      </c>
      <c r="E34" s="197">
        <f t="shared" si="0"/>
        <v>3300015</v>
      </c>
      <c r="F34" s="24">
        <v>1800001</v>
      </c>
      <c r="G34" s="197">
        <f t="shared" si="1"/>
        <v>27000015</v>
      </c>
      <c r="H34" s="304">
        <f t="shared" si="2"/>
        <v>0.87777729012372774</v>
      </c>
      <c r="I34" s="305">
        <f t="shared" si="3"/>
        <v>23700000</v>
      </c>
    </row>
    <row r="35" spans="1:9" ht="14.25" customHeight="1">
      <c r="A35" s="4" t="s">
        <v>1211</v>
      </c>
      <c r="B35" s="21" t="s">
        <v>1203</v>
      </c>
      <c r="C35" s="76">
        <v>2</v>
      </c>
      <c r="D35" s="24">
        <v>300000</v>
      </c>
      <c r="E35" s="197">
        <f t="shared" si="0"/>
        <v>600000</v>
      </c>
      <c r="F35" s="24">
        <v>1700002</v>
      </c>
      <c r="G35" s="197">
        <f t="shared" si="1"/>
        <v>3400004</v>
      </c>
      <c r="H35" s="304">
        <f t="shared" si="2"/>
        <v>0.82352961937691838</v>
      </c>
      <c r="I35" s="305">
        <f t="shared" si="3"/>
        <v>2800004</v>
      </c>
    </row>
    <row r="36" spans="1:9" ht="14.25" customHeight="1">
      <c r="A36" s="4" t="s">
        <v>1211</v>
      </c>
      <c r="B36" s="21" t="s">
        <v>95</v>
      </c>
      <c r="C36" s="76">
        <v>9</v>
      </c>
      <c r="D36" s="24">
        <v>200000</v>
      </c>
      <c r="E36" s="197">
        <f t="shared" si="0"/>
        <v>1800000</v>
      </c>
      <c r="F36" s="24">
        <v>1530000</v>
      </c>
      <c r="G36" s="197">
        <f t="shared" si="1"/>
        <v>13770000</v>
      </c>
      <c r="H36" s="304">
        <f t="shared" si="2"/>
        <v>0.86928104575163401</v>
      </c>
      <c r="I36" s="305">
        <f t="shared" si="3"/>
        <v>11970000</v>
      </c>
    </row>
    <row r="37" spans="1:9" ht="14.25" customHeight="1">
      <c r="A37" s="4" t="s">
        <v>1211</v>
      </c>
      <c r="B37" s="21" t="s">
        <v>97</v>
      </c>
      <c r="C37" s="76">
        <v>6</v>
      </c>
      <c r="D37" s="24">
        <v>220002</v>
      </c>
      <c r="E37" s="197">
        <f t="shared" si="0"/>
        <v>1320012</v>
      </c>
      <c r="F37" s="24">
        <v>1800002</v>
      </c>
      <c r="G37" s="197">
        <f t="shared" si="1"/>
        <v>10800012</v>
      </c>
      <c r="H37" s="304">
        <f t="shared" si="2"/>
        <v>0.8777768024702195</v>
      </c>
      <c r="I37" s="305">
        <f t="shared" si="3"/>
        <v>9480000</v>
      </c>
    </row>
    <row r="38" spans="1:9" ht="14.25" customHeight="1">
      <c r="A38" s="4" t="s">
        <v>1212</v>
      </c>
      <c r="B38" s="21" t="s">
        <v>1203</v>
      </c>
      <c r="C38" s="76">
        <v>2</v>
      </c>
      <c r="D38" s="24">
        <v>300000</v>
      </c>
      <c r="E38" s="197">
        <f t="shared" si="0"/>
        <v>600000</v>
      </c>
      <c r="F38" s="24">
        <v>1700003</v>
      </c>
      <c r="G38" s="197">
        <f t="shared" si="1"/>
        <v>3400006</v>
      </c>
      <c r="H38" s="304">
        <f t="shared" si="2"/>
        <v>0.82352972318284146</v>
      </c>
      <c r="I38" s="305">
        <f t="shared" si="3"/>
        <v>2800006</v>
      </c>
    </row>
    <row r="39" spans="1:9" ht="14.25" customHeight="1">
      <c r="A39" s="4" t="s">
        <v>1212</v>
      </c>
      <c r="B39" s="21" t="s">
        <v>95</v>
      </c>
      <c r="C39" s="76">
        <v>2</v>
      </c>
      <c r="D39" s="24">
        <v>200000</v>
      </c>
      <c r="E39" s="197">
        <f t="shared" si="0"/>
        <v>400000</v>
      </c>
      <c r="F39" s="24">
        <v>1530001</v>
      </c>
      <c r="G39" s="197">
        <f t="shared" si="1"/>
        <v>3060002</v>
      </c>
      <c r="H39" s="304">
        <f t="shared" si="2"/>
        <v>0.86928113118880312</v>
      </c>
      <c r="I39" s="305">
        <f t="shared" si="3"/>
        <v>2660002</v>
      </c>
    </row>
    <row r="40" spans="1:9" ht="14.25" customHeight="1">
      <c r="A40" s="4" t="s">
        <v>1212</v>
      </c>
      <c r="B40" s="21" t="s">
        <v>97</v>
      </c>
      <c r="C40" s="76">
        <v>7</v>
      </c>
      <c r="D40" s="24">
        <v>220003</v>
      </c>
      <c r="E40" s="197">
        <f t="shared" si="0"/>
        <v>1540021</v>
      </c>
      <c r="F40" s="24">
        <v>1800003</v>
      </c>
      <c r="G40" s="197">
        <f t="shared" si="1"/>
        <v>12600021</v>
      </c>
      <c r="H40" s="304">
        <f t="shared" si="2"/>
        <v>0.87777631481725304</v>
      </c>
      <c r="I40" s="305">
        <f t="shared" si="3"/>
        <v>11060000</v>
      </c>
    </row>
    <row r="41" spans="1:9" ht="14.25" customHeight="1">
      <c r="A41" s="4" t="s">
        <v>1213</v>
      </c>
      <c r="B41" s="21" t="s">
        <v>95</v>
      </c>
      <c r="C41" s="76">
        <v>2</v>
      </c>
      <c r="D41" s="24">
        <v>200000</v>
      </c>
      <c r="E41" s="197">
        <f t="shared" si="0"/>
        <v>400000</v>
      </c>
      <c r="F41" s="24">
        <v>1530002</v>
      </c>
      <c r="G41" s="197">
        <f t="shared" si="1"/>
        <v>3060004</v>
      </c>
      <c r="H41" s="304">
        <f t="shared" si="2"/>
        <v>0.86928121662586066</v>
      </c>
      <c r="I41" s="305">
        <f t="shared" si="3"/>
        <v>2660004</v>
      </c>
    </row>
    <row r="42" spans="1:9" ht="14.25" customHeight="1">
      <c r="A42" s="4" t="s">
        <v>1213</v>
      </c>
      <c r="B42" s="21" t="s">
        <v>97</v>
      </c>
      <c r="C42" s="76">
        <v>3</v>
      </c>
      <c r="D42" s="24">
        <v>220004</v>
      </c>
      <c r="E42" s="197">
        <f t="shared" si="0"/>
        <v>660012</v>
      </c>
      <c r="F42" s="24">
        <v>1800004</v>
      </c>
      <c r="G42" s="197">
        <f t="shared" si="1"/>
        <v>5400012</v>
      </c>
      <c r="H42" s="304">
        <f t="shared" si="2"/>
        <v>0.87777582716482849</v>
      </c>
      <c r="I42" s="305">
        <f t="shared" si="3"/>
        <v>4740000</v>
      </c>
    </row>
    <row r="43" spans="1:9" ht="14.25" customHeight="1">
      <c r="A43" s="4"/>
      <c r="B43" s="21"/>
      <c r="C43" s="76"/>
      <c r="D43" s="24"/>
      <c r="E43" s="197"/>
      <c r="F43" s="24"/>
      <c r="G43" s="197"/>
      <c r="H43" s="304"/>
      <c r="I43" s="305"/>
    </row>
    <row r="44" spans="1:9" ht="14.25" customHeight="1">
      <c r="A44" s="28" t="s">
        <v>507</v>
      </c>
      <c r="B44" s="21"/>
      <c r="C44" s="302">
        <f>SUM(C24:C42)</f>
        <v>190</v>
      </c>
      <c r="D44" s="21"/>
      <c r="E44" s="29">
        <f>SUM(E24:E42)</f>
        <v>48100060</v>
      </c>
      <c r="F44" s="21"/>
      <c r="G44" s="29">
        <f>SUM(G24:G42)</f>
        <v>320850078</v>
      </c>
      <c r="H44" s="306">
        <f>AVERAGE(H24:H41)</f>
        <v>0.84829327772096741</v>
      </c>
      <c r="I44" s="307">
        <f>G44-E44</f>
        <v>272750018</v>
      </c>
    </row>
    <row r="45" spans="1:9" ht="14.25" customHeight="1">
      <c r="A45" s="4"/>
      <c r="B45" s="4"/>
      <c r="C45" s="4"/>
      <c r="D45" s="4"/>
      <c r="E45" s="4"/>
      <c r="F45" s="4"/>
      <c r="G45" s="4"/>
      <c r="H45" s="4"/>
    </row>
    <row r="46" spans="1:9" ht="16.5" customHeight="1">
      <c r="A46" s="4"/>
      <c r="B46" s="4"/>
      <c r="C46" s="4"/>
      <c r="D46" s="4"/>
      <c r="E46" s="4"/>
      <c r="F46" s="4"/>
      <c r="G46" s="4"/>
      <c r="H46" s="4"/>
    </row>
    <row r="47" spans="1:9" ht="14.25" customHeight="1">
      <c r="A47" s="377" t="s">
        <v>1214</v>
      </c>
      <c r="B47" s="377"/>
      <c r="C47" s="377"/>
      <c r="D47" s="377"/>
      <c r="E47" s="377"/>
      <c r="F47" s="377"/>
      <c r="G47" s="377"/>
      <c r="H47" s="4"/>
    </row>
    <row r="48" spans="1:9" ht="14.25" customHeight="1">
      <c r="A48" s="22" t="s">
        <v>1192</v>
      </c>
      <c r="B48" s="4"/>
      <c r="C48" s="4"/>
      <c r="D48" s="4"/>
      <c r="E48" s="4"/>
      <c r="F48" s="4"/>
      <c r="G48" s="4"/>
      <c r="H48" s="4"/>
    </row>
    <row r="49" spans="1:9" ht="14.25" customHeight="1">
      <c r="A49" s="31" t="s">
        <v>102</v>
      </c>
      <c r="B49" s="15" t="s">
        <v>76</v>
      </c>
      <c r="C49" s="15" t="s">
        <v>22</v>
      </c>
      <c r="D49" s="15" t="s">
        <v>168</v>
      </c>
      <c r="E49" s="15" t="s">
        <v>79</v>
      </c>
      <c r="F49" s="15" t="s">
        <v>1193</v>
      </c>
      <c r="G49" s="15" t="s">
        <v>505</v>
      </c>
      <c r="H49" s="4"/>
    </row>
    <row r="50" spans="1:9" ht="14.25" customHeight="1">
      <c r="A50" s="4" t="s">
        <v>1202</v>
      </c>
      <c r="B50" s="76">
        <v>13</v>
      </c>
      <c r="C50" s="24">
        <v>1536000</v>
      </c>
      <c r="D50" s="24">
        <v>2560000</v>
      </c>
      <c r="E50" s="23">
        <f>C50*B50</f>
        <v>19968000</v>
      </c>
      <c r="F50" s="304">
        <f>(E50-D50)/E50</f>
        <v>0.87179487179487181</v>
      </c>
      <c r="G50" s="23">
        <f>E50-D50</f>
        <v>17408000</v>
      </c>
      <c r="H50" s="4"/>
    </row>
    <row r="51" spans="1:9" ht="14.25" customHeight="1">
      <c r="A51" s="4" t="s">
        <v>1204</v>
      </c>
      <c r="B51" s="76">
        <v>4</v>
      </c>
      <c r="C51" s="24">
        <v>1536000</v>
      </c>
      <c r="D51" s="24">
        <v>2560000</v>
      </c>
      <c r="E51" s="23">
        <f>C51*B51</f>
        <v>6144000</v>
      </c>
      <c r="F51" s="304">
        <f>(E51-D51)/E51</f>
        <v>0.58333333333333337</v>
      </c>
      <c r="G51" s="23">
        <f>E51-D51</f>
        <v>3584000</v>
      </c>
      <c r="H51" s="4"/>
    </row>
    <row r="52" spans="1:9" ht="14.25" customHeight="1">
      <c r="A52" s="4" t="s">
        <v>1210</v>
      </c>
      <c r="B52" s="76">
        <v>4</v>
      </c>
      <c r="C52" s="24">
        <v>1536000</v>
      </c>
      <c r="D52" s="24">
        <v>2560000</v>
      </c>
      <c r="E52" s="23">
        <f>C52*B52</f>
        <v>6144000</v>
      </c>
      <c r="F52" s="304">
        <f>(E52-D52)/E52</f>
        <v>0.58333333333333337</v>
      </c>
      <c r="G52" s="23">
        <f>E52-D52</f>
        <v>3584000</v>
      </c>
      <c r="H52" s="4"/>
    </row>
    <row r="53" spans="1:9" ht="14.25" customHeight="1">
      <c r="A53" s="4" t="s">
        <v>1211</v>
      </c>
      <c r="B53" s="76">
        <v>3</v>
      </c>
      <c r="C53" s="24">
        <v>1536000</v>
      </c>
      <c r="D53" s="24">
        <v>2560000</v>
      </c>
      <c r="E53" s="23">
        <f>C53*B53</f>
        <v>4608000</v>
      </c>
      <c r="F53" s="304">
        <f>(E53-D53)/E53</f>
        <v>0.44444444444444442</v>
      </c>
      <c r="G53" s="23">
        <f>E53-D53</f>
        <v>2048000</v>
      </c>
      <c r="H53" s="4"/>
    </row>
    <row r="54" spans="1:9" ht="14.25" customHeight="1">
      <c r="A54" s="4" t="s">
        <v>1212</v>
      </c>
      <c r="B54" s="76">
        <v>1</v>
      </c>
      <c r="C54" s="24">
        <v>1536000</v>
      </c>
      <c r="D54" s="24">
        <v>2560000</v>
      </c>
      <c r="E54" s="23">
        <f>C54*B54</f>
        <v>1536000</v>
      </c>
      <c r="F54" s="304">
        <f>(E54-D54)/E54</f>
        <v>-0.66666666666666663</v>
      </c>
      <c r="G54" s="23">
        <f>E54-D54</f>
        <v>-1024000</v>
      </c>
      <c r="H54" s="4"/>
    </row>
    <row r="55" spans="1:9" ht="14.25" customHeight="1">
      <c r="A55" s="4"/>
      <c r="B55" s="76"/>
      <c r="C55" s="24"/>
      <c r="D55" s="24"/>
      <c r="E55" s="23"/>
      <c r="F55" s="304"/>
      <c r="G55" s="23"/>
      <c r="H55" s="4"/>
    </row>
    <row r="56" spans="1:9" ht="14.25" customHeight="1">
      <c r="A56" s="28" t="s">
        <v>507</v>
      </c>
      <c r="B56" s="77">
        <f>SUM(B50:B54)</f>
        <v>25</v>
      </c>
      <c r="C56" s="308"/>
      <c r="D56" s="308">
        <f>SUM(D50:D54)</f>
        <v>12800000</v>
      </c>
      <c r="E56" s="308">
        <f>SUM(E50:E54)</f>
        <v>38400000</v>
      </c>
      <c r="F56" s="308"/>
      <c r="G56" s="308">
        <f>SUM(G50:G54)</f>
        <v>25600000</v>
      </c>
      <c r="H56" s="4"/>
    </row>
    <row r="57" spans="1:9" ht="14.25" customHeight="1">
      <c r="A57" s="4"/>
      <c r="B57" s="4"/>
      <c r="C57" s="4"/>
      <c r="D57" s="4"/>
      <c r="E57" s="4"/>
      <c r="F57" s="4"/>
      <c r="G57" s="4"/>
      <c r="H57" s="4"/>
    </row>
    <row r="58" spans="1:9" ht="15" customHeight="1">
      <c r="A58" s="4"/>
      <c r="B58" s="4"/>
      <c r="C58" s="4"/>
      <c r="D58" s="4"/>
      <c r="E58" s="4"/>
      <c r="F58" s="4"/>
      <c r="G58" s="4"/>
      <c r="H58" s="4"/>
    </row>
    <row r="59" spans="1:9" ht="14.25" customHeight="1">
      <c r="A59" s="377" t="s">
        <v>1215</v>
      </c>
      <c r="B59" s="377"/>
      <c r="C59" s="377"/>
      <c r="D59" s="377"/>
      <c r="E59" s="377"/>
      <c r="F59" s="377"/>
      <c r="G59" s="377"/>
      <c r="H59" s="4"/>
    </row>
    <row r="60" spans="1:9" ht="14.25" customHeight="1">
      <c r="A60" s="22" t="s">
        <v>1216</v>
      </c>
      <c r="B60" s="4"/>
      <c r="C60" s="4"/>
      <c r="D60" s="4"/>
      <c r="E60" s="4"/>
      <c r="F60" s="4"/>
      <c r="G60" s="4"/>
      <c r="H60" s="4"/>
    </row>
    <row r="61" spans="1:9" ht="14.25" customHeight="1">
      <c r="A61" s="31" t="s">
        <v>39</v>
      </c>
      <c r="B61" s="15" t="s">
        <v>111</v>
      </c>
      <c r="C61" s="15" t="s">
        <v>1217</v>
      </c>
      <c r="D61" s="15" t="s">
        <v>1218</v>
      </c>
      <c r="E61" s="15" t="s">
        <v>1219</v>
      </c>
      <c r="F61" s="15" t="s">
        <v>1220</v>
      </c>
      <c r="G61" s="15" t="s">
        <v>1221</v>
      </c>
      <c r="H61" s="15" t="s">
        <v>1222</v>
      </c>
      <c r="I61" s="15" t="s">
        <v>1223</v>
      </c>
    </row>
    <row r="62" spans="1:9" ht="14.25" customHeight="1">
      <c r="A62" s="4" t="s">
        <v>1224</v>
      </c>
      <c r="B62" s="24">
        <v>900000</v>
      </c>
      <c r="C62" s="24">
        <v>1080000</v>
      </c>
      <c r="D62" s="24">
        <v>1080000</v>
      </c>
      <c r="E62" s="24">
        <v>1080000</v>
      </c>
      <c r="F62" s="24">
        <v>1080000</v>
      </c>
      <c r="G62" s="24">
        <v>1080000</v>
      </c>
      <c r="H62" s="24">
        <v>1080000</v>
      </c>
      <c r="I62" s="23">
        <f t="shared" ref="I62:I67" si="4">SUM(B62:H62)</f>
        <v>7380000</v>
      </c>
    </row>
    <row r="63" spans="1:9" ht="14.25" customHeight="1">
      <c r="A63" s="4" t="s">
        <v>1225</v>
      </c>
      <c r="B63" s="24">
        <v>300000</v>
      </c>
      <c r="C63" s="24">
        <v>450000</v>
      </c>
      <c r="D63" s="24">
        <v>450000</v>
      </c>
      <c r="E63" s="24">
        <v>450000</v>
      </c>
      <c r="F63" s="24">
        <v>450000</v>
      </c>
      <c r="G63" s="24">
        <v>450000</v>
      </c>
      <c r="H63" s="24">
        <v>450000</v>
      </c>
      <c r="I63" s="23">
        <f t="shared" si="4"/>
        <v>3000000</v>
      </c>
    </row>
    <row r="64" spans="1:9" ht="14.25" customHeight="1">
      <c r="A64" s="4" t="s">
        <v>1226</v>
      </c>
      <c r="B64" s="24">
        <v>210000</v>
      </c>
      <c r="C64" s="24">
        <v>420000</v>
      </c>
      <c r="D64" s="24">
        <v>420000</v>
      </c>
      <c r="E64" s="24">
        <v>420000</v>
      </c>
      <c r="F64" s="24">
        <v>420000</v>
      </c>
      <c r="G64" s="24">
        <v>420000</v>
      </c>
      <c r="H64" s="24">
        <v>420000</v>
      </c>
      <c r="I64" s="23">
        <f t="shared" si="4"/>
        <v>2730000</v>
      </c>
    </row>
    <row r="65" spans="1:9" ht="14.25" customHeight="1">
      <c r="A65" s="4" t="s">
        <v>1227</v>
      </c>
      <c r="B65" s="24">
        <v>150000</v>
      </c>
      <c r="C65" s="24">
        <v>300000</v>
      </c>
      <c r="D65" s="24">
        <v>300000</v>
      </c>
      <c r="E65" s="24">
        <v>300000</v>
      </c>
      <c r="F65" s="24">
        <v>300000</v>
      </c>
      <c r="G65" s="24">
        <v>300000</v>
      </c>
      <c r="H65" s="24">
        <v>300000</v>
      </c>
      <c r="I65" s="23">
        <f t="shared" si="4"/>
        <v>1950000</v>
      </c>
    </row>
    <row r="66" spans="1:9" ht="14.25" customHeight="1">
      <c r="A66" s="4" t="s">
        <v>1228</v>
      </c>
      <c r="B66" s="24">
        <v>90000</v>
      </c>
      <c r="C66" s="24">
        <v>150000</v>
      </c>
      <c r="D66" s="24">
        <v>150000</v>
      </c>
      <c r="E66" s="24">
        <v>150000</v>
      </c>
      <c r="F66" s="24">
        <v>150000</v>
      </c>
      <c r="G66" s="24">
        <v>150000</v>
      </c>
      <c r="H66" s="24">
        <v>150000</v>
      </c>
      <c r="I66" s="23">
        <f t="shared" si="4"/>
        <v>990000</v>
      </c>
    </row>
    <row r="67" spans="1:9" ht="14.25" customHeight="1">
      <c r="A67" s="4" t="s">
        <v>1229</v>
      </c>
      <c r="B67" s="24">
        <v>50000</v>
      </c>
      <c r="C67" s="24">
        <v>100000</v>
      </c>
      <c r="D67" s="24">
        <v>100000</v>
      </c>
      <c r="E67" s="24">
        <v>100000</v>
      </c>
      <c r="F67" s="24">
        <v>100000</v>
      </c>
      <c r="G67" s="24">
        <v>100000</v>
      </c>
      <c r="H67" s="24">
        <v>100000</v>
      </c>
      <c r="I67" s="23">
        <f t="shared" si="4"/>
        <v>650000</v>
      </c>
    </row>
    <row r="68" spans="1:9" ht="14.25" customHeight="1">
      <c r="A68" s="28" t="s">
        <v>1230</v>
      </c>
      <c r="B68" s="308">
        <f t="shared" ref="B68:I68" si="5">SUM(B62:B67)</f>
        <v>1700000</v>
      </c>
      <c r="C68" s="308">
        <f t="shared" si="5"/>
        <v>2500000</v>
      </c>
      <c r="D68" s="308">
        <f t="shared" si="5"/>
        <v>2500000</v>
      </c>
      <c r="E68" s="308">
        <f t="shared" si="5"/>
        <v>2500000</v>
      </c>
      <c r="F68" s="308">
        <f t="shared" si="5"/>
        <v>2500000</v>
      </c>
      <c r="G68" s="308">
        <f t="shared" si="5"/>
        <v>2500000</v>
      </c>
      <c r="H68" s="308">
        <f t="shared" si="5"/>
        <v>2500000</v>
      </c>
      <c r="I68" s="308">
        <f t="shared" si="5"/>
        <v>16700000</v>
      </c>
    </row>
    <row r="69" spans="1:9" ht="14.25" customHeight="1">
      <c r="A69" s="4"/>
      <c r="B69" s="4"/>
      <c r="C69" s="4"/>
      <c r="D69" s="4"/>
      <c r="E69" s="4"/>
      <c r="F69" s="4"/>
      <c r="H69" s="4"/>
      <c r="I69" s="4"/>
    </row>
    <row r="70" spans="1:9" ht="14.25" customHeight="1">
      <c r="A70" s="22" t="s">
        <v>1231</v>
      </c>
      <c r="B70" s="4"/>
      <c r="C70" s="4"/>
      <c r="D70" s="4"/>
      <c r="E70" s="4"/>
      <c r="F70" s="4"/>
      <c r="H70" s="4"/>
      <c r="I70" s="4"/>
    </row>
    <row r="71" spans="1:9" ht="14.25" customHeight="1">
      <c r="A71" s="31" t="s">
        <v>39</v>
      </c>
      <c r="B71" s="32" t="s">
        <v>111</v>
      </c>
      <c r="C71" s="32" t="s">
        <v>1217</v>
      </c>
      <c r="D71" s="32" t="s">
        <v>1218</v>
      </c>
      <c r="E71" s="32" t="s">
        <v>1219</v>
      </c>
      <c r="F71" s="32" t="s">
        <v>1220</v>
      </c>
      <c r="G71" s="32" t="s">
        <v>1221</v>
      </c>
      <c r="H71" s="32" t="s">
        <v>1222</v>
      </c>
      <c r="I71" s="15" t="s">
        <v>1223</v>
      </c>
    </row>
    <row r="72" spans="1:9" ht="14.25" customHeight="1">
      <c r="A72" s="4" t="s">
        <v>1232</v>
      </c>
      <c r="B72" s="39">
        <v>1440000</v>
      </c>
      <c r="C72" s="39">
        <v>1800000</v>
      </c>
      <c r="D72" s="39">
        <v>1800000</v>
      </c>
      <c r="E72" s="39">
        <v>1800000</v>
      </c>
      <c r="F72" s="39">
        <v>1800000</v>
      </c>
      <c r="G72" s="39">
        <v>1800000</v>
      </c>
      <c r="H72" s="39">
        <v>1800000</v>
      </c>
      <c r="I72" s="47">
        <f t="shared" ref="I72:I79" si="6">SUM(B72:H72)</f>
        <v>12240000</v>
      </c>
    </row>
    <row r="73" spans="1:9" ht="14.25" customHeight="1">
      <c r="A73" s="4" t="s">
        <v>1233</v>
      </c>
      <c r="B73" s="39">
        <v>960000</v>
      </c>
      <c r="C73" s="39">
        <v>1200000</v>
      </c>
      <c r="D73" s="39">
        <v>1200000</v>
      </c>
      <c r="E73" s="39">
        <v>1200000</v>
      </c>
      <c r="F73" s="39">
        <v>1200000</v>
      </c>
      <c r="G73" s="39">
        <v>1200000</v>
      </c>
      <c r="H73" s="39">
        <v>1200000</v>
      </c>
      <c r="I73" s="47">
        <f t="shared" si="6"/>
        <v>8160000</v>
      </c>
    </row>
    <row r="74" spans="1:9" ht="14.25" customHeight="1">
      <c r="A74" s="4" t="s">
        <v>1234</v>
      </c>
      <c r="B74" s="39">
        <v>480000</v>
      </c>
      <c r="C74" s="39">
        <v>600000</v>
      </c>
      <c r="D74" s="39">
        <v>600000</v>
      </c>
      <c r="E74" s="39">
        <v>600000</v>
      </c>
      <c r="F74" s="39">
        <v>600000</v>
      </c>
      <c r="G74" s="39">
        <v>600000</v>
      </c>
      <c r="H74" s="39">
        <v>600000</v>
      </c>
      <c r="I74" s="47">
        <f t="shared" si="6"/>
        <v>4080000</v>
      </c>
    </row>
    <row r="75" spans="1:9" ht="14.25" customHeight="1">
      <c r="A75" s="4" t="s">
        <v>1235</v>
      </c>
      <c r="B75" s="39">
        <v>360000</v>
      </c>
      <c r="C75" s="39">
        <v>450000</v>
      </c>
      <c r="D75" s="39">
        <v>450000</v>
      </c>
      <c r="E75" s="39">
        <v>450000</v>
      </c>
      <c r="F75" s="39">
        <v>450000</v>
      </c>
      <c r="G75" s="39">
        <v>450000</v>
      </c>
      <c r="H75" s="39">
        <v>450000</v>
      </c>
      <c r="I75" s="47">
        <f t="shared" si="6"/>
        <v>3060000</v>
      </c>
    </row>
    <row r="76" spans="1:9" ht="14.25" customHeight="1">
      <c r="A76" s="4" t="s">
        <v>1236</v>
      </c>
      <c r="B76" s="39">
        <v>720000</v>
      </c>
      <c r="C76" s="39">
        <v>900000</v>
      </c>
      <c r="D76" s="39">
        <v>900000</v>
      </c>
      <c r="E76" s="39">
        <v>900000</v>
      </c>
      <c r="F76" s="39">
        <v>900000</v>
      </c>
      <c r="G76" s="39">
        <v>900000</v>
      </c>
      <c r="H76" s="39">
        <v>900000</v>
      </c>
      <c r="I76" s="47">
        <f t="shared" si="6"/>
        <v>6120000</v>
      </c>
    </row>
    <row r="77" spans="1:9" ht="14.25" customHeight="1">
      <c r="A77" s="4" t="s">
        <v>1237</v>
      </c>
      <c r="B77" s="39">
        <v>144000</v>
      </c>
      <c r="C77" s="39">
        <v>180000</v>
      </c>
      <c r="D77" s="39">
        <v>180000</v>
      </c>
      <c r="E77" s="39">
        <v>180000</v>
      </c>
      <c r="F77" s="39">
        <v>180000</v>
      </c>
      <c r="G77" s="39">
        <v>180000</v>
      </c>
      <c r="H77" s="39">
        <v>180000</v>
      </c>
      <c r="I77" s="47">
        <f t="shared" si="6"/>
        <v>1224000</v>
      </c>
    </row>
    <row r="78" spans="1:9" ht="14.25" customHeight="1">
      <c r="A78" s="4" t="s">
        <v>1238</v>
      </c>
      <c r="B78" s="39">
        <v>120000</v>
      </c>
      <c r="C78" s="39">
        <v>150000</v>
      </c>
      <c r="D78" s="39">
        <v>150000</v>
      </c>
      <c r="E78" s="39">
        <v>150000</v>
      </c>
      <c r="F78" s="39">
        <v>150000</v>
      </c>
      <c r="G78" s="39">
        <v>150000</v>
      </c>
      <c r="H78" s="39">
        <v>150000</v>
      </c>
      <c r="I78" s="47">
        <f t="shared" si="6"/>
        <v>1020000</v>
      </c>
    </row>
    <row r="79" spans="1:9" ht="14.25" customHeight="1">
      <c r="A79" s="4" t="s">
        <v>1239</v>
      </c>
      <c r="B79" s="39">
        <v>96000</v>
      </c>
      <c r="C79" s="39">
        <v>120000</v>
      </c>
      <c r="D79" s="39">
        <v>120000</v>
      </c>
      <c r="E79" s="39">
        <v>120000</v>
      </c>
      <c r="F79" s="39">
        <v>120000</v>
      </c>
      <c r="G79" s="39">
        <v>120000</v>
      </c>
      <c r="H79" s="39">
        <v>120000</v>
      </c>
      <c r="I79" s="47">
        <f t="shared" si="6"/>
        <v>816000</v>
      </c>
    </row>
    <row r="80" spans="1:9" ht="14.25" customHeight="1">
      <c r="A80" s="28" t="s">
        <v>1240</v>
      </c>
      <c r="B80" s="78">
        <f t="shared" ref="B80:I80" si="7">SUM(B72:B79)</f>
        <v>4320000</v>
      </c>
      <c r="C80" s="78">
        <f t="shared" si="7"/>
        <v>5400000</v>
      </c>
      <c r="D80" s="78">
        <f t="shared" si="7"/>
        <v>5400000</v>
      </c>
      <c r="E80" s="78">
        <f t="shared" si="7"/>
        <v>5400000</v>
      </c>
      <c r="F80" s="78">
        <f t="shared" si="7"/>
        <v>5400000</v>
      </c>
      <c r="G80" s="78">
        <f t="shared" si="7"/>
        <v>5400000</v>
      </c>
      <c r="H80" s="78">
        <f t="shared" si="7"/>
        <v>5400000</v>
      </c>
      <c r="I80" s="78">
        <f t="shared" si="7"/>
        <v>36720000</v>
      </c>
    </row>
    <row r="81" spans="1:9" ht="14.25" customHeight="1">
      <c r="A81" s="4"/>
      <c r="B81" s="4"/>
      <c r="C81" s="4"/>
      <c r="D81" s="4"/>
      <c r="E81" s="4"/>
      <c r="F81" s="4"/>
      <c r="G81" s="4"/>
      <c r="H81" s="4"/>
    </row>
    <row r="82" spans="1:9" ht="14.25" customHeight="1">
      <c r="A82" s="22" t="s">
        <v>1241</v>
      </c>
      <c r="B82" s="4"/>
      <c r="C82" s="4"/>
      <c r="D82" s="4"/>
      <c r="E82" s="4"/>
      <c r="F82" s="4"/>
      <c r="G82" s="4"/>
      <c r="H82" s="4"/>
    </row>
    <row r="83" spans="1:9" ht="14.25" customHeight="1">
      <c r="A83" s="31" t="s">
        <v>1128</v>
      </c>
      <c r="B83" s="15" t="s">
        <v>1242</v>
      </c>
      <c r="C83" s="15" t="s">
        <v>1243</v>
      </c>
      <c r="D83" s="15" t="s">
        <v>1244</v>
      </c>
      <c r="E83" s="15" t="s">
        <v>1245</v>
      </c>
      <c r="F83" s="15" t="s">
        <v>1246</v>
      </c>
      <c r="G83" s="4"/>
      <c r="H83" s="4"/>
      <c r="I83" s="173"/>
    </row>
    <row r="84" spans="1:9" ht="14.25" customHeight="1">
      <c r="A84" s="4" t="s">
        <v>111</v>
      </c>
      <c r="B84" s="195">
        <v>0</v>
      </c>
      <c r="C84" s="195">
        <v>0</v>
      </c>
      <c r="D84" s="21">
        <v>0</v>
      </c>
      <c r="E84" s="26">
        <v>0.25</v>
      </c>
      <c r="F84" s="23">
        <f t="shared" ref="F84:F90" si="8">D84*E84</f>
        <v>0</v>
      </c>
      <c r="G84" s="4"/>
      <c r="H84" s="4"/>
    </row>
    <row r="85" spans="1:9" ht="14.25" customHeight="1">
      <c r="A85" s="4" t="s">
        <v>1217</v>
      </c>
      <c r="B85" s="76">
        <v>100</v>
      </c>
      <c r="C85" s="24">
        <v>55000</v>
      </c>
      <c r="D85" s="23">
        <f t="shared" ref="D85:D90" si="9">B85*C85</f>
        <v>5500000</v>
      </c>
      <c r="E85" s="26">
        <v>0.25</v>
      </c>
      <c r="F85" s="23">
        <f t="shared" si="8"/>
        <v>1375000</v>
      </c>
      <c r="G85" s="4"/>
      <c r="H85" s="4"/>
    </row>
    <row r="86" spans="1:9" ht="14.25" customHeight="1">
      <c r="A86" s="4" t="s">
        <v>1218</v>
      </c>
      <c r="B86" s="76">
        <v>200</v>
      </c>
      <c r="C86" s="24">
        <v>55000</v>
      </c>
      <c r="D86" s="23">
        <f t="shared" si="9"/>
        <v>11000000</v>
      </c>
      <c r="E86" s="26">
        <v>0.25</v>
      </c>
      <c r="F86" s="23">
        <f t="shared" si="8"/>
        <v>2750000</v>
      </c>
      <c r="G86" s="4"/>
      <c r="H86" s="4"/>
    </row>
    <row r="87" spans="1:9" ht="14.25" customHeight="1">
      <c r="A87" s="4" t="s">
        <v>1219</v>
      </c>
      <c r="B87" s="76">
        <v>200</v>
      </c>
      <c r="C87" s="24">
        <v>60000</v>
      </c>
      <c r="D87" s="23">
        <f t="shared" si="9"/>
        <v>12000000</v>
      </c>
      <c r="E87" s="26">
        <v>0.25</v>
      </c>
      <c r="F87" s="23">
        <f t="shared" si="8"/>
        <v>3000000</v>
      </c>
      <c r="G87" s="4"/>
      <c r="H87" s="4"/>
    </row>
    <row r="88" spans="1:9" ht="14.25" customHeight="1">
      <c r="A88" s="4" t="s">
        <v>1220</v>
      </c>
      <c r="B88" s="76">
        <v>200</v>
      </c>
      <c r="C88" s="24">
        <v>60000</v>
      </c>
      <c r="D88" s="23">
        <f t="shared" si="9"/>
        <v>12000000</v>
      </c>
      <c r="E88" s="26">
        <v>1.25</v>
      </c>
      <c r="F88" s="23">
        <f t="shared" si="8"/>
        <v>15000000</v>
      </c>
      <c r="G88" s="4"/>
      <c r="H88" s="4"/>
    </row>
    <row r="89" spans="1:9" ht="14.25" customHeight="1">
      <c r="A89" s="4" t="s">
        <v>1221</v>
      </c>
      <c r="B89" s="76">
        <v>200</v>
      </c>
      <c r="C89" s="24">
        <v>60000</v>
      </c>
      <c r="D89" s="23">
        <f t="shared" si="9"/>
        <v>12000000</v>
      </c>
      <c r="E89" s="26">
        <v>2.25</v>
      </c>
      <c r="F89" s="23">
        <f t="shared" si="8"/>
        <v>27000000</v>
      </c>
      <c r="G89" s="4"/>
      <c r="H89" s="4"/>
    </row>
    <row r="90" spans="1:9" ht="14.25" customHeight="1">
      <c r="A90" s="4" t="s">
        <v>1222</v>
      </c>
      <c r="B90" s="76">
        <v>200</v>
      </c>
      <c r="C90" s="24">
        <v>60000</v>
      </c>
      <c r="D90" s="23">
        <f t="shared" si="9"/>
        <v>12000000</v>
      </c>
      <c r="E90" s="26">
        <v>3.25</v>
      </c>
      <c r="F90" s="23">
        <f t="shared" si="8"/>
        <v>39000000</v>
      </c>
      <c r="G90" s="4"/>
      <c r="H90" s="4"/>
    </row>
    <row r="91" spans="1:9" ht="14.25" customHeight="1">
      <c r="A91" s="28" t="s">
        <v>1247</v>
      </c>
      <c r="B91" s="309"/>
      <c r="C91" s="309"/>
      <c r="D91" s="308">
        <f>SUM(D84:D90)</f>
        <v>64500000</v>
      </c>
      <c r="E91" s="308"/>
      <c r="F91" s="308">
        <f>SUM(F84:F90)</f>
        <v>88125000</v>
      </c>
      <c r="G91" s="4"/>
      <c r="H91" s="4"/>
    </row>
    <row r="92" spans="1:9" ht="14.25" customHeight="1">
      <c r="A92" s="4"/>
      <c r="B92" s="4"/>
      <c r="C92" s="4"/>
      <c r="D92" s="4"/>
      <c r="E92" s="4"/>
      <c r="F92" s="4"/>
      <c r="G92" s="4"/>
      <c r="H92" s="4"/>
    </row>
    <row r="93" spans="1:9" ht="14.25" customHeight="1">
      <c r="A93" s="22" t="s">
        <v>1248</v>
      </c>
      <c r="B93" s="4"/>
      <c r="C93" s="4"/>
      <c r="D93" s="4"/>
      <c r="E93" s="4"/>
      <c r="F93" s="4"/>
      <c r="G93" s="4"/>
      <c r="H93" s="4"/>
    </row>
    <row r="94" spans="1:9" ht="14.25" customHeight="1">
      <c r="A94" s="31" t="s">
        <v>1128</v>
      </c>
      <c r="B94" s="15" t="s">
        <v>1249</v>
      </c>
      <c r="C94" s="15" t="s">
        <v>1250</v>
      </c>
      <c r="D94" s="15" t="s">
        <v>1251</v>
      </c>
      <c r="E94" s="15" t="s">
        <v>1252</v>
      </c>
      <c r="F94" s="15" t="s">
        <v>103</v>
      </c>
      <c r="G94" s="4"/>
      <c r="H94" s="4"/>
    </row>
    <row r="95" spans="1:9" ht="14.25" customHeight="1">
      <c r="A95" s="4" t="s">
        <v>111</v>
      </c>
      <c r="B95" s="195">
        <v>0</v>
      </c>
      <c r="C95" s="21" t="s">
        <v>35</v>
      </c>
      <c r="D95" s="21">
        <v>0</v>
      </c>
      <c r="E95" s="176">
        <f t="shared" ref="E95:E101" si="10">B95*0.4</f>
        <v>0</v>
      </c>
      <c r="F95" s="23">
        <f t="shared" ref="F95:F101" si="11">B95</f>
        <v>0</v>
      </c>
      <c r="G95" s="4"/>
      <c r="H95" s="4"/>
    </row>
    <row r="96" spans="1:9" ht="14.25" customHeight="1">
      <c r="A96" s="4" t="s">
        <v>1217</v>
      </c>
      <c r="B96" s="24">
        <v>6145000</v>
      </c>
      <c r="C96" s="21" t="s">
        <v>1253</v>
      </c>
      <c r="D96" s="23">
        <f t="shared" ref="D96:D101" si="12">B96*0.6</f>
        <v>3687000</v>
      </c>
      <c r="E96" s="176">
        <f t="shared" si="10"/>
        <v>2458000</v>
      </c>
      <c r="F96" s="23">
        <f t="shared" si="11"/>
        <v>6145000</v>
      </c>
      <c r="G96" s="4"/>
      <c r="H96" s="4"/>
    </row>
    <row r="97" spans="1:8" ht="14.25" customHeight="1">
      <c r="A97" s="4" t="s">
        <v>1218</v>
      </c>
      <c r="B97" s="24">
        <v>6298625</v>
      </c>
      <c r="C97" s="21" t="s">
        <v>1253</v>
      </c>
      <c r="D97" s="23">
        <f t="shared" si="12"/>
        <v>3779175</v>
      </c>
      <c r="E97" s="176">
        <f t="shared" si="10"/>
        <v>2519450</v>
      </c>
      <c r="F97" s="23">
        <f t="shared" si="11"/>
        <v>6298625</v>
      </c>
      <c r="G97" s="4"/>
      <c r="H97" s="4"/>
    </row>
    <row r="98" spans="1:8" ht="14.25" customHeight="1">
      <c r="A98" s="4" t="s">
        <v>1219</v>
      </c>
      <c r="B98" s="24">
        <v>6456091</v>
      </c>
      <c r="C98" s="21" t="s">
        <v>1253</v>
      </c>
      <c r="D98" s="23">
        <f t="shared" si="12"/>
        <v>3873654.5999999996</v>
      </c>
      <c r="E98" s="176">
        <f t="shared" si="10"/>
        <v>2582436.4000000004</v>
      </c>
      <c r="F98" s="23">
        <f t="shared" si="11"/>
        <v>6456091</v>
      </c>
      <c r="G98" s="4"/>
      <c r="H98" s="4"/>
    </row>
    <row r="99" spans="1:8" ht="14.25" customHeight="1">
      <c r="A99" s="4" t="s">
        <v>1220</v>
      </c>
      <c r="B99" s="24">
        <v>6617493</v>
      </c>
      <c r="C99" s="21" t="s">
        <v>1253</v>
      </c>
      <c r="D99" s="23">
        <f t="shared" si="12"/>
        <v>3970495.8</v>
      </c>
      <c r="E99" s="176">
        <f t="shared" si="10"/>
        <v>2646997.2000000002</v>
      </c>
      <c r="F99" s="23">
        <f t="shared" si="11"/>
        <v>6617493</v>
      </c>
      <c r="G99" s="4"/>
      <c r="H99" s="4"/>
    </row>
    <row r="100" spans="1:8" ht="14.25" customHeight="1">
      <c r="A100" s="4" t="s">
        <v>1221</v>
      </c>
      <c r="B100" s="24">
        <v>6617494</v>
      </c>
      <c r="C100" s="21" t="s">
        <v>1253</v>
      </c>
      <c r="D100" s="23">
        <f t="shared" si="12"/>
        <v>3970496.4</v>
      </c>
      <c r="E100" s="176">
        <f t="shared" si="10"/>
        <v>2646997.6</v>
      </c>
      <c r="F100" s="23">
        <f t="shared" si="11"/>
        <v>6617494</v>
      </c>
      <c r="G100" s="4"/>
      <c r="H100" s="4"/>
    </row>
    <row r="101" spans="1:8" ht="14.25" customHeight="1">
      <c r="A101" s="4" t="s">
        <v>1222</v>
      </c>
      <c r="B101" s="24">
        <v>6617495</v>
      </c>
      <c r="C101" s="21" t="s">
        <v>1253</v>
      </c>
      <c r="D101" s="23">
        <f t="shared" si="12"/>
        <v>3970497</v>
      </c>
      <c r="E101" s="176">
        <f t="shared" si="10"/>
        <v>2646998</v>
      </c>
      <c r="F101" s="23">
        <f t="shared" si="11"/>
        <v>6617495</v>
      </c>
      <c r="G101" s="4"/>
      <c r="H101" s="4"/>
    </row>
    <row r="102" spans="1:8" ht="14.25" customHeight="1">
      <c r="A102" s="28" t="s">
        <v>1254</v>
      </c>
      <c r="B102" s="309"/>
      <c r="C102" s="309"/>
      <c r="D102" s="308">
        <f>SUM(D95:D101)</f>
        <v>23251318.799999997</v>
      </c>
      <c r="E102" s="308">
        <f>SUM(E95:E101)</f>
        <v>15500879.200000001</v>
      </c>
      <c r="F102" s="308">
        <f>SUM(F95:F101)</f>
        <v>38752198</v>
      </c>
      <c r="G102" s="4"/>
      <c r="H102" s="4"/>
    </row>
    <row r="103" spans="1:8" ht="14.25" customHeight="1">
      <c r="A103" s="4"/>
      <c r="B103" s="4"/>
      <c r="C103" s="4"/>
      <c r="D103" s="4"/>
      <c r="E103" s="4"/>
      <c r="F103" s="4"/>
      <c r="G103" s="4"/>
      <c r="H103" s="4"/>
    </row>
    <row r="104" spans="1:8" ht="15" customHeight="1">
      <c r="A104" s="377" t="s">
        <v>1255</v>
      </c>
      <c r="B104" s="377"/>
      <c r="C104" s="377"/>
      <c r="D104" s="377"/>
      <c r="E104" s="377"/>
      <c r="F104" s="4"/>
      <c r="G104" s="4"/>
      <c r="H104" s="4"/>
    </row>
    <row r="105" spans="1:8" ht="14.25" customHeight="1">
      <c r="A105" s="4"/>
      <c r="B105" s="4"/>
      <c r="C105" s="4"/>
      <c r="D105" s="4"/>
      <c r="E105" s="4"/>
      <c r="F105" s="4"/>
      <c r="G105" s="4"/>
      <c r="H105" s="4"/>
    </row>
    <row r="106" spans="1:8" ht="14.25" customHeight="1">
      <c r="A106" s="31" t="s">
        <v>110</v>
      </c>
      <c r="B106" s="32" t="s">
        <v>79</v>
      </c>
      <c r="C106" s="32" t="s">
        <v>41</v>
      </c>
      <c r="D106" s="32" t="s">
        <v>1193</v>
      </c>
      <c r="E106" s="32" t="s">
        <v>141</v>
      </c>
      <c r="F106" s="4"/>
      <c r="G106" s="4"/>
      <c r="H106" s="4"/>
    </row>
    <row r="107" spans="1:8" ht="14.25" customHeight="1">
      <c r="A107" s="4" t="s">
        <v>1256</v>
      </c>
      <c r="B107" s="47">
        <f>D11</f>
        <v>74500000</v>
      </c>
      <c r="C107" s="68">
        <f t="shared" ref="C107:C113" si="13">B107/$B$115</f>
        <v>0.12132617857821411</v>
      </c>
      <c r="D107" s="68">
        <f>E107/B107</f>
        <v>0.96166107382550337</v>
      </c>
      <c r="E107" s="47">
        <f>F11</f>
        <v>71643750</v>
      </c>
      <c r="F107" s="4"/>
      <c r="G107" s="4"/>
      <c r="H107" s="4"/>
    </row>
    <row r="108" spans="1:8" ht="14.25" customHeight="1">
      <c r="A108" s="4" t="s">
        <v>1257</v>
      </c>
      <c r="B108" s="47">
        <f>F20</f>
        <v>320850000</v>
      </c>
      <c r="C108" s="68">
        <f t="shared" si="13"/>
        <v>0.52251683754120803</v>
      </c>
      <c r="D108" s="68">
        <f>E108/B108</f>
        <v>0.85008576593423724</v>
      </c>
      <c r="E108" s="47">
        <f>I44</f>
        <v>272750018</v>
      </c>
      <c r="F108" s="4"/>
      <c r="G108" s="4"/>
      <c r="H108" s="4"/>
    </row>
    <row r="109" spans="1:8" ht="14.25" customHeight="1">
      <c r="A109" s="4" t="s">
        <v>1258</v>
      </c>
      <c r="B109" s="47">
        <f>E56</f>
        <v>38400000</v>
      </c>
      <c r="C109" s="68">
        <f t="shared" si="13"/>
        <v>6.2535909495347944E-2</v>
      </c>
      <c r="D109" s="68">
        <f>E109/B109</f>
        <v>0.66666666666666663</v>
      </c>
      <c r="E109" s="47">
        <f>G56</f>
        <v>25600000</v>
      </c>
      <c r="F109" s="4"/>
      <c r="G109" s="4"/>
      <c r="H109" s="4"/>
    </row>
    <row r="110" spans="1:8" ht="14.25" customHeight="1">
      <c r="A110" s="4" t="s">
        <v>1259</v>
      </c>
      <c r="B110" s="47">
        <f>I68</f>
        <v>16700000</v>
      </c>
      <c r="C110" s="68">
        <f t="shared" si="13"/>
        <v>2.7196606473237257E-2</v>
      </c>
      <c r="D110" s="310">
        <v>0.85</v>
      </c>
      <c r="E110" s="47">
        <f>B110*D110</f>
        <v>14195000</v>
      </c>
      <c r="F110" s="4"/>
      <c r="G110" s="4"/>
      <c r="H110" s="4"/>
    </row>
    <row r="111" spans="1:8" ht="14.25" customHeight="1">
      <c r="A111" s="4" t="s">
        <v>1260</v>
      </c>
      <c r="B111" s="47">
        <f>I80</f>
        <v>36720000</v>
      </c>
      <c r="C111" s="68">
        <f t="shared" si="13"/>
        <v>5.9799963454926476E-2</v>
      </c>
      <c r="D111" s="310">
        <v>0.75</v>
      </c>
      <c r="E111" s="47">
        <f>B111*D111</f>
        <v>27540000</v>
      </c>
      <c r="F111" s="4"/>
      <c r="G111" s="4"/>
      <c r="H111" s="4"/>
    </row>
    <row r="112" spans="1:8" ht="14.25" customHeight="1">
      <c r="A112" s="4" t="s">
        <v>1261</v>
      </c>
      <c r="B112" s="47">
        <f>F91</f>
        <v>88125000</v>
      </c>
      <c r="C112" s="68">
        <f t="shared" si="13"/>
        <v>0.14351502667389421</v>
      </c>
      <c r="D112" s="310">
        <v>0.98</v>
      </c>
      <c r="E112" s="47">
        <f>B112*D112</f>
        <v>86362500</v>
      </c>
      <c r="F112" s="4"/>
      <c r="G112" s="4"/>
      <c r="H112" s="4"/>
    </row>
    <row r="113" spans="1:8" ht="14.25" customHeight="1">
      <c r="A113" s="4" t="s">
        <v>1262</v>
      </c>
      <c r="B113" s="47">
        <f>F102</f>
        <v>38752198</v>
      </c>
      <c r="C113" s="68">
        <f t="shared" si="13"/>
        <v>6.3109477783171969E-2</v>
      </c>
      <c r="D113" s="310">
        <v>0.99</v>
      </c>
      <c r="E113" s="47">
        <f>B113*D113</f>
        <v>38364676.020000003</v>
      </c>
      <c r="F113" s="4"/>
      <c r="G113" s="4"/>
      <c r="H113" s="4"/>
    </row>
    <row r="114" spans="1:8" ht="14.25" customHeight="1">
      <c r="A114" s="4"/>
      <c r="B114" s="3"/>
      <c r="C114" s="3"/>
      <c r="D114" s="3"/>
      <c r="E114" s="3"/>
      <c r="F114" s="4"/>
      <c r="G114" s="4"/>
      <c r="H114" s="4"/>
    </row>
    <row r="115" spans="1:8" ht="14.25" customHeight="1">
      <c r="A115" s="28" t="s">
        <v>1263</v>
      </c>
      <c r="B115" s="40">
        <f>SUM(B107:B113)</f>
        <v>614047198</v>
      </c>
      <c r="C115" s="155">
        <v>1</v>
      </c>
      <c r="D115" s="155">
        <v>0.83799999999999997</v>
      </c>
      <c r="E115" s="78">
        <f>SUM(E107:E113)</f>
        <v>536455944.01999998</v>
      </c>
      <c r="F115" s="4"/>
      <c r="G115" s="4"/>
      <c r="H115" s="4"/>
    </row>
    <row r="116" spans="1:8" ht="14.25" customHeight="1">
      <c r="A116" s="4"/>
      <c r="B116" s="4"/>
      <c r="C116" s="4"/>
      <c r="D116" s="4"/>
      <c r="E116" s="4"/>
      <c r="F116" s="4"/>
      <c r="G116" s="4"/>
      <c r="H116" s="4"/>
    </row>
    <row r="117" spans="1:8" ht="14.25" customHeight="1">
      <c r="A117" s="4" t="s">
        <v>470</v>
      </c>
      <c r="B117" s="107">
        <f>Assumptions!B129</f>
        <v>81988050</v>
      </c>
      <c r="C117" s="4"/>
      <c r="D117" s="4"/>
      <c r="E117" s="107" t="s">
        <v>1264</v>
      </c>
      <c r="F117" s="4"/>
      <c r="G117" s="4"/>
      <c r="H117" s="4"/>
    </row>
    <row r="118" spans="1:8" ht="14.25" customHeight="1">
      <c r="A118" s="22" t="s">
        <v>1265</v>
      </c>
      <c r="B118" s="311">
        <f>B115-B117</f>
        <v>532059148</v>
      </c>
      <c r="C118" s="128"/>
      <c r="D118" s="128"/>
      <c r="E118" s="4"/>
      <c r="F118" s="4"/>
      <c r="G118" s="4"/>
      <c r="H118" s="4"/>
    </row>
    <row r="119" spans="1:8" ht="14.25" customHeight="1">
      <c r="A119" s="4"/>
      <c r="B119" s="4"/>
      <c r="C119" s="4"/>
      <c r="D119" s="4"/>
      <c r="E119" s="4"/>
      <c r="F119" s="4"/>
      <c r="G119" s="4"/>
      <c r="H119" s="4"/>
    </row>
    <row r="120" spans="1:8" ht="14.25" customHeight="1">
      <c r="A120" s="4"/>
      <c r="B120" s="4"/>
      <c r="C120" s="4"/>
      <c r="D120" s="4"/>
      <c r="E120" s="4"/>
      <c r="F120" s="4"/>
      <c r="G120" s="4"/>
      <c r="H120" s="4"/>
    </row>
    <row r="121" spans="1:8" ht="14.25" customHeight="1">
      <c r="A121" s="4"/>
      <c r="B121" s="4"/>
      <c r="C121" s="4"/>
      <c r="D121" s="4"/>
      <c r="E121" s="4"/>
      <c r="F121" s="4"/>
      <c r="G121" s="4"/>
      <c r="H121" s="4"/>
    </row>
    <row r="122" spans="1:8" ht="14.25" customHeight="1">
      <c r="A122" s="4"/>
      <c r="B122" s="4"/>
      <c r="C122" s="4"/>
      <c r="D122" s="4"/>
      <c r="E122" s="4"/>
      <c r="F122" s="4"/>
      <c r="G122" s="4"/>
      <c r="H122" s="4"/>
    </row>
    <row r="123" spans="1:8" ht="14.25" customHeight="1">
      <c r="A123" s="4"/>
      <c r="B123" s="4"/>
      <c r="C123" s="4"/>
      <c r="D123" s="4"/>
      <c r="E123" s="4"/>
      <c r="F123" s="4"/>
      <c r="G123" s="4"/>
      <c r="H123" s="4"/>
    </row>
    <row r="124" spans="1:8" ht="14.25" customHeight="1">
      <c r="A124" s="4"/>
      <c r="B124" s="4"/>
      <c r="C124" s="4"/>
      <c r="D124" s="4"/>
      <c r="E124" s="4"/>
      <c r="F124" s="4"/>
      <c r="G124" s="4"/>
      <c r="H124" s="4"/>
    </row>
    <row r="125" spans="1:8" ht="14.25" customHeight="1">
      <c r="A125" s="4"/>
      <c r="B125" s="4"/>
      <c r="C125" s="4"/>
      <c r="D125" s="4"/>
      <c r="E125" s="4"/>
      <c r="F125" s="4"/>
      <c r="G125" s="4"/>
      <c r="H125" s="4"/>
    </row>
    <row r="126" spans="1:8" ht="14.25" customHeight="1">
      <c r="A126" s="4"/>
      <c r="B126" s="4"/>
      <c r="C126" s="4"/>
      <c r="D126" s="4"/>
      <c r="E126" s="4"/>
      <c r="F126" s="4"/>
      <c r="G126" s="4"/>
      <c r="H126" s="4"/>
    </row>
    <row r="127" spans="1:8" ht="14.25" customHeight="1">
      <c r="A127" s="4"/>
      <c r="B127" s="4"/>
      <c r="C127" s="4"/>
      <c r="D127" s="4"/>
      <c r="E127" s="4"/>
      <c r="F127" s="4"/>
      <c r="G127" s="4"/>
      <c r="H127" s="4"/>
    </row>
    <row r="128" spans="1:8" ht="14.25" customHeight="1">
      <c r="A128" s="4"/>
      <c r="B128" s="4"/>
      <c r="C128" s="4"/>
      <c r="D128" s="4"/>
      <c r="E128" s="4"/>
      <c r="F128" s="4"/>
      <c r="G128" s="4"/>
      <c r="H128" s="4"/>
    </row>
    <row r="129" spans="1:8" ht="14.25" customHeight="1">
      <c r="A129" s="4"/>
      <c r="B129" s="4"/>
      <c r="C129" s="4"/>
      <c r="D129" s="4"/>
      <c r="E129" s="4"/>
      <c r="F129" s="4"/>
      <c r="G129" s="4"/>
      <c r="H129" s="4"/>
    </row>
    <row r="130" spans="1:8" ht="14.25" customHeight="1">
      <c r="A130" s="4"/>
      <c r="B130" s="4"/>
      <c r="C130" s="4"/>
      <c r="D130" s="4"/>
      <c r="E130" s="4"/>
      <c r="F130" s="4"/>
      <c r="G130" s="4"/>
      <c r="H130" s="4"/>
    </row>
    <row r="131" spans="1:8" ht="14.25" customHeight="1">
      <c r="A131" s="4"/>
      <c r="B131" s="4"/>
      <c r="C131" s="4"/>
      <c r="D131" s="4"/>
      <c r="E131" s="4"/>
      <c r="F131" s="4"/>
      <c r="G131" s="4"/>
      <c r="H131" s="4"/>
    </row>
    <row r="132" spans="1:8" ht="14.25" customHeight="1">
      <c r="A132" s="4"/>
      <c r="B132" s="4"/>
      <c r="C132" s="4"/>
      <c r="D132" s="4"/>
      <c r="E132" s="4"/>
      <c r="F132" s="4"/>
      <c r="G132" s="4"/>
      <c r="H132" s="4"/>
    </row>
    <row r="133" spans="1:8" ht="14.25" customHeight="1">
      <c r="A133" s="4"/>
      <c r="B133" s="4"/>
      <c r="C133" s="4"/>
      <c r="D133" s="4"/>
      <c r="E133" s="4"/>
      <c r="F133" s="4"/>
      <c r="G133" s="4"/>
      <c r="H133" s="4"/>
    </row>
    <row r="134" spans="1:8" ht="14.25" customHeight="1">
      <c r="A134" s="4"/>
      <c r="B134" s="4"/>
      <c r="C134" s="4"/>
      <c r="D134" s="4"/>
      <c r="E134" s="4"/>
      <c r="F134" s="4"/>
      <c r="G134" s="4"/>
      <c r="H134" s="4"/>
    </row>
    <row r="135" spans="1:8" ht="14.25" customHeight="1">
      <c r="A135" s="4"/>
      <c r="B135" s="4"/>
      <c r="C135" s="4"/>
      <c r="D135" s="4"/>
      <c r="E135" s="4"/>
      <c r="F135" s="4"/>
      <c r="G135" s="4"/>
      <c r="H135" s="4"/>
    </row>
    <row r="136" spans="1:8" ht="14.25" customHeight="1">
      <c r="A136" s="4"/>
      <c r="B136" s="4"/>
      <c r="C136" s="4"/>
      <c r="D136" s="4"/>
      <c r="E136" s="4"/>
      <c r="F136" s="4"/>
      <c r="G136" s="4"/>
      <c r="H136" s="4"/>
    </row>
    <row r="137" spans="1:8" ht="14.25" customHeight="1">
      <c r="A137" s="4"/>
      <c r="B137" s="4"/>
      <c r="C137" s="4"/>
      <c r="D137" s="4"/>
      <c r="E137" s="4"/>
      <c r="F137" s="4"/>
      <c r="G137" s="4"/>
      <c r="H137" s="4"/>
    </row>
    <row r="138" spans="1:8" ht="14.25" customHeight="1">
      <c r="A138" s="4"/>
      <c r="B138" s="4"/>
      <c r="C138" s="4"/>
      <c r="D138" s="4"/>
      <c r="E138" s="4"/>
      <c r="F138" s="4"/>
      <c r="G138" s="4"/>
      <c r="H138" s="4"/>
    </row>
    <row r="139" spans="1:8" ht="14.25" customHeight="1">
      <c r="A139" s="4"/>
      <c r="B139" s="4"/>
      <c r="C139" s="4"/>
      <c r="D139" s="4"/>
      <c r="E139" s="4"/>
      <c r="F139" s="4"/>
      <c r="G139" s="4"/>
      <c r="H139" s="4"/>
    </row>
    <row r="140" spans="1:8" ht="14.25" customHeight="1">
      <c r="A140" s="4"/>
      <c r="B140" s="4"/>
      <c r="C140" s="4"/>
      <c r="D140" s="4"/>
      <c r="E140" s="4"/>
      <c r="F140" s="4"/>
      <c r="G140" s="4"/>
      <c r="H140" s="4"/>
    </row>
    <row r="141" spans="1:8" ht="14.25" customHeight="1">
      <c r="A141" s="4"/>
      <c r="B141" s="4"/>
      <c r="C141" s="4"/>
      <c r="D141" s="4"/>
      <c r="E141" s="4"/>
      <c r="F141" s="4"/>
      <c r="G141" s="4"/>
      <c r="H141" s="4"/>
    </row>
    <row r="142" spans="1:8" ht="14.25" customHeight="1">
      <c r="A142" s="4"/>
      <c r="B142" s="4"/>
      <c r="C142" s="4"/>
      <c r="D142" s="4"/>
      <c r="E142" s="4"/>
      <c r="F142" s="4"/>
      <c r="G142" s="4"/>
      <c r="H142" s="4"/>
    </row>
    <row r="143" spans="1:8" ht="14.25" customHeight="1">
      <c r="A143" s="4"/>
      <c r="B143" s="4"/>
      <c r="C143" s="4"/>
      <c r="D143" s="4"/>
      <c r="E143" s="4"/>
      <c r="F143" s="4"/>
      <c r="G143" s="4"/>
      <c r="H143" s="4"/>
    </row>
    <row r="144" spans="1:8" ht="14.25" customHeight="1">
      <c r="A144" s="4"/>
      <c r="B144" s="4"/>
      <c r="C144" s="4"/>
      <c r="D144" s="4"/>
      <c r="E144" s="4"/>
      <c r="F144" s="4"/>
      <c r="G144" s="4"/>
      <c r="H144" s="4"/>
    </row>
    <row r="145" spans="1:8" ht="14.25" customHeight="1">
      <c r="A145" s="4"/>
      <c r="B145" s="4"/>
      <c r="C145" s="4"/>
      <c r="D145" s="4"/>
      <c r="E145" s="4"/>
      <c r="F145" s="4"/>
      <c r="G145" s="4"/>
      <c r="H145" s="4"/>
    </row>
    <row r="146" spans="1:8" ht="14.25" customHeight="1">
      <c r="A146" s="4"/>
      <c r="B146" s="4"/>
      <c r="C146" s="4"/>
      <c r="D146" s="4"/>
      <c r="E146" s="4"/>
      <c r="F146" s="4"/>
      <c r="G146" s="4"/>
      <c r="H146" s="4"/>
    </row>
    <row r="147" spans="1:8" ht="14.25" customHeight="1">
      <c r="A147" s="4"/>
      <c r="B147" s="4"/>
      <c r="C147" s="4"/>
      <c r="D147" s="4"/>
      <c r="E147" s="4"/>
      <c r="F147" s="4"/>
      <c r="G147" s="4"/>
      <c r="H147" s="4"/>
    </row>
    <row r="148" spans="1:8" ht="14.25" customHeight="1">
      <c r="A148" s="4"/>
      <c r="B148" s="4"/>
      <c r="C148" s="4"/>
      <c r="D148" s="4"/>
      <c r="E148" s="4"/>
      <c r="F148" s="4"/>
      <c r="G148" s="4"/>
      <c r="H148" s="4"/>
    </row>
    <row r="149" spans="1:8" ht="14.25" customHeight="1">
      <c r="A149" s="4"/>
      <c r="B149" s="4"/>
      <c r="C149" s="4"/>
      <c r="D149" s="4"/>
      <c r="E149" s="4"/>
      <c r="F149" s="4"/>
      <c r="G149" s="4"/>
      <c r="H149" s="4"/>
    </row>
    <row r="150" spans="1:8" ht="14.25" customHeight="1">
      <c r="A150" s="4"/>
      <c r="B150" s="4"/>
      <c r="C150" s="4"/>
      <c r="D150" s="4"/>
      <c r="E150" s="4"/>
      <c r="F150" s="4"/>
      <c r="G150" s="4"/>
      <c r="H150" s="4"/>
    </row>
    <row r="151" spans="1:8" ht="14.25" customHeight="1">
      <c r="A151" s="4"/>
      <c r="B151" s="4"/>
      <c r="C151" s="4"/>
      <c r="D151" s="4"/>
      <c r="E151" s="4"/>
      <c r="F151" s="4"/>
      <c r="G151" s="4"/>
      <c r="H151" s="4"/>
    </row>
    <row r="152" spans="1:8" ht="14.25" customHeight="1">
      <c r="A152" s="4"/>
      <c r="B152" s="4"/>
      <c r="C152" s="4"/>
      <c r="D152" s="4"/>
      <c r="E152" s="4"/>
      <c r="F152" s="4"/>
      <c r="G152" s="4"/>
      <c r="H152" s="4"/>
    </row>
    <row r="153" spans="1:8" ht="14.25" customHeight="1">
      <c r="A153" s="4"/>
      <c r="B153" s="4"/>
      <c r="C153" s="4"/>
      <c r="D153" s="4"/>
      <c r="E153" s="4"/>
      <c r="F153" s="4"/>
      <c r="G153" s="4"/>
      <c r="H153" s="4"/>
    </row>
    <row r="154" spans="1:8" ht="14.25" customHeight="1">
      <c r="A154" s="4"/>
      <c r="B154" s="4"/>
      <c r="C154" s="4"/>
      <c r="D154" s="4"/>
      <c r="E154" s="4"/>
      <c r="F154" s="4"/>
      <c r="G154" s="4"/>
      <c r="H154" s="4"/>
    </row>
    <row r="155" spans="1:8" ht="14.25" customHeight="1">
      <c r="A155" s="4"/>
      <c r="B155" s="4"/>
      <c r="C155" s="4"/>
      <c r="D155" s="4"/>
      <c r="E155" s="4"/>
      <c r="F155" s="4"/>
      <c r="G155" s="4"/>
      <c r="H155" s="4"/>
    </row>
    <row r="156" spans="1:8" ht="14.25" customHeight="1">
      <c r="A156" s="4"/>
      <c r="B156" s="4"/>
      <c r="C156" s="4"/>
      <c r="D156" s="4"/>
      <c r="E156" s="4"/>
      <c r="F156" s="4"/>
      <c r="G156" s="4"/>
      <c r="H156" s="4"/>
    </row>
    <row r="157" spans="1:8" ht="14.25" customHeight="1">
      <c r="A157" s="4"/>
      <c r="B157" s="4"/>
      <c r="C157" s="4"/>
      <c r="D157" s="4"/>
      <c r="E157" s="4"/>
      <c r="F157" s="4"/>
      <c r="G157" s="4"/>
      <c r="H157" s="4"/>
    </row>
    <row r="158" spans="1:8" ht="14.25" customHeight="1">
      <c r="A158" s="4"/>
      <c r="B158" s="4"/>
      <c r="C158" s="4"/>
      <c r="D158" s="4"/>
      <c r="E158" s="4"/>
      <c r="F158" s="4"/>
      <c r="G158" s="4"/>
      <c r="H158" s="4"/>
    </row>
    <row r="159" spans="1:8" ht="14.25" customHeight="1">
      <c r="A159" s="4"/>
      <c r="B159" s="4"/>
      <c r="C159" s="4"/>
      <c r="D159" s="4"/>
      <c r="E159" s="4"/>
      <c r="F159" s="4"/>
      <c r="G159" s="4"/>
      <c r="H159" s="4"/>
    </row>
    <row r="160" spans="1:8" ht="14.25" customHeight="1">
      <c r="A160" s="4"/>
      <c r="B160" s="4"/>
      <c r="C160" s="4"/>
      <c r="D160" s="4"/>
      <c r="E160" s="4"/>
      <c r="F160" s="4"/>
      <c r="G160" s="4"/>
      <c r="H160" s="4"/>
    </row>
    <row r="161" spans="1:8" ht="14.25" customHeight="1">
      <c r="A161" s="4"/>
      <c r="B161" s="4"/>
      <c r="C161" s="4"/>
      <c r="D161" s="4"/>
      <c r="E161" s="4"/>
      <c r="F161" s="4"/>
      <c r="G161" s="4"/>
      <c r="H161" s="4"/>
    </row>
    <row r="162" spans="1:8" ht="14.25" customHeight="1">
      <c r="A162" s="4"/>
      <c r="B162" s="4"/>
      <c r="C162" s="4"/>
      <c r="D162" s="4"/>
      <c r="E162" s="4"/>
      <c r="F162" s="4"/>
      <c r="G162" s="4"/>
      <c r="H162" s="4"/>
    </row>
    <row r="163" spans="1:8" ht="14.25" customHeight="1">
      <c r="A163" s="4"/>
      <c r="B163" s="4"/>
      <c r="C163" s="4"/>
      <c r="D163" s="4"/>
      <c r="E163" s="4"/>
      <c r="F163" s="4"/>
      <c r="G163" s="4"/>
      <c r="H163" s="4"/>
    </row>
    <row r="164" spans="1:8" ht="14.25" customHeight="1">
      <c r="A164" s="4"/>
      <c r="B164" s="4"/>
      <c r="C164" s="4"/>
      <c r="D164" s="4"/>
      <c r="E164" s="4"/>
      <c r="F164" s="4"/>
      <c r="G164" s="4"/>
      <c r="H164" s="4"/>
    </row>
    <row r="165" spans="1:8" ht="14.25" customHeight="1">
      <c r="A165" s="4"/>
      <c r="B165" s="4"/>
      <c r="C165" s="4"/>
      <c r="D165" s="4"/>
      <c r="E165" s="4"/>
      <c r="F165" s="4"/>
      <c r="G165" s="4"/>
      <c r="H165" s="4"/>
    </row>
    <row r="166" spans="1:8" ht="14.25" customHeight="1">
      <c r="A166" s="4"/>
      <c r="B166" s="4"/>
      <c r="C166" s="4"/>
      <c r="D166" s="4"/>
      <c r="E166" s="4"/>
      <c r="F166" s="4"/>
      <c r="G166" s="4"/>
      <c r="H166" s="4"/>
    </row>
    <row r="167" spans="1:8" ht="14.25" customHeight="1">
      <c r="A167" s="4"/>
      <c r="B167" s="4"/>
      <c r="C167" s="4"/>
      <c r="D167" s="4"/>
      <c r="E167" s="4"/>
      <c r="F167" s="4"/>
      <c r="G167" s="4"/>
      <c r="H167" s="4"/>
    </row>
    <row r="168" spans="1:8" ht="14.25" customHeight="1">
      <c r="A168" s="4"/>
      <c r="B168" s="4"/>
      <c r="C168" s="4"/>
      <c r="D168" s="4"/>
      <c r="E168" s="4"/>
      <c r="F168" s="4"/>
      <c r="G168" s="4"/>
      <c r="H168" s="4"/>
    </row>
    <row r="169" spans="1:8" ht="14.25" customHeight="1">
      <c r="A169" s="4"/>
      <c r="B169" s="4"/>
      <c r="C169" s="4"/>
      <c r="D169" s="4"/>
      <c r="E169" s="4"/>
      <c r="F169" s="4"/>
      <c r="G169" s="4"/>
      <c r="H169" s="4"/>
    </row>
    <row r="170" spans="1:8" ht="14.25" customHeight="1">
      <c r="A170" s="4"/>
      <c r="B170" s="4"/>
      <c r="C170" s="4"/>
      <c r="D170" s="4"/>
      <c r="E170" s="4"/>
      <c r="F170" s="4"/>
      <c r="G170" s="4"/>
      <c r="H170" s="4"/>
    </row>
    <row r="171" spans="1:8" ht="14.25" customHeight="1">
      <c r="A171" s="4"/>
      <c r="B171" s="4"/>
      <c r="C171" s="4"/>
      <c r="D171" s="4"/>
      <c r="E171" s="4"/>
      <c r="F171" s="4"/>
      <c r="G171" s="4"/>
      <c r="H171" s="4"/>
    </row>
    <row r="172" spans="1:8" ht="14.25" customHeight="1">
      <c r="A172" s="4"/>
      <c r="B172" s="4"/>
      <c r="C172" s="4"/>
      <c r="D172" s="4"/>
      <c r="E172" s="4"/>
      <c r="F172" s="4"/>
      <c r="G172" s="4"/>
      <c r="H172" s="4"/>
    </row>
    <row r="173" spans="1:8" ht="14.25" customHeight="1">
      <c r="A173" s="4"/>
      <c r="B173" s="4"/>
      <c r="C173" s="4"/>
      <c r="D173" s="4"/>
      <c r="E173" s="4"/>
      <c r="F173" s="4"/>
      <c r="G173" s="4"/>
      <c r="H173" s="4"/>
    </row>
    <row r="174" spans="1:8" ht="14.25" customHeight="1">
      <c r="A174" s="4"/>
      <c r="B174" s="4"/>
      <c r="C174" s="4"/>
      <c r="D174" s="4"/>
      <c r="E174" s="4"/>
      <c r="F174" s="4"/>
      <c r="G174" s="4"/>
      <c r="H174" s="4"/>
    </row>
    <row r="175" spans="1:8" ht="14.25" customHeight="1">
      <c r="A175" s="4"/>
      <c r="B175" s="4"/>
      <c r="C175" s="4"/>
      <c r="D175" s="4"/>
      <c r="E175" s="4"/>
      <c r="F175" s="4"/>
      <c r="G175" s="4"/>
      <c r="H175" s="4"/>
    </row>
    <row r="176" spans="1:8" ht="14.25" customHeight="1">
      <c r="A176" s="4"/>
      <c r="B176" s="4"/>
      <c r="C176" s="4"/>
      <c r="D176" s="4"/>
      <c r="E176" s="4"/>
      <c r="F176" s="4"/>
      <c r="G176" s="4"/>
      <c r="H176" s="4"/>
    </row>
    <row r="177" spans="1:8" ht="14.25" customHeight="1">
      <c r="A177" s="4"/>
      <c r="B177" s="4"/>
      <c r="C177" s="4"/>
      <c r="D177" s="4"/>
      <c r="E177" s="4"/>
      <c r="F177" s="4"/>
      <c r="G177" s="4"/>
      <c r="H177" s="4"/>
    </row>
    <row r="178" spans="1:8" ht="14.25" customHeight="1">
      <c r="A178" s="4"/>
      <c r="B178" s="4"/>
      <c r="C178" s="4"/>
      <c r="D178" s="4"/>
      <c r="E178" s="4"/>
      <c r="F178" s="4"/>
      <c r="G178" s="4"/>
      <c r="H178" s="4"/>
    </row>
    <row r="179" spans="1:8" ht="14.25" customHeight="1">
      <c r="A179" s="4"/>
      <c r="B179" s="4"/>
      <c r="C179" s="4"/>
      <c r="D179" s="4"/>
      <c r="E179" s="4"/>
      <c r="F179" s="4"/>
      <c r="G179" s="4"/>
      <c r="H179" s="4"/>
    </row>
    <row r="180" spans="1:8" ht="14.25" customHeight="1">
      <c r="A180" s="4"/>
      <c r="B180" s="4"/>
      <c r="C180" s="4"/>
      <c r="D180" s="4"/>
      <c r="E180" s="4"/>
      <c r="F180" s="4"/>
      <c r="G180" s="4"/>
      <c r="H180" s="4"/>
    </row>
    <row r="181" spans="1:8" ht="14.25" customHeight="1">
      <c r="A181" s="4"/>
      <c r="B181" s="4"/>
      <c r="C181" s="4"/>
      <c r="D181" s="4"/>
      <c r="E181" s="4"/>
      <c r="F181" s="4"/>
      <c r="G181" s="4"/>
      <c r="H181" s="4"/>
    </row>
    <row r="182" spans="1:8" ht="14.25" customHeight="1">
      <c r="A182" s="4"/>
      <c r="B182" s="4"/>
      <c r="C182" s="4"/>
      <c r="D182" s="4"/>
      <c r="E182" s="4"/>
      <c r="F182" s="4"/>
      <c r="G182" s="4"/>
      <c r="H182" s="4"/>
    </row>
    <row r="183" spans="1:8" ht="14.25" customHeight="1">
      <c r="A183" s="4"/>
      <c r="B183" s="4"/>
      <c r="C183" s="4"/>
      <c r="D183" s="4"/>
      <c r="E183" s="4"/>
      <c r="F183" s="4"/>
      <c r="G183" s="4"/>
      <c r="H183" s="4"/>
    </row>
    <row r="184" spans="1:8" ht="14.25" customHeight="1">
      <c r="A184" s="4"/>
      <c r="B184" s="4"/>
      <c r="C184" s="4"/>
      <c r="D184" s="4"/>
      <c r="E184" s="4"/>
      <c r="F184" s="4"/>
      <c r="G184" s="4"/>
      <c r="H184" s="4"/>
    </row>
    <row r="185" spans="1:8" ht="14.25" customHeight="1">
      <c r="A185" s="4"/>
      <c r="B185" s="4"/>
      <c r="C185" s="4"/>
      <c r="D185" s="4"/>
      <c r="E185" s="4"/>
      <c r="F185" s="4"/>
      <c r="G185" s="4"/>
      <c r="H185" s="4"/>
    </row>
    <row r="186" spans="1:8" ht="14.25" customHeight="1">
      <c r="A186" s="4"/>
      <c r="B186" s="4"/>
      <c r="C186" s="4"/>
      <c r="D186" s="4"/>
      <c r="E186" s="4"/>
      <c r="F186" s="4"/>
      <c r="G186" s="4"/>
      <c r="H186" s="4"/>
    </row>
    <row r="187" spans="1:8" ht="14.25" customHeight="1">
      <c r="A187" s="4"/>
      <c r="B187" s="4"/>
      <c r="C187" s="4"/>
      <c r="D187" s="4"/>
      <c r="E187" s="4"/>
      <c r="F187" s="4"/>
      <c r="G187" s="4"/>
      <c r="H187" s="4"/>
    </row>
    <row r="188" spans="1:8" ht="14.25" customHeight="1">
      <c r="A188" s="4"/>
      <c r="B188" s="4"/>
      <c r="C188" s="4"/>
      <c r="D188" s="4"/>
      <c r="E188" s="4"/>
      <c r="F188" s="4"/>
      <c r="G188" s="4"/>
      <c r="H188" s="4"/>
    </row>
    <row r="189" spans="1:8" ht="14.25" customHeight="1">
      <c r="A189" s="4"/>
      <c r="B189" s="4"/>
      <c r="C189" s="4"/>
      <c r="D189" s="4"/>
      <c r="E189" s="4"/>
      <c r="F189" s="4"/>
      <c r="G189" s="4"/>
      <c r="H189" s="4"/>
    </row>
    <row r="190" spans="1:8" ht="14.25" customHeight="1">
      <c r="A190" s="4"/>
      <c r="B190" s="4"/>
      <c r="C190" s="4"/>
      <c r="D190" s="4"/>
      <c r="E190" s="4"/>
      <c r="F190" s="4"/>
      <c r="G190" s="4"/>
      <c r="H190" s="4"/>
    </row>
    <row r="191" spans="1:8" ht="14.25" customHeight="1">
      <c r="A191" s="4"/>
      <c r="B191" s="4"/>
      <c r="C191" s="4"/>
      <c r="D191" s="4"/>
      <c r="E191" s="4"/>
      <c r="F191" s="4"/>
      <c r="G191" s="4"/>
      <c r="H191" s="4"/>
    </row>
    <row r="192" spans="1:8" ht="14.25" customHeight="1">
      <c r="A192" s="4"/>
      <c r="B192" s="4"/>
      <c r="C192" s="4"/>
      <c r="D192" s="4"/>
      <c r="E192" s="4"/>
      <c r="F192" s="4"/>
      <c r="G192" s="4"/>
      <c r="H192" s="4"/>
    </row>
    <row r="193" spans="1:8" ht="14.25" customHeight="1">
      <c r="A193" s="4"/>
      <c r="B193" s="4"/>
      <c r="C193" s="4"/>
      <c r="D193" s="4"/>
      <c r="E193" s="4"/>
      <c r="F193" s="4"/>
      <c r="G193" s="4"/>
      <c r="H193" s="4"/>
    </row>
    <row r="194" spans="1:8" ht="14.25" customHeight="1">
      <c r="A194" s="4"/>
      <c r="B194" s="4"/>
      <c r="C194" s="4"/>
      <c r="D194" s="4"/>
      <c r="E194" s="4"/>
      <c r="F194" s="4"/>
      <c r="G194" s="4"/>
      <c r="H194" s="4"/>
    </row>
    <row r="195" spans="1:8" ht="14.25" customHeight="1">
      <c r="A195" s="4"/>
      <c r="B195" s="4"/>
      <c r="C195" s="4"/>
      <c r="D195" s="4"/>
      <c r="E195" s="4"/>
      <c r="F195" s="4"/>
      <c r="G195" s="4"/>
      <c r="H195" s="4"/>
    </row>
    <row r="196" spans="1:8" ht="14.25" customHeight="1">
      <c r="A196" s="4"/>
      <c r="B196" s="4"/>
      <c r="C196" s="4"/>
      <c r="D196" s="4"/>
      <c r="E196" s="4"/>
      <c r="F196" s="4"/>
      <c r="G196" s="4"/>
      <c r="H196" s="4"/>
    </row>
    <row r="197" spans="1:8" ht="14.25" customHeight="1">
      <c r="A197" s="4"/>
      <c r="B197" s="4"/>
      <c r="C197" s="4"/>
      <c r="D197" s="4"/>
      <c r="E197" s="4"/>
      <c r="F197" s="4"/>
      <c r="G197" s="4"/>
      <c r="H197" s="4"/>
    </row>
    <row r="198" spans="1:8" ht="14.25" customHeight="1">
      <c r="A198" s="4"/>
      <c r="B198" s="4"/>
      <c r="C198" s="4"/>
      <c r="D198" s="4"/>
      <c r="E198" s="4"/>
      <c r="F198" s="4"/>
      <c r="G198" s="4"/>
      <c r="H198" s="4"/>
    </row>
    <row r="199" spans="1:8" ht="14.25" customHeight="1">
      <c r="A199" s="4"/>
      <c r="B199" s="4"/>
      <c r="C199" s="4"/>
      <c r="D199" s="4"/>
      <c r="E199" s="4"/>
      <c r="F199" s="4"/>
      <c r="G199" s="4"/>
      <c r="H199" s="4"/>
    </row>
    <row r="200" spans="1:8" ht="14.25" customHeight="1">
      <c r="A200" s="4"/>
      <c r="B200" s="4"/>
      <c r="C200" s="4"/>
      <c r="D200" s="4"/>
      <c r="E200" s="4"/>
      <c r="F200" s="4"/>
      <c r="G200" s="4"/>
      <c r="H200" s="4"/>
    </row>
    <row r="201" spans="1:8" ht="14.25" customHeight="1">
      <c r="A201" s="4"/>
      <c r="B201" s="4"/>
      <c r="C201" s="4"/>
      <c r="D201" s="4"/>
      <c r="E201" s="4"/>
      <c r="F201" s="4"/>
      <c r="G201" s="4"/>
      <c r="H201" s="4"/>
    </row>
    <row r="202" spans="1:8" ht="14.25" customHeight="1">
      <c r="A202" s="4"/>
      <c r="B202" s="4"/>
      <c r="C202" s="4"/>
      <c r="D202" s="4"/>
      <c r="E202" s="4"/>
      <c r="F202" s="4"/>
      <c r="G202" s="4"/>
      <c r="H202" s="4"/>
    </row>
    <row r="203" spans="1:8" ht="14.25" customHeight="1">
      <c r="A203" s="4"/>
      <c r="B203" s="4"/>
      <c r="C203" s="4"/>
      <c r="D203" s="4"/>
      <c r="E203" s="4"/>
      <c r="F203" s="4"/>
      <c r="G203" s="4"/>
      <c r="H203" s="4"/>
    </row>
    <row r="204" spans="1:8" ht="14.25" customHeight="1">
      <c r="A204" s="4"/>
      <c r="B204" s="4"/>
      <c r="C204" s="4"/>
      <c r="D204" s="4"/>
      <c r="E204" s="4"/>
      <c r="F204" s="4"/>
      <c r="G204" s="4"/>
      <c r="H204" s="4"/>
    </row>
    <row r="205" spans="1:8" ht="14.25" customHeight="1">
      <c r="A205" s="4"/>
      <c r="B205" s="4"/>
      <c r="C205" s="4"/>
      <c r="D205" s="4"/>
      <c r="E205" s="4"/>
      <c r="F205" s="4"/>
      <c r="G205" s="4"/>
      <c r="H205" s="4"/>
    </row>
    <row r="206" spans="1:8" ht="14.25" customHeight="1">
      <c r="A206" s="4"/>
      <c r="B206" s="4"/>
      <c r="C206" s="4"/>
      <c r="D206" s="4"/>
      <c r="E206" s="4"/>
      <c r="F206" s="4"/>
      <c r="G206" s="4"/>
      <c r="H206" s="4"/>
    </row>
    <row r="207" spans="1:8" ht="14.25" customHeight="1">
      <c r="A207" s="4"/>
      <c r="B207" s="4"/>
      <c r="C207" s="4"/>
      <c r="D207" s="4"/>
      <c r="E207" s="4"/>
      <c r="F207" s="4"/>
      <c r="G207" s="4"/>
      <c r="H207" s="4"/>
    </row>
    <row r="208" spans="1:8" ht="14.25" customHeight="1">
      <c r="A208" s="4"/>
      <c r="B208" s="4"/>
      <c r="C208" s="4"/>
      <c r="D208" s="4"/>
      <c r="E208" s="4"/>
      <c r="F208" s="4"/>
      <c r="G208" s="4"/>
      <c r="H208" s="4"/>
    </row>
    <row r="209" spans="1:8" ht="14.25" customHeight="1">
      <c r="A209" s="4"/>
      <c r="B209" s="4"/>
      <c r="C209" s="4"/>
      <c r="D209" s="4"/>
      <c r="E209" s="4"/>
      <c r="F209" s="4"/>
      <c r="G209" s="4"/>
      <c r="H209" s="4"/>
    </row>
    <row r="210" spans="1:8" ht="14.25" customHeight="1">
      <c r="A210" s="4"/>
      <c r="B210" s="4"/>
      <c r="C210" s="4"/>
      <c r="D210" s="4"/>
      <c r="E210" s="4"/>
      <c r="F210" s="4"/>
      <c r="G210" s="4"/>
      <c r="H210" s="4"/>
    </row>
    <row r="211" spans="1:8" ht="14.25" customHeight="1">
      <c r="A211" s="4"/>
      <c r="B211" s="4"/>
      <c r="C211" s="4"/>
      <c r="D211" s="4"/>
      <c r="E211" s="4"/>
      <c r="F211" s="4"/>
      <c r="G211" s="4"/>
      <c r="H211" s="4"/>
    </row>
    <row r="212" spans="1:8" ht="14.25" customHeight="1">
      <c r="A212" s="4"/>
      <c r="B212" s="4"/>
      <c r="C212" s="4"/>
      <c r="D212" s="4"/>
      <c r="E212" s="4"/>
      <c r="F212" s="4"/>
      <c r="G212" s="4"/>
      <c r="H212" s="4"/>
    </row>
    <row r="213" spans="1:8" ht="14.25" customHeight="1">
      <c r="A213" s="4"/>
      <c r="B213" s="4"/>
      <c r="C213" s="4"/>
      <c r="D213" s="4"/>
      <c r="E213" s="4"/>
      <c r="F213" s="4"/>
      <c r="G213" s="4"/>
      <c r="H213" s="4"/>
    </row>
    <row r="214" spans="1:8" ht="14.25" customHeight="1">
      <c r="A214" s="4"/>
      <c r="B214" s="4"/>
      <c r="C214" s="4"/>
      <c r="D214" s="4"/>
      <c r="E214" s="4"/>
      <c r="F214" s="4"/>
      <c r="G214" s="4"/>
      <c r="H214" s="4"/>
    </row>
    <row r="215" spans="1:8" ht="14.25" customHeight="1">
      <c r="A215" s="4"/>
      <c r="B215" s="4"/>
      <c r="C215" s="4"/>
      <c r="D215" s="4"/>
      <c r="E215" s="4"/>
      <c r="F215" s="4"/>
      <c r="G215" s="4"/>
      <c r="H215" s="4"/>
    </row>
    <row r="216" spans="1:8" ht="14.25" customHeight="1">
      <c r="A216" s="4"/>
      <c r="B216" s="4"/>
      <c r="C216" s="4"/>
      <c r="D216" s="4"/>
      <c r="E216" s="4"/>
      <c r="F216" s="4"/>
      <c r="G216" s="4"/>
      <c r="H216" s="4"/>
    </row>
    <row r="217" spans="1:8" ht="14.25" customHeight="1">
      <c r="A217" s="4"/>
      <c r="B217" s="4"/>
      <c r="C217" s="4"/>
      <c r="D217" s="4"/>
      <c r="E217" s="4"/>
      <c r="F217" s="4"/>
      <c r="G217" s="4"/>
      <c r="H217" s="4"/>
    </row>
    <row r="218" spans="1:8" ht="14.25" customHeight="1">
      <c r="A218" s="4"/>
      <c r="B218" s="4"/>
      <c r="C218" s="4"/>
      <c r="D218" s="4"/>
      <c r="E218" s="4"/>
      <c r="F218" s="4"/>
      <c r="G218" s="4"/>
      <c r="H218" s="4"/>
    </row>
    <row r="219" spans="1:8" ht="14.25" customHeight="1">
      <c r="A219" s="4"/>
      <c r="B219" s="4"/>
      <c r="C219" s="4"/>
      <c r="D219" s="4"/>
      <c r="E219" s="4"/>
      <c r="F219" s="4"/>
      <c r="G219" s="4"/>
      <c r="H219" s="4"/>
    </row>
    <row r="220" spans="1:8" ht="14.25" customHeight="1">
      <c r="A220" s="4"/>
      <c r="B220" s="4"/>
      <c r="C220" s="4"/>
      <c r="D220" s="4"/>
      <c r="E220" s="4"/>
      <c r="F220" s="4"/>
      <c r="G220" s="4"/>
      <c r="H220" s="4"/>
    </row>
    <row r="221" spans="1:8" ht="14.25" customHeight="1">
      <c r="A221" s="4"/>
      <c r="B221" s="4"/>
      <c r="C221" s="4"/>
      <c r="D221" s="4"/>
      <c r="E221" s="4"/>
      <c r="F221" s="4"/>
      <c r="G221" s="4"/>
      <c r="H221" s="4"/>
    </row>
    <row r="222" spans="1:8" ht="14.25" customHeight="1">
      <c r="A222" s="4"/>
      <c r="B222" s="4"/>
      <c r="C222" s="4"/>
      <c r="D222" s="4"/>
      <c r="E222" s="4"/>
      <c r="F222" s="4"/>
      <c r="G222" s="4"/>
      <c r="H222" s="4"/>
    </row>
    <row r="223" spans="1:8" ht="14.25" customHeight="1">
      <c r="A223" s="4"/>
      <c r="B223" s="4"/>
      <c r="C223" s="4"/>
      <c r="D223" s="4"/>
      <c r="E223" s="4"/>
      <c r="F223" s="4"/>
      <c r="G223" s="4"/>
      <c r="H223" s="4"/>
    </row>
    <row r="224" spans="1:8" ht="14.25" customHeight="1">
      <c r="A224" s="4"/>
      <c r="B224" s="4"/>
      <c r="C224" s="4"/>
      <c r="D224" s="4"/>
      <c r="E224" s="4"/>
      <c r="F224" s="4"/>
      <c r="G224" s="4"/>
      <c r="H224" s="4"/>
    </row>
    <row r="225" spans="1:8" ht="14.25" customHeight="1">
      <c r="A225" s="4"/>
      <c r="B225" s="4"/>
      <c r="C225" s="4"/>
      <c r="D225" s="4"/>
      <c r="E225" s="4"/>
      <c r="F225" s="4"/>
      <c r="G225" s="4"/>
      <c r="H225" s="4"/>
    </row>
    <row r="226" spans="1:8" ht="14.25" customHeight="1">
      <c r="A226" s="4"/>
      <c r="B226" s="4"/>
      <c r="C226" s="4"/>
      <c r="D226" s="4"/>
      <c r="E226" s="4"/>
      <c r="F226" s="4"/>
      <c r="G226" s="4"/>
      <c r="H226" s="4"/>
    </row>
    <row r="227" spans="1:8" ht="14.25" customHeight="1">
      <c r="A227" s="4"/>
      <c r="B227" s="4"/>
      <c r="C227" s="4"/>
      <c r="D227" s="4"/>
      <c r="E227" s="4"/>
      <c r="F227" s="4"/>
      <c r="G227" s="4"/>
      <c r="H227" s="4"/>
    </row>
    <row r="228" spans="1:8" ht="14.25" customHeight="1">
      <c r="A228" s="4"/>
      <c r="B228" s="4"/>
      <c r="C228" s="4"/>
      <c r="D228" s="4"/>
      <c r="E228" s="4"/>
      <c r="F228" s="4"/>
      <c r="G228" s="4"/>
      <c r="H228" s="4"/>
    </row>
    <row r="229" spans="1:8" ht="14.25" customHeight="1">
      <c r="A229" s="4"/>
      <c r="B229" s="4"/>
      <c r="C229" s="4"/>
      <c r="D229" s="4"/>
      <c r="E229" s="4"/>
      <c r="F229" s="4"/>
      <c r="G229" s="4"/>
      <c r="H229" s="4"/>
    </row>
    <row r="230" spans="1:8" ht="14.25" customHeight="1">
      <c r="A230" s="4"/>
      <c r="B230" s="4"/>
      <c r="C230" s="4"/>
      <c r="D230" s="4"/>
      <c r="E230" s="4"/>
      <c r="F230" s="4"/>
      <c r="G230" s="4"/>
      <c r="H230" s="4"/>
    </row>
    <row r="231" spans="1:8" ht="14.25" customHeight="1">
      <c r="A231" s="4"/>
      <c r="B231" s="4"/>
      <c r="C231" s="4"/>
      <c r="D231" s="4"/>
      <c r="E231" s="4"/>
      <c r="F231" s="4"/>
      <c r="G231" s="4"/>
      <c r="H231" s="4"/>
    </row>
    <row r="232" spans="1:8" ht="14.25" customHeight="1">
      <c r="A232" s="4"/>
      <c r="B232" s="4"/>
      <c r="C232" s="4"/>
      <c r="D232" s="4"/>
      <c r="E232" s="4"/>
      <c r="F232" s="4"/>
      <c r="G232" s="4"/>
      <c r="H232" s="4"/>
    </row>
    <row r="233" spans="1:8" ht="14.25" customHeight="1">
      <c r="A233" s="4"/>
      <c r="B233" s="4"/>
      <c r="C233" s="4"/>
      <c r="D233" s="4"/>
      <c r="E233" s="4"/>
      <c r="F233" s="4"/>
      <c r="G233" s="4"/>
      <c r="H233" s="4"/>
    </row>
    <row r="234" spans="1:8" ht="14.25" customHeight="1">
      <c r="A234" s="4"/>
      <c r="B234" s="4"/>
      <c r="C234" s="4"/>
      <c r="D234" s="4"/>
      <c r="E234" s="4"/>
      <c r="F234" s="4"/>
      <c r="G234" s="4"/>
      <c r="H234" s="4"/>
    </row>
    <row r="235" spans="1:8" ht="14.25" customHeight="1">
      <c r="A235" s="4"/>
      <c r="B235" s="4"/>
      <c r="C235" s="4"/>
      <c r="D235" s="4"/>
      <c r="E235" s="4"/>
      <c r="F235" s="4"/>
      <c r="G235" s="4"/>
      <c r="H235" s="4"/>
    </row>
    <row r="236" spans="1:8" ht="14.25" customHeight="1">
      <c r="A236" s="4"/>
      <c r="B236" s="4"/>
      <c r="C236" s="4"/>
      <c r="D236" s="4"/>
      <c r="E236" s="4"/>
      <c r="F236" s="4"/>
      <c r="G236" s="4"/>
      <c r="H236" s="4"/>
    </row>
    <row r="237" spans="1:8" ht="14.25" customHeight="1">
      <c r="A237" s="4"/>
      <c r="B237" s="4"/>
      <c r="C237" s="4"/>
      <c r="D237" s="4"/>
      <c r="E237" s="4"/>
      <c r="F237" s="4"/>
      <c r="G237" s="4"/>
      <c r="H237" s="4"/>
    </row>
    <row r="238" spans="1:8" ht="14.25" customHeight="1">
      <c r="A238" s="4"/>
      <c r="B238" s="4"/>
      <c r="C238" s="4"/>
      <c r="D238" s="4"/>
      <c r="E238" s="4"/>
      <c r="F238" s="4"/>
      <c r="G238" s="4"/>
      <c r="H238" s="4"/>
    </row>
    <row r="239" spans="1:8" ht="14.25" customHeight="1">
      <c r="A239" s="4"/>
      <c r="B239" s="4"/>
      <c r="C239" s="4"/>
      <c r="D239" s="4"/>
      <c r="E239" s="4"/>
      <c r="F239" s="4"/>
      <c r="G239" s="4"/>
      <c r="H239" s="4"/>
    </row>
    <row r="240" spans="1:8" ht="14.25" customHeight="1">
      <c r="A240" s="4"/>
      <c r="B240" s="4"/>
      <c r="C240" s="4"/>
      <c r="D240" s="4"/>
      <c r="E240" s="4"/>
      <c r="F240" s="4"/>
      <c r="G240" s="4"/>
      <c r="H240" s="4"/>
    </row>
    <row r="241" spans="1:8" ht="14.25" customHeight="1">
      <c r="A241" s="4"/>
      <c r="B241" s="4"/>
      <c r="C241" s="4"/>
      <c r="D241" s="4"/>
      <c r="E241" s="4"/>
      <c r="F241" s="4"/>
      <c r="G241" s="4"/>
      <c r="H241" s="4"/>
    </row>
    <row r="242" spans="1:8" ht="14.25" customHeight="1">
      <c r="A242" s="4"/>
      <c r="B242" s="4"/>
      <c r="C242" s="4"/>
      <c r="D242" s="4"/>
      <c r="E242" s="4"/>
      <c r="F242" s="4"/>
      <c r="G242" s="4"/>
      <c r="H242" s="4"/>
    </row>
    <row r="243" spans="1:8" ht="14.25" customHeight="1">
      <c r="A243" s="4"/>
      <c r="B243" s="4"/>
      <c r="C243" s="4"/>
      <c r="D243" s="4"/>
      <c r="E243" s="4"/>
      <c r="F243" s="4"/>
      <c r="G243" s="4"/>
      <c r="H243" s="4"/>
    </row>
    <row r="244" spans="1:8" ht="14.25" customHeight="1">
      <c r="A244" s="4"/>
      <c r="B244" s="4"/>
      <c r="C244" s="4"/>
      <c r="D244" s="4"/>
      <c r="E244" s="4"/>
      <c r="F244" s="4"/>
      <c r="G244" s="4"/>
      <c r="H244" s="4"/>
    </row>
    <row r="245" spans="1:8" ht="14.25" customHeight="1">
      <c r="A245" s="4"/>
      <c r="B245" s="4"/>
      <c r="C245" s="4"/>
      <c r="D245" s="4"/>
      <c r="E245" s="4"/>
      <c r="F245" s="4"/>
      <c r="G245" s="4"/>
      <c r="H245" s="4"/>
    </row>
    <row r="246" spans="1:8" ht="14.25" customHeight="1">
      <c r="A246" s="4"/>
      <c r="B246" s="4"/>
      <c r="C246" s="4"/>
      <c r="D246" s="4"/>
      <c r="E246" s="4"/>
      <c r="F246" s="4"/>
      <c r="G246" s="4"/>
      <c r="H246" s="4"/>
    </row>
    <row r="247" spans="1:8" ht="14.25" customHeight="1">
      <c r="A247" s="4"/>
      <c r="B247" s="4"/>
      <c r="C247" s="4"/>
      <c r="D247" s="4"/>
      <c r="E247" s="4"/>
      <c r="F247" s="4"/>
      <c r="G247" s="4"/>
      <c r="H247" s="4"/>
    </row>
    <row r="248" spans="1:8" ht="14.25" customHeight="1">
      <c r="A248" s="4"/>
      <c r="B248" s="4"/>
      <c r="C248" s="4"/>
      <c r="D248" s="4"/>
      <c r="E248" s="4"/>
      <c r="F248" s="4"/>
      <c r="G248" s="4"/>
      <c r="H248" s="4"/>
    </row>
    <row r="249" spans="1:8" ht="14.25" customHeight="1">
      <c r="A249" s="4"/>
      <c r="B249" s="4"/>
      <c r="C249" s="4"/>
      <c r="D249" s="4"/>
      <c r="E249" s="4"/>
      <c r="F249" s="4"/>
      <c r="G249" s="4"/>
      <c r="H249" s="4"/>
    </row>
    <row r="250" spans="1:8" ht="14.25" customHeight="1">
      <c r="A250" s="4"/>
      <c r="B250" s="4"/>
      <c r="C250" s="4"/>
      <c r="D250" s="4"/>
      <c r="E250" s="4"/>
      <c r="F250" s="4"/>
      <c r="G250" s="4"/>
      <c r="H250" s="4"/>
    </row>
    <row r="251" spans="1:8" ht="14.25" customHeight="1">
      <c r="A251" s="4"/>
      <c r="B251" s="4"/>
      <c r="C251" s="4"/>
      <c r="D251" s="4"/>
      <c r="E251" s="4"/>
      <c r="F251" s="4"/>
      <c r="G251" s="4"/>
      <c r="H251" s="4"/>
    </row>
    <row r="252" spans="1:8" ht="14.25" customHeight="1">
      <c r="A252" s="4"/>
      <c r="B252" s="4"/>
      <c r="C252" s="4"/>
      <c r="D252" s="4"/>
      <c r="E252" s="4"/>
      <c r="F252" s="4"/>
      <c r="G252" s="4"/>
      <c r="H252" s="4"/>
    </row>
    <row r="253" spans="1:8" ht="14.25" customHeight="1">
      <c r="A253" s="4"/>
      <c r="B253" s="4"/>
      <c r="C253" s="4"/>
      <c r="D253" s="4"/>
      <c r="E253" s="4"/>
      <c r="F253" s="4"/>
      <c r="G253" s="4"/>
      <c r="H253" s="4"/>
    </row>
    <row r="254" spans="1:8" ht="14.25" customHeight="1">
      <c r="A254" s="4"/>
      <c r="B254" s="4"/>
      <c r="C254" s="4"/>
      <c r="D254" s="4"/>
      <c r="E254" s="4"/>
      <c r="F254" s="4"/>
      <c r="G254" s="4"/>
      <c r="H254" s="4"/>
    </row>
    <row r="255" spans="1:8" ht="14.25" customHeight="1">
      <c r="A255" s="4"/>
      <c r="B255" s="4"/>
      <c r="C255" s="4"/>
      <c r="D255" s="4"/>
      <c r="E255" s="4"/>
      <c r="F255" s="4"/>
      <c r="G255" s="4"/>
      <c r="H255" s="4"/>
    </row>
    <row r="256" spans="1:8" ht="14.25" customHeight="1">
      <c r="A256" s="4"/>
      <c r="B256" s="4"/>
      <c r="C256" s="4"/>
      <c r="D256" s="4"/>
      <c r="E256" s="4"/>
      <c r="F256" s="4"/>
      <c r="G256" s="4"/>
      <c r="H256" s="4"/>
    </row>
    <row r="257" spans="1:8" ht="14.25" customHeight="1">
      <c r="A257" s="4"/>
      <c r="B257" s="4"/>
      <c r="C257" s="4"/>
      <c r="D257" s="4"/>
      <c r="E257" s="4"/>
      <c r="F257" s="4"/>
      <c r="G257" s="4"/>
      <c r="H257" s="4"/>
    </row>
    <row r="258" spans="1:8" ht="14.25" customHeight="1">
      <c r="A258" s="4"/>
      <c r="B258" s="4"/>
      <c r="C258" s="4"/>
      <c r="D258" s="4"/>
      <c r="E258" s="4"/>
      <c r="F258" s="4"/>
      <c r="G258" s="4"/>
      <c r="H258" s="4"/>
    </row>
    <row r="259" spans="1:8" ht="14.25" customHeight="1">
      <c r="A259" s="4"/>
      <c r="B259" s="4"/>
      <c r="C259" s="4"/>
      <c r="D259" s="4"/>
      <c r="E259" s="4"/>
      <c r="F259" s="4"/>
      <c r="G259" s="4"/>
      <c r="H259" s="4"/>
    </row>
    <row r="260" spans="1:8" ht="14.25" customHeight="1">
      <c r="A260" s="4"/>
      <c r="B260" s="4"/>
      <c r="C260" s="4"/>
      <c r="D260" s="4"/>
      <c r="E260" s="4"/>
      <c r="F260" s="4"/>
      <c r="G260" s="4"/>
      <c r="H260" s="4"/>
    </row>
    <row r="261" spans="1:8" ht="14.25" customHeight="1">
      <c r="A261" s="4"/>
      <c r="B261" s="4"/>
      <c r="C261" s="4"/>
      <c r="D261" s="4"/>
      <c r="E261" s="4"/>
      <c r="F261" s="4"/>
      <c r="G261" s="4"/>
      <c r="H261" s="4"/>
    </row>
    <row r="262" spans="1:8" ht="14.25" customHeight="1">
      <c r="A262" s="4"/>
      <c r="B262" s="4"/>
      <c r="C262" s="4"/>
      <c r="D262" s="4"/>
      <c r="E262" s="4"/>
      <c r="F262" s="4"/>
      <c r="G262" s="4"/>
      <c r="H262" s="4"/>
    </row>
    <row r="263" spans="1:8" ht="14.25" customHeight="1">
      <c r="A263" s="4"/>
      <c r="B263" s="4"/>
      <c r="C263" s="4"/>
      <c r="D263" s="4"/>
      <c r="E263" s="4"/>
      <c r="F263" s="4"/>
      <c r="G263" s="4"/>
      <c r="H263" s="4"/>
    </row>
    <row r="264" spans="1:8" ht="14.25" customHeight="1">
      <c r="A264" s="4"/>
      <c r="B264" s="4"/>
      <c r="C264" s="4"/>
      <c r="D264" s="4"/>
      <c r="E264" s="4"/>
      <c r="F264" s="4"/>
      <c r="G264" s="4"/>
      <c r="H264" s="4"/>
    </row>
    <row r="265" spans="1:8" ht="14.25" customHeight="1">
      <c r="A265" s="4"/>
      <c r="B265" s="4"/>
      <c r="C265" s="4"/>
      <c r="D265" s="4"/>
      <c r="E265" s="4"/>
      <c r="F265" s="4"/>
      <c r="G265" s="4"/>
      <c r="H265" s="4"/>
    </row>
    <row r="266" spans="1:8" ht="14.25" customHeight="1">
      <c r="A266" s="4"/>
      <c r="B266" s="4"/>
      <c r="C266" s="4"/>
      <c r="D266" s="4"/>
      <c r="E266" s="4"/>
      <c r="F266" s="4"/>
      <c r="G266" s="4"/>
      <c r="H266" s="4"/>
    </row>
    <row r="267" spans="1:8" ht="14.25" customHeight="1">
      <c r="A267" s="4"/>
      <c r="B267" s="4"/>
      <c r="C267" s="4"/>
      <c r="D267" s="4"/>
      <c r="E267" s="4"/>
      <c r="F267" s="4"/>
      <c r="G267" s="4"/>
      <c r="H267" s="4"/>
    </row>
    <row r="268" spans="1:8" ht="14.25" customHeight="1">
      <c r="A268" s="4"/>
      <c r="B268" s="4"/>
      <c r="C268" s="4"/>
      <c r="D268" s="4"/>
      <c r="E268" s="4"/>
      <c r="F268" s="4"/>
      <c r="G268" s="4"/>
      <c r="H268" s="4"/>
    </row>
    <row r="269" spans="1:8" ht="14.25" customHeight="1">
      <c r="A269" s="4"/>
      <c r="B269" s="4"/>
      <c r="C269" s="4"/>
      <c r="D269" s="4"/>
      <c r="E269" s="4"/>
      <c r="F269" s="4"/>
      <c r="G269" s="4"/>
      <c r="H269" s="4"/>
    </row>
    <row r="270" spans="1:8" ht="14.25" customHeight="1">
      <c r="A270" s="4"/>
      <c r="B270" s="4"/>
      <c r="C270" s="4"/>
      <c r="D270" s="4"/>
      <c r="E270" s="4"/>
      <c r="F270" s="4"/>
      <c r="G270" s="4"/>
      <c r="H270" s="4"/>
    </row>
    <row r="271" spans="1:8" ht="14.25" customHeight="1">
      <c r="A271" s="4"/>
      <c r="B271" s="4"/>
      <c r="C271" s="4"/>
      <c r="D271" s="4"/>
      <c r="E271" s="4"/>
      <c r="F271" s="4"/>
      <c r="G271" s="4"/>
      <c r="H271" s="4"/>
    </row>
    <row r="272" spans="1:8" ht="14.25" customHeight="1">
      <c r="A272" s="4"/>
      <c r="B272" s="4"/>
      <c r="C272" s="4"/>
      <c r="D272" s="4"/>
      <c r="E272" s="4"/>
      <c r="F272" s="4"/>
      <c r="G272" s="4"/>
      <c r="H272" s="4"/>
    </row>
    <row r="273" spans="1:8" ht="14.25" customHeight="1">
      <c r="A273" s="4"/>
      <c r="B273" s="4"/>
      <c r="C273" s="4"/>
      <c r="D273" s="4"/>
      <c r="E273" s="4"/>
      <c r="F273" s="4"/>
      <c r="G273" s="4"/>
      <c r="H273" s="4"/>
    </row>
    <row r="274" spans="1:8" ht="14.25" customHeight="1">
      <c r="A274" s="4"/>
      <c r="B274" s="4"/>
      <c r="C274" s="4"/>
      <c r="D274" s="4"/>
      <c r="E274" s="4"/>
      <c r="F274" s="4"/>
      <c r="G274" s="4"/>
      <c r="H274" s="4"/>
    </row>
    <row r="275" spans="1:8" ht="14.25" customHeight="1">
      <c r="A275" s="4"/>
      <c r="B275" s="4"/>
      <c r="C275" s="4"/>
      <c r="D275" s="4"/>
      <c r="E275" s="4"/>
      <c r="F275" s="4"/>
      <c r="G275" s="4"/>
      <c r="H275" s="4"/>
    </row>
    <row r="276" spans="1:8" ht="14.25" customHeight="1">
      <c r="A276" s="4"/>
      <c r="B276" s="4"/>
      <c r="C276" s="4"/>
      <c r="D276" s="4"/>
      <c r="E276" s="4"/>
      <c r="F276" s="4"/>
      <c r="G276" s="4"/>
      <c r="H276" s="4"/>
    </row>
    <row r="277" spans="1:8" ht="14.25" customHeight="1">
      <c r="A277" s="4"/>
      <c r="B277" s="4"/>
      <c r="C277" s="4"/>
      <c r="D277" s="4"/>
      <c r="E277" s="4"/>
      <c r="F277" s="4"/>
      <c r="G277" s="4"/>
      <c r="H277" s="4"/>
    </row>
    <row r="278" spans="1:8" ht="14.25" customHeight="1">
      <c r="A278" s="4"/>
      <c r="B278" s="4"/>
      <c r="C278" s="4"/>
      <c r="D278" s="4"/>
      <c r="E278" s="4"/>
      <c r="F278" s="4"/>
      <c r="G278" s="4"/>
      <c r="H278" s="4"/>
    </row>
    <row r="279" spans="1:8" ht="14.25" customHeight="1">
      <c r="A279" s="4"/>
      <c r="B279" s="4"/>
      <c r="C279" s="4"/>
      <c r="D279" s="4"/>
      <c r="E279" s="4"/>
      <c r="F279" s="4"/>
      <c r="G279" s="4"/>
      <c r="H279" s="4"/>
    </row>
    <row r="280" spans="1:8" ht="14.25" customHeight="1">
      <c r="A280" s="4"/>
      <c r="B280" s="4"/>
      <c r="C280" s="4"/>
      <c r="D280" s="4"/>
      <c r="E280" s="4"/>
      <c r="F280" s="4"/>
      <c r="G280" s="4"/>
      <c r="H280" s="4"/>
    </row>
    <row r="281" spans="1:8" ht="14.25" customHeight="1">
      <c r="A281" s="4"/>
      <c r="B281" s="4"/>
      <c r="C281" s="4"/>
      <c r="D281" s="4"/>
      <c r="E281" s="4"/>
      <c r="F281" s="4"/>
      <c r="G281" s="4"/>
      <c r="H281" s="4"/>
    </row>
    <row r="282" spans="1:8" ht="14.25" customHeight="1">
      <c r="A282" s="4"/>
      <c r="B282" s="4"/>
      <c r="C282" s="4"/>
      <c r="D282" s="4"/>
      <c r="E282" s="4"/>
      <c r="F282" s="4"/>
      <c r="G282" s="4"/>
      <c r="H282" s="4"/>
    </row>
    <row r="283" spans="1:8" ht="14.25" customHeight="1">
      <c r="A283" s="4"/>
      <c r="B283" s="4"/>
      <c r="C283" s="4"/>
      <c r="D283" s="4"/>
      <c r="E283" s="4"/>
      <c r="F283" s="4"/>
      <c r="G283" s="4"/>
      <c r="H283" s="4"/>
    </row>
    <row r="284" spans="1:8" ht="14.25" customHeight="1">
      <c r="A284" s="4"/>
      <c r="B284" s="4"/>
      <c r="C284" s="4"/>
      <c r="D284" s="4"/>
      <c r="E284" s="4"/>
      <c r="F284" s="4"/>
      <c r="G284" s="4"/>
      <c r="H284" s="4"/>
    </row>
    <row r="285" spans="1:8" ht="14.25" customHeight="1">
      <c r="A285" s="4"/>
      <c r="B285" s="4"/>
      <c r="C285" s="4"/>
      <c r="D285" s="4"/>
      <c r="E285" s="4"/>
      <c r="F285" s="4"/>
      <c r="G285" s="4"/>
      <c r="H285" s="4"/>
    </row>
    <row r="286" spans="1:8" ht="14.25" customHeight="1">
      <c r="A286" s="4"/>
      <c r="B286" s="4"/>
      <c r="C286" s="4"/>
      <c r="D286" s="4"/>
      <c r="E286" s="4"/>
      <c r="F286" s="4"/>
      <c r="G286" s="4"/>
      <c r="H286" s="4"/>
    </row>
    <row r="287" spans="1:8" ht="14.25" customHeight="1">
      <c r="A287" s="4"/>
      <c r="B287" s="4"/>
      <c r="C287" s="4"/>
      <c r="D287" s="4"/>
      <c r="E287" s="4"/>
      <c r="F287" s="4"/>
      <c r="G287" s="4"/>
      <c r="H287" s="4"/>
    </row>
    <row r="288" spans="1:8" ht="14.25" customHeight="1">
      <c r="A288" s="4"/>
      <c r="B288" s="4"/>
      <c r="C288" s="4"/>
      <c r="D288" s="4"/>
      <c r="E288" s="4"/>
      <c r="F288" s="4"/>
      <c r="G288" s="4"/>
      <c r="H288" s="4"/>
    </row>
    <row r="289" spans="1:8" ht="14.25" customHeight="1">
      <c r="A289" s="4"/>
      <c r="B289" s="4"/>
      <c r="C289" s="4"/>
      <c r="D289" s="4"/>
      <c r="E289" s="4"/>
      <c r="F289" s="4"/>
      <c r="G289" s="4"/>
      <c r="H289" s="4"/>
    </row>
    <row r="290" spans="1:8" ht="14.25" customHeight="1">
      <c r="A290" s="4"/>
      <c r="B290" s="4"/>
      <c r="C290" s="4"/>
      <c r="D290" s="4"/>
      <c r="E290" s="4"/>
      <c r="F290" s="4"/>
      <c r="G290" s="4"/>
      <c r="H290" s="4"/>
    </row>
    <row r="291" spans="1:8" ht="14.25" customHeight="1">
      <c r="A291" s="4"/>
      <c r="B291" s="4"/>
      <c r="C291" s="4"/>
      <c r="D291" s="4"/>
      <c r="E291" s="4"/>
      <c r="F291" s="4"/>
      <c r="G291" s="4"/>
      <c r="H291" s="4"/>
    </row>
    <row r="292" spans="1:8" ht="14.25" customHeight="1">
      <c r="A292" s="4"/>
      <c r="B292" s="4"/>
      <c r="C292" s="4"/>
      <c r="D292" s="4"/>
      <c r="E292" s="4"/>
      <c r="F292" s="4"/>
      <c r="G292" s="4"/>
      <c r="H292" s="4"/>
    </row>
    <row r="293" spans="1:8" ht="14.25" customHeight="1">
      <c r="A293" s="4"/>
      <c r="B293" s="4"/>
      <c r="C293" s="4"/>
      <c r="D293" s="4"/>
      <c r="E293" s="4"/>
      <c r="F293" s="4"/>
      <c r="G293" s="4"/>
      <c r="H293" s="4"/>
    </row>
    <row r="294" spans="1:8" ht="14.25" customHeight="1">
      <c r="A294" s="4"/>
      <c r="B294" s="4"/>
      <c r="C294" s="4"/>
      <c r="D294" s="4"/>
      <c r="E294" s="4"/>
      <c r="F294" s="4"/>
      <c r="G294" s="4"/>
      <c r="H294" s="4"/>
    </row>
    <row r="295" spans="1:8" ht="14.25" customHeight="1">
      <c r="A295" s="4"/>
      <c r="B295" s="4"/>
      <c r="C295" s="4"/>
      <c r="D295" s="4"/>
      <c r="E295" s="4"/>
      <c r="F295" s="4"/>
      <c r="G295" s="4"/>
      <c r="H295" s="4"/>
    </row>
    <row r="296" spans="1:8" ht="14.25" customHeight="1">
      <c r="A296" s="4"/>
      <c r="B296" s="4"/>
      <c r="C296" s="4"/>
      <c r="D296" s="4"/>
      <c r="E296" s="4"/>
      <c r="F296" s="4"/>
      <c r="G296" s="4"/>
      <c r="H296" s="4"/>
    </row>
    <row r="297" spans="1:8" ht="14.25" customHeight="1">
      <c r="A297" s="4"/>
      <c r="B297" s="4"/>
      <c r="C297" s="4"/>
      <c r="D297" s="4"/>
      <c r="E297" s="4"/>
      <c r="F297" s="4"/>
      <c r="G297" s="4"/>
      <c r="H297" s="4"/>
    </row>
    <row r="298" spans="1:8" ht="14.25" customHeight="1">
      <c r="A298" s="4"/>
      <c r="B298" s="4"/>
      <c r="C298" s="4"/>
      <c r="D298" s="4"/>
      <c r="E298" s="4"/>
      <c r="F298" s="4"/>
      <c r="G298" s="4"/>
      <c r="H298" s="4"/>
    </row>
    <row r="299" spans="1:8" ht="14.25" customHeight="1">
      <c r="A299" s="4"/>
      <c r="B299" s="4"/>
      <c r="C299" s="4"/>
      <c r="D299" s="4"/>
      <c r="E299" s="4"/>
      <c r="F299" s="4"/>
      <c r="G299" s="4"/>
      <c r="H299" s="4"/>
    </row>
    <row r="300" spans="1:8" ht="14.25" customHeight="1">
      <c r="A300" s="4"/>
      <c r="B300" s="4"/>
      <c r="C300" s="4"/>
      <c r="D300" s="4"/>
      <c r="E300" s="4"/>
      <c r="F300" s="4"/>
      <c r="G300" s="4"/>
      <c r="H300" s="4"/>
    </row>
    <row r="301" spans="1:8" ht="14.25" customHeight="1">
      <c r="A301" s="4"/>
      <c r="B301" s="4"/>
      <c r="C301" s="4"/>
      <c r="D301" s="4"/>
      <c r="E301" s="4"/>
      <c r="F301" s="4"/>
      <c r="G301" s="4"/>
      <c r="H301" s="4"/>
    </row>
    <row r="302" spans="1:8" ht="14.25" customHeight="1">
      <c r="A302" s="4"/>
      <c r="B302" s="4"/>
      <c r="C302" s="4"/>
      <c r="D302" s="4"/>
      <c r="E302" s="4"/>
      <c r="F302" s="4"/>
      <c r="G302" s="4"/>
      <c r="H302" s="4"/>
    </row>
    <row r="303" spans="1:8" ht="14.25" customHeight="1">
      <c r="A303" s="4"/>
      <c r="B303" s="4"/>
      <c r="C303" s="4"/>
      <c r="D303" s="4"/>
      <c r="E303" s="4"/>
      <c r="F303" s="4"/>
      <c r="G303" s="4"/>
      <c r="H303" s="4"/>
    </row>
    <row r="304" spans="1:8" ht="14.25" customHeight="1">
      <c r="A304" s="4"/>
      <c r="B304" s="4"/>
      <c r="C304" s="4"/>
      <c r="D304" s="4"/>
      <c r="E304" s="4"/>
      <c r="F304" s="4"/>
      <c r="G304" s="4"/>
      <c r="H304" s="4"/>
    </row>
    <row r="305" spans="1:8" ht="14.25" customHeight="1">
      <c r="A305" s="4"/>
      <c r="B305" s="4"/>
      <c r="C305" s="4"/>
      <c r="D305" s="4"/>
      <c r="E305" s="4"/>
      <c r="F305" s="4"/>
      <c r="G305" s="4"/>
      <c r="H305" s="4"/>
    </row>
    <row r="306" spans="1:8" ht="14.25" customHeight="1">
      <c r="A306" s="4"/>
      <c r="B306" s="4"/>
      <c r="C306" s="4"/>
      <c r="D306" s="4"/>
      <c r="E306" s="4"/>
      <c r="F306" s="4"/>
      <c r="G306" s="4"/>
      <c r="H306" s="4"/>
    </row>
    <row r="307" spans="1:8" ht="14.25" customHeight="1">
      <c r="A307" s="4"/>
      <c r="B307" s="4"/>
      <c r="C307" s="4"/>
      <c r="D307" s="4"/>
      <c r="E307" s="4"/>
      <c r="F307" s="4"/>
      <c r="G307" s="4"/>
      <c r="H307" s="4"/>
    </row>
    <row r="308" spans="1:8" ht="14.25" customHeight="1">
      <c r="A308" s="4"/>
      <c r="B308" s="4"/>
      <c r="C308" s="4"/>
      <c r="D308" s="4"/>
      <c r="E308" s="4"/>
      <c r="F308" s="4"/>
      <c r="G308" s="4"/>
      <c r="H308" s="4"/>
    </row>
    <row r="309" spans="1:8" ht="14.25" customHeight="1">
      <c r="A309" s="4"/>
      <c r="B309" s="4"/>
      <c r="C309" s="4"/>
      <c r="D309" s="4"/>
      <c r="E309" s="4"/>
      <c r="F309" s="4"/>
      <c r="G309" s="4"/>
      <c r="H309" s="4"/>
    </row>
    <row r="310" spans="1:8" ht="14.25" customHeight="1">
      <c r="A310" s="4"/>
      <c r="B310" s="4"/>
      <c r="C310" s="4"/>
      <c r="D310" s="4"/>
      <c r="E310" s="4"/>
      <c r="F310" s="4"/>
      <c r="G310" s="4"/>
      <c r="H310" s="4"/>
    </row>
    <row r="311" spans="1:8" ht="14.25" customHeight="1">
      <c r="A311" s="4"/>
      <c r="B311" s="4"/>
      <c r="C311" s="4"/>
      <c r="D311" s="4"/>
      <c r="E311" s="4"/>
      <c r="F311" s="4"/>
      <c r="G311" s="4"/>
      <c r="H311" s="4"/>
    </row>
    <row r="312" spans="1:8" ht="14.25" customHeight="1">
      <c r="A312" s="4"/>
      <c r="B312" s="4"/>
      <c r="C312" s="4"/>
      <c r="D312" s="4"/>
      <c r="E312" s="4"/>
      <c r="F312" s="4"/>
      <c r="G312" s="4"/>
      <c r="H312" s="4"/>
    </row>
    <row r="313" spans="1:8" ht="14.25" customHeight="1">
      <c r="A313" s="4"/>
      <c r="B313" s="4"/>
      <c r="C313" s="4"/>
      <c r="D313" s="4"/>
      <c r="E313" s="4"/>
      <c r="F313" s="4"/>
      <c r="G313" s="4"/>
      <c r="H313" s="4"/>
    </row>
    <row r="314" spans="1:8" ht="14.25" customHeight="1">
      <c r="A314" s="4"/>
      <c r="B314" s="4"/>
      <c r="C314" s="4"/>
      <c r="D314" s="4"/>
      <c r="E314" s="4"/>
      <c r="F314" s="4"/>
      <c r="G314" s="4"/>
      <c r="H314" s="4"/>
    </row>
    <row r="315" spans="1:8" ht="14.25" customHeight="1">
      <c r="A315" s="4"/>
      <c r="B315" s="4"/>
      <c r="C315" s="4"/>
      <c r="D315" s="4"/>
      <c r="E315" s="4"/>
      <c r="F315" s="4"/>
      <c r="G315" s="4"/>
      <c r="H315" s="4"/>
    </row>
    <row r="316" spans="1:8" ht="14.25" customHeight="1">
      <c r="A316" s="4"/>
      <c r="B316" s="4"/>
      <c r="C316" s="4"/>
      <c r="D316" s="4"/>
      <c r="E316" s="4"/>
      <c r="F316" s="4"/>
      <c r="G316" s="4"/>
      <c r="H316" s="4"/>
    </row>
    <row r="317" spans="1:8" ht="14.25" customHeight="1">
      <c r="A317" s="4"/>
      <c r="B317" s="4"/>
      <c r="C317" s="4"/>
      <c r="D317" s="4"/>
      <c r="E317" s="4"/>
      <c r="F317" s="4"/>
      <c r="G317" s="4"/>
      <c r="H317" s="4"/>
    </row>
    <row r="318" spans="1:8" ht="14.25" customHeight="1">
      <c r="A318" s="4"/>
      <c r="B318" s="4"/>
      <c r="C318" s="4"/>
      <c r="D318" s="4"/>
      <c r="E318" s="4"/>
      <c r="F318" s="4"/>
      <c r="G318" s="4"/>
      <c r="H318" s="4"/>
    </row>
    <row r="319" spans="1:8" ht="14.25" customHeight="1">
      <c r="A319" s="4"/>
      <c r="B319" s="4"/>
      <c r="C319" s="4"/>
      <c r="D319" s="4"/>
      <c r="E319" s="4"/>
      <c r="F319" s="4"/>
      <c r="G319" s="4"/>
      <c r="H319" s="4"/>
    </row>
    <row r="320" spans="1:8" ht="14.25" customHeight="1">
      <c r="A320" s="4"/>
      <c r="B320" s="4"/>
      <c r="C320" s="4"/>
      <c r="D320" s="4"/>
      <c r="E320" s="4"/>
      <c r="F320" s="4"/>
      <c r="G320" s="4"/>
      <c r="H320" s="4"/>
    </row>
    <row r="321" spans="1:8" ht="14.25" customHeight="1">
      <c r="A321" s="4"/>
      <c r="B321" s="4"/>
      <c r="C321" s="4"/>
      <c r="D321" s="4"/>
      <c r="E321" s="4"/>
      <c r="F321" s="4"/>
      <c r="G321" s="4"/>
      <c r="H321" s="4"/>
    </row>
    <row r="322" spans="1:8" ht="14.25" customHeight="1">
      <c r="A322" s="4"/>
      <c r="B322" s="4"/>
      <c r="C322" s="4"/>
      <c r="D322" s="4"/>
      <c r="E322" s="4"/>
      <c r="F322" s="4"/>
      <c r="G322" s="4"/>
      <c r="H322" s="4"/>
    </row>
    <row r="323" spans="1:8" ht="14.25" customHeight="1">
      <c r="A323" s="4"/>
      <c r="B323" s="4"/>
      <c r="C323" s="4"/>
      <c r="D323" s="4"/>
      <c r="E323" s="4"/>
      <c r="F323" s="4"/>
      <c r="G323" s="4"/>
      <c r="H323" s="4"/>
    </row>
    <row r="324" spans="1:8" ht="14.25" customHeight="1">
      <c r="A324" s="4"/>
      <c r="B324" s="4"/>
      <c r="C324" s="4"/>
      <c r="D324" s="4"/>
      <c r="E324" s="4"/>
      <c r="F324" s="4"/>
      <c r="G324" s="4"/>
      <c r="H324" s="4"/>
    </row>
    <row r="325" spans="1:8" ht="14.25" customHeight="1">
      <c r="A325" s="4"/>
      <c r="B325" s="4"/>
      <c r="C325" s="4"/>
      <c r="D325" s="4"/>
      <c r="E325" s="4"/>
      <c r="F325" s="4"/>
      <c r="G325" s="4"/>
      <c r="H325" s="4"/>
    </row>
    <row r="326" spans="1:8" ht="14.25" customHeight="1">
      <c r="A326" s="4"/>
      <c r="B326" s="4"/>
      <c r="C326" s="4"/>
      <c r="D326" s="4"/>
      <c r="E326" s="4"/>
      <c r="F326" s="4"/>
      <c r="G326" s="4"/>
      <c r="H326" s="4"/>
    </row>
    <row r="327" spans="1:8" ht="14.25" customHeight="1">
      <c r="A327" s="4"/>
      <c r="B327" s="4"/>
      <c r="C327" s="4"/>
      <c r="D327" s="4"/>
      <c r="E327" s="4"/>
      <c r="F327" s="4"/>
      <c r="G327" s="4"/>
      <c r="H327" s="4"/>
    </row>
    <row r="328" spans="1:8" ht="14.25" customHeight="1">
      <c r="A328" s="4"/>
      <c r="B328" s="4"/>
      <c r="C328" s="4"/>
      <c r="D328" s="4"/>
      <c r="E328" s="4"/>
      <c r="F328" s="4"/>
      <c r="G328" s="4"/>
      <c r="H328" s="4"/>
    </row>
    <row r="329" spans="1:8" ht="14.25" customHeight="1">
      <c r="A329" s="4"/>
      <c r="B329" s="4"/>
      <c r="C329" s="4"/>
      <c r="D329" s="4"/>
      <c r="E329" s="4"/>
      <c r="F329" s="4"/>
      <c r="G329" s="4"/>
      <c r="H329" s="4"/>
    </row>
    <row r="330" spans="1:8" ht="14.25" customHeight="1">
      <c r="A330" s="4"/>
      <c r="B330" s="4"/>
      <c r="C330" s="4"/>
      <c r="D330" s="4"/>
      <c r="E330" s="4"/>
      <c r="F330" s="4"/>
      <c r="G330" s="4"/>
      <c r="H330" s="4"/>
    </row>
    <row r="331" spans="1:8" ht="14.25" customHeight="1">
      <c r="A331" s="4"/>
      <c r="B331" s="4"/>
      <c r="C331" s="4"/>
      <c r="D331" s="4"/>
      <c r="E331" s="4"/>
      <c r="F331" s="4"/>
      <c r="G331" s="4"/>
      <c r="H331" s="4"/>
    </row>
    <row r="332" spans="1:8" ht="14.25" customHeight="1">
      <c r="A332" s="4"/>
      <c r="B332" s="4"/>
      <c r="C332" s="4"/>
      <c r="D332" s="4"/>
      <c r="E332" s="4"/>
      <c r="F332" s="4"/>
      <c r="G332" s="4"/>
      <c r="H332" s="4"/>
    </row>
    <row r="333" spans="1:8" ht="14.25" customHeight="1">
      <c r="A333" s="4"/>
      <c r="B333" s="4"/>
      <c r="C333" s="4"/>
      <c r="D333" s="4"/>
      <c r="E333" s="4"/>
      <c r="F333" s="4"/>
      <c r="G333" s="4"/>
      <c r="H333" s="4"/>
    </row>
    <row r="334" spans="1:8" ht="14.25" customHeight="1">
      <c r="A334" s="4"/>
      <c r="B334" s="4"/>
      <c r="C334" s="4"/>
      <c r="D334" s="4"/>
      <c r="E334" s="4"/>
      <c r="F334" s="4"/>
      <c r="G334" s="4"/>
      <c r="H334" s="4"/>
    </row>
    <row r="335" spans="1:8" ht="14.25" customHeight="1">
      <c r="A335" s="4"/>
      <c r="B335" s="4"/>
      <c r="C335" s="4"/>
      <c r="D335" s="4"/>
      <c r="E335" s="4"/>
      <c r="F335" s="4"/>
      <c r="G335" s="4"/>
      <c r="H335" s="4"/>
    </row>
    <row r="336" spans="1:8" ht="14.25" customHeight="1">
      <c r="A336" s="4"/>
      <c r="B336" s="4"/>
      <c r="C336" s="4"/>
      <c r="D336" s="4"/>
      <c r="E336" s="4"/>
      <c r="F336" s="4"/>
      <c r="G336" s="4"/>
      <c r="H336" s="4"/>
    </row>
    <row r="337" spans="1:8" ht="14.25" customHeight="1">
      <c r="A337" s="4"/>
      <c r="B337" s="4"/>
      <c r="C337" s="4"/>
      <c r="D337" s="4"/>
      <c r="E337" s="4"/>
      <c r="F337" s="4"/>
      <c r="G337" s="4"/>
      <c r="H337" s="4"/>
    </row>
    <row r="338" spans="1:8" ht="14.25" customHeight="1">
      <c r="A338" s="4"/>
      <c r="B338" s="4"/>
      <c r="C338" s="4"/>
      <c r="D338" s="4"/>
      <c r="E338" s="4"/>
      <c r="F338" s="4"/>
      <c r="G338" s="4"/>
      <c r="H338" s="4"/>
    </row>
    <row r="339" spans="1:8" ht="14.25" customHeight="1">
      <c r="A339" s="4"/>
      <c r="B339" s="4"/>
      <c r="C339" s="4"/>
      <c r="D339" s="4"/>
      <c r="E339" s="4"/>
      <c r="F339" s="4"/>
      <c r="G339" s="4"/>
      <c r="H339" s="4"/>
    </row>
    <row r="340" spans="1:8" ht="14.25" customHeight="1">
      <c r="A340" s="4"/>
      <c r="B340" s="4"/>
      <c r="C340" s="4"/>
      <c r="D340" s="4"/>
      <c r="E340" s="4"/>
      <c r="F340" s="4"/>
      <c r="G340" s="4"/>
      <c r="H340" s="4"/>
    </row>
    <row r="341" spans="1:8" ht="14.25" customHeight="1">
      <c r="A341" s="4"/>
      <c r="B341" s="4"/>
      <c r="C341" s="4"/>
      <c r="D341" s="4"/>
      <c r="E341" s="4"/>
      <c r="F341" s="4"/>
      <c r="G341" s="4"/>
      <c r="H341" s="4"/>
    </row>
    <row r="342" spans="1:8" ht="14.25" customHeight="1">
      <c r="A342" s="4"/>
      <c r="B342" s="4"/>
      <c r="C342" s="4"/>
      <c r="D342" s="4"/>
      <c r="E342" s="4"/>
      <c r="F342" s="4"/>
      <c r="G342" s="4"/>
      <c r="H342" s="4"/>
    </row>
    <row r="343" spans="1:8" ht="14.25" customHeight="1">
      <c r="A343" s="4"/>
      <c r="B343" s="4"/>
      <c r="C343" s="4"/>
      <c r="D343" s="4"/>
      <c r="E343" s="4"/>
      <c r="F343" s="4"/>
      <c r="G343" s="4"/>
      <c r="H343" s="4"/>
    </row>
    <row r="344" spans="1:8" ht="14.25" customHeight="1">
      <c r="A344" s="4"/>
      <c r="B344" s="4"/>
      <c r="C344" s="4"/>
      <c r="D344" s="4"/>
      <c r="E344" s="4"/>
      <c r="F344" s="4"/>
      <c r="G344" s="4"/>
      <c r="H344" s="4"/>
    </row>
    <row r="345" spans="1:8" ht="14.25" customHeight="1">
      <c r="A345" s="4"/>
      <c r="B345" s="4"/>
      <c r="C345" s="4"/>
      <c r="D345" s="4"/>
      <c r="E345" s="4"/>
      <c r="F345" s="4"/>
      <c r="G345" s="4"/>
      <c r="H345" s="4"/>
    </row>
    <row r="346" spans="1:8" ht="14.25" customHeight="1">
      <c r="A346" s="4"/>
      <c r="B346" s="4"/>
      <c r="C346" s="4"/>
      <c r="D346" s="4"/>
      <c r="E346" s="4"/>
      <c r="F346" s="4"/>
      <c r="G346" s="4"/>
      <c r="H346" s="4"/>
    </row>
    <row r="347" spans="1:8" ht="14.25" customHeight="1">
      <c r="A347" s="4"/>
      <c r="B347" s="4"/>
      <c r="C347" s="4"/>
      <c r="D347" s="4"/>
      <c r="E347" s="4"/>
      <c r="F347" s="4"/>
      <c r="G347" s="4"/>
      <c r="H347" s="4"/>
    </row>
    <row r="348" spans="1:8" ht="14.25" customHeight="1">
      <c r="A348" s="4"/>
      <c r="B348" s="4"/>
      <c r="C348" s="4"/>
      <c r="D348" s="4"/>
      <c r="E348" s="4"/>
      <c r="F348" s="4"/>
      <c r="G348" s="4"/>
      <c r="H348" s="4"/>
    </row>
    <row r="349" spans="1:8" ht="14.25" customHeight="1">
      <c r="A349" s="4"/>
      <c r="B349" s="4"/>
      <c r="C349" s="4"/>
      <c r="D349" s="4"/>
      <c r="E349" s="4"/>
      <c r="F349" s="4"/>
      <c r="G349" s="4"/>
      <c r="H349" s="4"/>
    </row>
    <row r="350" spans="1:8" ht="14.25" customHeight="1">
      <c r="A350" s="4"/>
      <c r="B350" s="4"/>
      <c r="C350" s="4"/>
      <c r="D350" s="4"/>
      <c r="E350" s="4"/>
      <c r="F350" s="4"/>
      <c r="G350" s="4"/>
      <c r="H350" s="4"/>
    </row>
    <row r="351" spans="1:8" ht="14.25" customHeight="1">
      <c r="A351" s="4"/>
      <c r="B351" s="4"/>
      <c r="C351" s="4"/>
      <c r="D351" s="4"/>
      <c r="E351" s="4"/>
      <c r="F351" s="4"/>
      <c r="G351" s="4"/>
      <c r="H351" s="4"/>
    </row>
    <row r="352" spans="1:8" ht="14.25" customHeight="1">
      <c r="A352" s="4"/>
      <c r="B352" s="4"/>
      <c r="C352" s="4"/>
      <c r="D352" s="4"/>
      <c r="E352" s="4"/>
      <c r="F352" s="4"/>
      <c r="G352" s="4"/>
      <c r="H352" s="4"/>
    </row>
    <row r="353" spans="1:8" ht="14.25" customHeight="1">
      <c r="A353" s="4"/>
      <c r="B353" s="4"/>
      <c r="C353" s="4"/>
      <c r="D353" s="4"/>
      <c r="E353" s="4"/>
      <c r="F353" s="4"/>
      <c r="G353" s="4"/>
      <c r="H353" s="4"/>
    </row>
    <row r="354" spans="1:8" ht="14.25" customHeight="1">
      <c r="A354" s="4"/>
      <c r="B354" s="4"/>
      <c r="C354" s="4"/>
      <c r="D354" s="4"/>
      <c r="E354" s="4"/>
      <c r="F354" s="4"/>
      <c r="G354" s="4"/>
      <c r="H354" s="4"/>
    </row>
    <row r="355" spans="1:8" ht="14.25" customHeight="1">
      <c r="A355" s="4"/>
      <c r="B355" s="4"/>
      <c r="C355" s="4"/>
      <c r="D355" s="4"/>
      <c r="E355" s="4"/>
      <c r="F355" s="4"/>
      <c r="G355" s="4"/>
      <c r="H355" s="4"/>
    </row>
    <row r="356" spans="1:8" ht="14.25" customHeight="1">
      <c r="A356" s="4"/>
      <c r="B356" s="4"/>
      <c r="C356" s="4"/>
      <c r="D356" s="4"/>
      <c r="E356" s="4"/>
      <c r="F356" s="4"/>
      <c r="G356" s="4"/>
      <c r="H356" s="4"/>
    </row>
    <row r="357" spans="1:8" ht="14.25" customHeight="1">
      <c r="A357" s="4"/>
      <c r="B357" s="4"/>
      <c r="C357" s="4"/>
      <c r="D357" s="4"/>
      <c r="E357" s="4"/>
      <c r="F357" s="4"/>
      <c r="G357" s="4"/>
      <c r="H357" s="4"/>
    </row>
    <row r="358" spans="1:8" ht="14.25" customHeight="1">
      <c r="A358" s="4"/>
      <c r="B358" s="4"/>
      <c r="C358" s="4"/>
      <c r="D358" s="4"/>
      <c r="E358" s="4"/>
      <c r="F358" s="4"/>
      <c r="G358" s="4"/>
      <c r="H358" s="4"/>
    </row>
    <row r="359" spans="1:8" ht="14.25" customHeight="1">
      <c r="A359" s="4"/>
      <c r="B359" s="4"/>
      <c r="C359" s="4"/>
      <c r="D359" s="4"/>
      <c r="E359" s="4"/>
      <c r="F359" s="4"/>
      <c r="G359" s="4"/>
      <c r="H359" s="4"/>
    </row>
    <row r="360" spans="1:8" ht="14.25" customHeight="1">
      <c r="A360" s="4"/>
      <c r="B360" s="4"/>
      <c r="C360" s="4"/>
      <c r="D360" s="4"/>
      <c r="E360" s="4"/>
      <c r="F360" s="4"/>
      <c r="G360" s="4"/>
      <c r="H360" s="4"/>
    </row>
    <row r="361" spans="1:8" ht="14.25" customHeight="1">
      <c r="A361" s="4"/>
      <c r="B361" s="4"/>
      <c r="C361" s="4"/>
      <c r="D361" s="4"/>
      <c r="E361" s="4"/>
      <c r="F361" s="4"/>
      <c r="G361" s="4"/>
      <c r="H361" s="4"/>
    </row>
    <row r="362" spans="1:8" ht="14.25" customHeight="1">
      <c r="A362" s="4"/>
      <c r="B362" s="4"/>
      <c r="C362" s="4"/>
      <c r="D362" s="4"/>
      <c r="E362" s="4"/>
      <c r="F362" s="4"/>
      <c r="G362" s="4"/>
      <c r="H362" s="4"/>
    </row>
    <row r="363" spans="1:8" ht="14.25" customHeight="1">
      <c r="A363" s="4"/>
      <c r="B363" s="4"/>
      <c r="C363" s="4"/>
      <c r="D363" s="4"/>
      <c r="E363" s="4"/>
      <c r="F363" s="4"/>
      <c r="G363" s="4"/>
      <c r="H363" s="4"/>
    </row>
    <row r="364" spans="1:8" ht="14.25" customHeight="1">
      <c r="A364" s="4"/>
      <c r="B364" s="4"/>
      <c r="C364" s="4"/>
      <c r="D364" s="4"/>
      <c r="E364" s="4"/>
      <c r="F364" s="4"/>
      <c r="G364" s="4"/>
      <c r="H364" s="4"/>
    </row>
    <row r="365" spans="1:8" ht="14.25" customHeight="1">
      <c r="A365" s="4"/>
      <c r="B365" s="4"/>
      <c r="C365" s="4"/>
      <c r="D365" s="4"/>
      <c r="E365" s="4"/>
      <c r="F365" s="4"/>
      <c r="G365" s="4"/>
      <c r="H365" s="4"/>
    </row>
    <row r="366" spans="1:8" ht="14.25" customHeight="1">
      <c r="A366" s="4"/>
      <c r="B366" s="4"/>
      <c r="C366" s="4"/>
      <c r="D366" s="4"/>
      <c r="E366" s="4"/>
      <c r="F366" s="4"/>
      <c r="G366" s="4"/>
      <c r="H366" s="4"/>
    </row>
    <row r="367" spans="1:8" ht="14.25" customHeight="1">
      <c r="A367" s="4"/>
      <c r="B367" s="4"/>
      <c r="C367" s="4"/>
      <c r="D367" s="4"/>
      <c r="E367" s="4"/>
      <c r="F367" s="4"/>
      <c r="G367" s="4"/>
      <c r="H367" s="4"/>
    </row>
    <row r="368" spans="1:8" ht="14.25" customHeight="1">
      <c r="A368" s="4"/>
      <c r="B368" s="4"/>
      <c r="C368" s="4"/>
      <c r="D368" s="4"/>
      <c r="E368" s="4"/>
      <c r="F368" s="4"/>
      <c r="G368" s="4"/>
      <c r="H368" s="4"/>
    </row>
    <row r="369" spans="1:8" ht="14.25" customHeight="1">
      <c r="A369" s="4"/>
      <c r="B369" s="4"/>
      <c r="C369" s="4"/>
      <c r="D369" s="4"/>
      <c r="E369" s="4"/>
      <c r="F369" s="4"/>
      <c r="G369" s="4"/>
      <c r="H369" s="4"/>
    </row>
    <row r="370" spans="1:8" ht="14.25" customHeight="1">
      <c r="A370" s="4"/>
      <c r="B370" s="4"/>
      <c r="C370" s="4"/>
      <c r="D370" s="4"/>
      <c r="E370" s="4"/>
      <c r="F370" s="4"/>
      <c r="G370" s="4"/>
      <c r="H370" s="4"/>
    </row>
    <row r="371" spans="1:8" ht="14.25" customHeight="1">
      <c r="A371" s="4"/>
      <c r="B371" s="4"/>
      <c r="C371" s="4"/>
      <c r="D371" s="4"/>
      <c r="E371" s="4"/>
      <c r="F371" s="4"/>
      <c r="G371" s="4"/>
      <c r="H371" s="4"/>
    </row>
    <row r="372" spans="1:8" ht="14.25" customHeight="1">
      <c r="A372" s="4"/>
      <c r="B372" s="4"/>
      <c r="C372" s="4"/>
      <c r="D372" s="4"/>
      <c r="E372" s="4"/>
      <c r="F372" s="4"/>
      <c r="G372" s="4"/>
      <c r="H372" s="4"/>
    </row>
    <row r="373" spans="1:8" ht="14.25" customHeight="1">
      <c r="A373" s="4"/>
      <c r="B373" s="4"/>
      <c r="C373" s="4"/>
      <c r="D373" s="4"/>
      <c r="E373" s="4"/>
      <c r="F373" s="4"/>
      <c r="G373" s="4"/>
      <c r="H373" s="4"/>
    </row>
    <row r="374" spans="1:8" ht="14.25" customHeight="1">
      <c r="A374" s="4"/>
      <c r="B374" s="4"/>
      <c r="C374" s="4"/>
      <c r="D374" s="4"/>
      <c r="E374" s="4"/>
      <c r="F374" s="4"/>
      <c r="G374" s="4"/>
      <c r="H374" s="4"/>
    </row>
    <row r="375" spans="1:8" ht="14.25" customHeight="1">
      <c r="A375" s="4"/>
      <c r="B375" s="4"/>
      <c r="C375" s="4"/>
      <c r="D375" s="4"/>
      <c r="E375" s="4"/>
      <c r="F375" s="4"/>
      <c r="G375" s="4"/>
      <c r="H375" s="4"/>
    </row>
    <row r="376" spans="1:8" ht="14.25" customHeight="1">
      <c r="A376" s="4"/>
      <c r="B376" s="4"/>
      <c r="C376" s="4"/>
      <c r="D376" s="4"/>
      <c r="E376" s="4"/>
      <c r="F376" s="4"/>
      <c r="G376" s="4"/>
      <c r="H376" s="4"/>
    </row>
    <row r="377" spans="1:8" ht="14.25" customHeight="1">
      <c r="A377" s="4"/>
      <c r="B377" s="4"/>
      <c r="C377" s="4"/>
      <c r="D377" s="4"/>
      <c r="E377" s="4"/>
      <c r="F377" s="4"/>
      <c r="G377" s="4"/>
      <c r="H377" s="4"/>
    </row>
    <row r="378" spans="1:8" ht="14.25" customHeight="1">
      <c r="A378" s="4"/>
      <c r="B378" s="4"/>
      <c r="C378" s="4"/>
      <c r="D378" s="4"/>
      <c r="E378" s="4"/>
      <c r="F378" s="4"/>
      <c r="G378" s="4"/>
      <c r="H378" s="4"/>
    </row>
    <row r="379" spans="1:8" ht="14.25" customHeight="1">
      <c r="A379" s="4"/>
      <c r="B379" s="4"/>
      <c r="C379" s="4"/>
      <c r="D379" s="4"/>
      <c r="E379" s="4"/>
      <c r="F379" s="4"/>
      <c r="G379" s="4"/>
      <c r="H379" s="4"/>
    </row>
    <row r="380" spans="1:8" ht="14.25" customHeight="1">
      <c r="A380" s="4"/>
      <c r="B380" s="4"/>
      <c r="C380" s="4"/>
      <c r="D380" s="4"/>
      <c r="E380" s="4"/>
      <c r="F380" s="4"/>
      <c r="G380" s="4"/>
      <c r="H380" s="4"/>
    </row>
    <row r="381" spans="1:8" ht="14.25" customHeight="1">
      <c r="A381" s="4"/>
      <c r="B381" s="4"/>
      <c r="C381" s="4"/>
      <c r="D381" s="4"/>
      <c r="E381" s="4"/>
      <c r="F381" s="4"/>
      <c r="G381" s="4"/>
      <c r="H381" s="4"/>
    </row>
    <row r="382" spans="1:8" ht="14.25" customHeight="1">
      <c r="A382" s="4"/>
      <c r="B382" s="4"/>
      <c r="C382" s="4"/>
      <c r="D382" s="4"/>
      <c r="E382" s="4"/>
      <c r="F382" s="4"/>
      <c r="G382" s="4"/>
      <c r="H382" s="4"/>
    </row>
    <row r="383" spans="1:8" ht="14.25" customHeight="1">
      <c r="A383" s="4"/>
      <c r="B383" s="4"/>
      <c r="C383" s="4"/>
      <c r="D383" s="4"/>
      <c r="E383" s="4"/>
      <c r="F383" s="4"/>
      <c r="G383" s="4"/>
      <c r="H383" s="4"/>
    </row>
    <row r="384" spans="1:8" ht="14.25" customHeight="1">
      <c r="A384" s="4"/>
      <c r="B384" s="4"/>
      <c r="C384" s="4"/>
      <c r="D384" s="4"/>
      <c r="E384" s="4"/>
      <c r="F384" s="4"/>
      <c r="G384" s="4"/>
      <c r="H384" s="4"/>
    </row>
    <row r="385" spans="1:8" ht="14.25" customHeight="1">
      <c r="A385" s="4"/>
      <c r="B385" s="4"/>
      <c r="C385" s="4"/>
      <c r="D385" s="4"/>
      <c r="E385" s="4"/>
      <c r="F385" s="4"/>
      <c r="G385" s="4"/>
      <c r="H385" s="4"/>
    </row>
    <row r="386" spans="1:8" ht="14.25" customHeight="1">
      <c r="A386" s="4"/>
      <c r="B386" s="4"/>
      <c r="C386" s="4"/>
      <c r="D386" s="4"/>
      <c r="E386" s="4"/>
      <c r="F386" s="4"/>
      <c r="G386" s="4"/>
      <c r="H386" s="4"/>
    </row>
    <row r="387" spans="1:8" ht="14.25" customHeight="1">
      <c r="A387" s="4"/>
      <c r="B387" s="4"/>
      <c r="C387" s="4"/>
      <c r="D387" s="4"/>
      <c r="E387" s="4"/>
      <c r="F387" s="4"/>
      <c r="G387" s="4"/>
      <c r="H387" s="4"/>
    </row>
    <row r="388" spans="1:8" ht="14.25" customHeight="1">
      <c r="A388" s="4"/>
      <c r="B388" s="4"/>
      <c r="C388" s="4"/>
      <c r="D388" s="4"/>
      <c r="E388" s="4"/>
      <c r="F388" s="4"/>
      <c r="G388" s="4"/>
      <c r="H388" s="4"/>
    </row>
    <row r="389" spans="1:8" ht="14.25" customHeight="1">
      <c r="A389" s="4"/>
      <c r="B389" s="4"/>
      <c r="C389" s="4"/>
      <c r="D389" s="4"/>
      <c r="E389" s="4"/>
      <c r="F389" s="4"/>
      <c r="G389" s="4"/>
      <c r="H389" s="4"/>
    </row>
    <row r="390" spans="1:8" ht="14.25" customHeight="1">
      <c r="A390" s="4"/>
      <c r="B390" s="4"/>
      <c r="C390" s="4"/>
      <c r="D390" s="4"/>
      <c r="E390" s="4"/>
      <c r="F390" s="4"/>
      <c r="G390" s="4"/>
      <c r="H390" s="4"/>
    </row>
    <row r="391" spans="1:8" ht="14.25" customHeight="1">
      <c r="A391" s="4"/>
      <c r="B391" s="4"/>
      <c r="C391" s="4"/>
      <c r="D391" s="4"/>
      <c r="E391" s="4"/>
      <c r="F391" s="4"/>
      <c r="G391" s="4"/>
      <c r="H391" s="4"/>
    </row>
    <row r="392" spans="1:8" ht="14.25" customHeight="1">
      <c r="A392" s="4"/>
      <c r="B392" s="4"/>
      <c r="C392" s="4"/>
      <c r="D392" s="4"/>
      <c r="E392" s="4"/>
      <c r="F392" s="4"/>
      <c r="G392" s="4"/>
      <c r="H392" s="4"/>
    </row>
    <row r="393" spans="1:8" ht="14.25" customHeight="1">
      <c r="A393" s="4"/>
      <c r="B393" s="4"/>
      <c r="C393" s="4"/>
      <c r="D393" s="4"/>
      <c r="E393" s="4"/>
      <c r="F393" s="4"/>
      <c r="G393" s="4"/>
      <c r="H393" s="4"/>
    </row>
    <row r="394" spans="1:8" ht="14.25" customHeight="1">
      <c r="A394" s="4"/>
      <c r="B394" s="4"/>
      <c r="C394" s="4"/>
      <c r="D394" s="4"/>
      <c r="E394" s="4"/>
      <c r="F394" s="4"/>
      <c r="G394" s="4"/>
      <c r="H394" s="4"/>
    </row>
    <row r="395" spans="1:8" ht="14.25" customHeight="1">
      <c r="A395" s="4"/>
      <c r="B395" s="4"/>
      <c r="C395" s="4"/>
      <c r="D395" s="4"/>
      <c r="E395" s="4"/>
      <c r="F395" s="4"/>
      <c r="G395" s="4"/>
      <c r="H395" s="4"/>
    </row>
    <row r="396" spans="1:8" ht="14.25" customHeight="1">
      <c r="A396" s="4"/>
      <c r="B396" s="4"/>
      <c r="C396" s="4"/>
      <c r="D396" s="4"/>
      <c r="E396" s="4"/>
      <c r="F396" s="4"/>
      <c r="G396" s="4"/>
      <c r="H396" s="4"/>
    </row>
    <row r="397" spans="1:8" ht="14.25" customHeight="1">
      <c r="A397" s="4"/>
      <c r="B397" s="4"/>
      <c r="C397" s="4"/>
      <c r="D397" s="4"/>
      <c r="E397" s="4"/>
      <c r="F397" s="4"/>
      <c r="G397" s="4"/>
      <c r="H397" s="4"/>
    </row>
    <row r="398" spans="1:8" ht="14.25" customHeight="1">
      <c r="A398" s="4"/>
      <c r="B398" s="4"/>
      <c r="C398" s="4"/>
      <c r="D398" s="4"/>
      <c r="E398" s="4"/>
      <c r="F398" s="4"/>
      <c r="G398" s="4"/>
      <c r="H398" s="4"/>
    </row>
    <row r="399" spans="1:8" ht="14.25" customHeight="1">
      <c r="A399" s="4"/>
      <c r="B399" s="4"/>
      <c r="C399" s="4"/>
      <c r="D399" s="4"/>
      <c r="E399" s="4"/>
      <c r="F399" s="4"/>
      <c r="G399" s="4"/>
      <c r="H399" s="4"/>
    </row>
    <row r="400" spans="1:8" ht="14.25" customHeight="1">
      <c r="A400" s="4"/>
      <c r="B400" s="4"/>
      <c r="C400" s="4"/>
      <c r="D400" s="4"/>
      <c r="E400" s="4"/>
      <c r="F400" s="4"/>
      <c r="G400" s="4"/>
      <c r="H400" s="4"/>
    </row>
    <row r="401" spans="1:8" ht="14.25" customHeight="1">
      <c r="A401" s="4"/>
      <c r="B401" s="4"/>
      <c r="C401" s="4"/>
      <c r="D401" s="4"/>
      <c r="E401" s="4"/>
      <c r="F401" s="4"/>
      <c r="G401" s="4"/>
      <c r="H401" s="4"/>
    </row>
    <row r="402" spans="1:8" ht="14.25" customHeight="1">
      <c r="A402" s="4"/>
      <c r="B402" s="4"/>
      <c r="C402" s="4"/>
      <c r="D402" s="4"/>
      <c r="E402" s="4"/>
      <c r="F402" s="4"/>
      <c r="G402" s="4"/>
      <c r="H402" s="4"/>
    </row>
    <row r="403" spans="1:8" ht="14.25" customHeight="1">
      <c r="A403" s="4"/>
      <c r="B403" s="4"/>
      <c r="C403" s="4"/>
      <c r="D403" s="4"/>
      <c r="E403" s="4"/>
      <c r="F403" s="4"/>
      <c r="G403" s="4"/>
      <c r="H403" s="4"/>
    </row>
    <row r="404" spans="1:8" ht="14.25" customHeight="1">
      <c r="A404" s="4"/>
      <c r="B404" s="4"/>
      <c r="C404" s="4"/>
      <c r="D404" s="4"/>
      <c r="E404" s="4"/>
      <c r="F404" s="4"/>
      <c r="G404" s="4"/>
      <c r="H404" s="4"/>
    </row>
    <row r="405" spans="1:8" ht="14.25" customHeight="1">
      <c r="A405" s="4"/>
      <c r="B405" s="4"/>
      <c r="C405" s="4"/>
      <c r="D405" s="4"/>
      <c r="E405" s="4"/>
      <c r="F405" s="4"/>
      <c r="G405" s="4"/>
      <c r="H405" s="4"/>
    </row>
    <row r="406" spans="1:8" ht="14.25" customHeight="1">
      <c r="A406" s="4"/>
      <c r="B406" s="4"/>
      <c r="C406" s="4"/>
      <c r="D406" s="4"/>
      <c r="E406" s="4"/>
      <c r="F406" s="4"/>
      <c r="G406" s="4"/>
      <c r="H406" s="4"/>
    </row>
    <row r="407" spans="1:8" ht="14.25" customHeight="1">
      <c r="A407" s="4"/>
      <c r="B407" s="4"/>
      <c r="C407" s="4"/>
      <c r="D407" s="4"/>
      <c r="E407" s="4"/>
      <c r="F407" s="4"/>
      <c r="G407" s="4"/>
      <c r="H407" s="4"/>
    </row>
    <row r="408" spans="1:8" ht="14.25" customHeight="1">
      <c r="A408" s="4"/>
      <c r="B408" s="4"/>
      <c r="C408" s="4"/>
      <c r="D408" s="4"/>
      <c r="E408" s="4"/>
      <c r="F408" s="4"/>
      <c r="G408" s="4"/>
      <c r="H408" s="4"/>
    </row>
    <row r="409" spans="1:8" ht="14.25" customHeight="1">
      <c r="A409" s="4"/>
      <c r="B409" s="4"/>
      <c r="C409" s="4"/>
      <c r="D409" s="4"/>
      <c r="E409" s="4"/>
      <c r="F409" s="4"/>
      <c r="G409" s="4"/>
      <c r="H409" s="4"/>
    </row>
    <row r="410" spans="1:8" ht="14.25" customHeight="1">
      <c r="A410" s="4"/>
      <c r="B410" s="4"/>
      <c r="C410" s="4"/>
      <c r="D410" s="4"/>
      <c r="E410" s="4"/>
      <c r="F410" s="4"/>
      <c r="G410" s="4"/>
      <c r="H410" s="4"/>
    </row>
    <row r="411" spans="1:8" ht="14.25" customHeight="1">
      <c r="A411" s="4"/>
      <c r="B411" s="4"/>
      <c r="C411" s="4"/>
      <c r="D411" s="4"/>
      <c r="E411" s="4"/>
      <c r="F411" s="4"/>
      <c r="G411" s="4"/>
      <c r="H411" s="4"/>
    </row>
    <row r="412" spans="1:8" ht="14.25" customHeight="1">
      <c r="A412" s="4"/>
      <c r="B412" s="4"/>
      <c r="C412" s="4"/>
      <c r="D412" s="4"/>
      <c r="E412" s="4"/>
      <c r="F412" s="4"/>
      <c r="G412" s="4"/>
      <c r="H412" s="4"/>
    </row>
    <row r="413" spans="1:8" ht="14.25" customHeight="1">
      <c r="A413" s="4"/>
      <c r="B413" s="4"/>
      <c r="C413" s="4"/>
      <c r="D413" s="4"/>
      <c r="E413" s="4"/>
      <c r="F413" s="4"/>
      <c r="G413" s="4"/>
      <c r="H413" s="4"/>
    </row>
    <row r="414" spans="1:8" ht="14.25" customHeight="1">
      <c r="A414" s="4"/>
      <c r="B414" s="4"/>
      <c r="C414" s="4"/>
      <c r="D414" s="4"/>
      <c r="E414" s="4"/>
      <c r="F414" s="4"/>
      <c r="G414" s="4"/>
      <c r="H414" s="4"/>
    </row>
    <row r="415" spans="1:8" ht="14.25" customHeight="1">
      <c r="A415" s="4"/>
      <c r="B415" s="4"/>
      <c r="C415" s="4"/>
      <c r="D415" s="4"/>
      <c r="E415" s="4"/>
      <c r="F415" s="4"/>
      <c r="G415" s="4"/>
      <c r="H415" s="4"/>
    </row>
    <row r="416" spans="1:8" ht="14.25" customHeight="1">
      <c r="A416" s="4"/>
      <c r="B416" s="4"/>
      <c r="C416" s="4"/>
      <c r="D416" s="4"/>
      <c r="E416" s="4"/>
      <c r="F416" s="4"/>
      <c r="G416" s="4"/>
      <c r="H416" s="4"/>
    </row>
    <row r="417" spans="1:8" ht="14.25" customHeight="1">
      <c r="A417" s="4"/>
      <c r="B417" s="4"/>
      <c r="C417" s="4"/>
      <c r="D417" s="4"/>
      <c r="E417" s="4"/>
      <c r="F417" s="4"/>
      <c r="G417" s="4"/>
      <c r="H417" s="4"/>
    </row>
    <row r="418" spans="1:8" ht="14.25" customHeight="1">
      <c r="A418" s="4"/>
      <c r="B418" s="4"/>
      <c r="C418" s="4"/>
      <c r="D418" s="4"/>
      <c r="E418" s="4"/>
      <c r="F418" s="4"/>
      <c r="G418" s="4"/>
      <c r="H418" s="4"/>
    </row>
    <row r="419" spans="1:8" ht="14.25" customHeight="1">
      <c r="A419" s="4"/>
      <c r="B419" s="4"/>
      <c r="C419" s="4"/>
      <c r="D419" s="4"/>
      <c r="E419" s="4"/>
      <c r="F419" s="4"/>
      <c r="G419" s="4"/>
      <c r="H419" s="4"/>
    </row>
    <row r="420" spans="1:8" ht="14.25" customHeight="1">
      <c r="A420" s="4"/>
      <c r="B420" s="4"/>
      <c r="C420" s="4"/>
      <c r="D420" s="4"/>
      <c r="E420" s="4"/>
      <c r="F420" s="4"/>
      <c r="G420" s="4"/>
      <c r="H420" s="4"/>
    </row>
    <row r="421" spans="1:8" ht="14.25" customHeight="1">
      <c r="A421" s="4"/>
      <c r="B421" s="4"/>
      <c r="C421" s="4"/>
      <c r="D421" s="4"/>
      <c r="E421" s="4"/>
      <c r="F421" s="4"/>
      <c r="G421" s="4"/>
      <c r="H421" s="4"/>
    </row>
    <row r="422" spans="1:8" ht="14.25" customHeight="1">
      <c r="A422" s="4"/>
      <c r="B422" s="4"/>
      <c r="C422" s="4"/>
      <c r="D422" s="4"/>
      <c r="E422" s="4"/>
      <c r="F422" s="4"/>
      <c r="G422" s="4"/>
      <c r="H422" s="4"/>
    </row>
    <row r="423" spans="1:8" ht="14.25" customHeight="1">
      <c r="A423" s="4"/>
      <c r="B423" s="4"/>
      <c r="C423" s="4"/>
      <c r="D423" s="4"/>
      <c r="E423" s="4"/>
      <c r="F423" s="4"/>
      <c r="G423" s="4"/>
      <c r="H423" s="4"/>
    </row>
    <row r="424" spans="1:8" ht="14.25" customHeight="1">
      <c r="A424" s="4"/>
      <c r="B424" s="4"/>
      <c r="C424" s="4"/>
      <c r="D424" s="4"/>
      <c r="E424" s="4"/>
      <c r="F424" s="4"/>
      <c r="G424" s="4"/>
      <c r="H424" s="4"/>
    </row>
    <row r="425" spans="1:8" ht="14.25" customHeight="1">
      <c r="A425" s="4"/>
      <c r="B425" s="4"/>
      <c r="C425" s="4"/>
      <c r="D425" s="4"/>
      <c r="E425" s="4"/>
      <c r="F425" s="4"/>
      <c r="G425" s="4"/>
      <c r="H425" s="4"/>
    </row>
    <row r="426" spans="1:8" ht="14.25" customHeight="1">
      <c r="A426" s="4"/>
      <c r="B426" s="4"/>
      <c r="C426" s="4"/>
      <c r="D426" s="4"/>
      <c r="E426" s="4"/>
      <c r="F426" s="4"/>
      <c r="G426" s="4"/>
      <c r="H426" s="4"/>
    </row>
    <row r="427" spans="1:8" ht="14.25" customHeight="1">
      <c r="A427" s="4"/>
      <c r="B427" s="4"/>
      <c r="C427" s="4"/>
      <c r="D427" s="4"/>
      <c r="E427" s="4"/>
      <c r="F427" s="4"/>
      <c r="G427" s="4"/>
      <c r="H427" s="4"/>
    </row>
    <row r="428" spans="1:8" ht="14.25" customHeight="1">
      <c r="A428" s="4"/>
      <c r="B428" s="4"/>
      <c r="C428" s="4"/>
      <c r="D428" s="4"/>
      <c r="E428" s="4"/>
      <c r="F428" s="4"/>
      <c r="G428" s="4"/>
      <c r="H428" s="4"/>
    </row>
    <row r="429" spans="1:8" ht="14.25" customHeight="1">
      <c r="A429" s="4"/>
      <c r="B429" s="4"/>
      <c r="C429" s="4"/>
      <c r="D429" s="4"/>
      <c r="E429" s="4"/>
      <c r="F429" s="4"/>
      <c r="G429" s="4"/>
      <c r="H429" s="4"/>
    </row>
    <row r="430" spans="1:8" ht="14.25" customHeight="1">
      <c r="A430" s="4"/>
      <c r="B430" s="4"/>
      <c r="C430" s="4"/>
      <c r="D430" s="4"/>
      <c r="E430" s="4"/>
      <c r="F430" s="4"/>
      <c r="G430" s="4"/>
      <c r="H430" s="4"/>
    </row>
    <row r="431" spans="1:8" ht="14.25" customHeight="1">
      <c r="A431" s="4"/>
      <c r="B431" s="4"/>
      <c r="C431" s="4"/>
      <c r="D431" s="4"/>
      <c r="E431" s="4"/>
      <c r="F431" s="4"/>
      <c r="G431" s="4"/>
      <c r="H431" s="4"/>
    </row>
    <row r="432" spans="1:8" ht="14.25" customHeight="1">
      <c r="A432" s="4"/>
      <c r="B432" s="4"/>
      <c r="C432" s="4"/>
      <c r="D432" s="4"/>
      <c r="E432" s="4"/>
      <c r="F432" s="4"/>
      <c r="G432" s="4"/>
      <c r="H432" s="4"/>
    </row>
    <row r="433" spans="1:8" ht="14.25" customHeight="1">
      <c r="A433" s="4"/>
      <c r="B433" s="4"/>
      <c r="C433" s="4"/>
      <c r="D433" s="4"/>
      <c r="E433" s="4"/>
      <c r="F433" s="4"/>
      <c r="G433" s="4"/>
      <c r="H433" s="4"/>
    </row>
    <row r="434" spans="1:8" ht="14.25" customHeight="1">
      <c r="A434" s="4"/>
      <c r="B434" s="4"/>
      <c r="C434" s="4"/>
      <c r="D434" s="4"/>
      <c r="E434" s="4"/>
      <c r="F434" s="4"/>
      <c r="G434" s="4"/>
      <c r="H434" s="4"/>
    </row>
    <row r="435" spans="1:8" ht="14.25" customHeight="1">
      <c r="A435" s="4"/>
      <c r="B435" s="4"/>
      <c r="C435" s="4"/>
      <c r="D435" s="4"/>
      <c r="E435" s="4"/>
      <c r="F435" s="4"/>
      <c r="G435" s="4"/>
      <c r="H435" s="4"/>
    </row>
    <row r="436" spans="1:8" ht="14.25" customHeight="1">
      <c r="A436" s="4"/>
      <c r="B436" s="4"/>
      <c r="C436" s="4"/>
      <c r="D436" s="4"/>
      <c r="E436" s="4"/>
      <c r="F436" s="4"/>
      <c r="G436" s="4"/>
      <c r="H436" s="4"/>
    </row>
    <row r="437" spans="1:8" ht="14.25" customHeight="1">
      <c r="A437" s="4"/>
      <c r="B437" s="4"/>
      <c r="C437" s="4"/>
      <c r="D437" s="4"/>
      <c r="E437" s="4"/>
      <c r="F437" s="4"/>
      <c r="G437" s="4"/>
      <c r="H437" s="4"/>
    </row>
    <row r="438" spans="1:8" ht="14.25" customHeight="1">
      <c r="A438" s="4"/>
      <c r="B438" s="4"/>
      <c r="C438" s="4"/>
      <c r="D438" s="4"/>
      <c r="E438" s="4"/>
      <c r="F438" s="4"/>
      <c r="G438" s="4"/>
      <c r="H438" s="4"/>
    </row>
    <row r="439" spans="1:8" ht="14.25" customHeight="1">
      <c r="A439" s="4"/>
      <c r="B439" s="4"/>
      <c r="C439" s="4"/>
      <c r="D439" s="4"/>
      <c r="E439" s="4"/>
      <c r="F439" s="4"/>
      <c r="G439" s="4"/>
      <c r="H439" s="4"/>
    </row>
    <row r="440" spans="1:8" ht="14.25" customHeight="1">
      <c r="A440" s="4"/>
      <c r="B440" s="4"/>
      <c r="C440" s="4"/>
      <c r="D440" s="4"/>
      <c r="E440" s="4"/>
      <c r="F440" s="4"/>
      <c r="G440" s="4"/>
      <c r="H440" s="4"/>
    </row>
    <row r="441" spans="1:8" ht="14.25" customHeight="1">
      <c r="A441" s="4"/>
      <c r="B441" s="4"/>
      <c r="C441" s="4"/>
      <c r="D441" s="4"/>
      <c r="E441" s="4"/>
      <c r="F441" s="4"/>
      <c r="G441" s="4"/>
      <c r="H441" s="4"/>
    </row>
    <row r="442" spans="1:8" ht="14.25" customHeight="1">
      <c r="A442" s="4"/>
      <c r="B442" s="4"/>
      <c r="C442" s="4"/>
      <c r="D442" s="4"/>
      <c r="E442" s="4"/>
      <c r="F442" s="4"/>
      <c r="G442" s="4"/>
      <c r="H442" s="4"/>
    </row>
    <row r="443" spans="1:8" ht="14.25" customHeight="1">
      <c r="A443" s="4"/>
      <c r="B443" s="4"/>
      <c r="C443" s="4"/>
      <c r="D443" s="4"/>
      <c r="E443" s="4"/>
      <c r="F443" s="4"/>
      <c r="G443" s="4"/>
      <c r="H443" s="4"/>
    </row>
    <row r="444" spans="1:8" ht="14.25" customHeight="1">
      <c r="A444" s="4"/>
      <c r="B444" s="4"/>
      <c r="C444" s="4"/>
      <c r="D444" s="4"/>
      <c r="E444" s="4"/>
      <c r="F444" s="4"/>
      <c r="G444" s="4"/>
      <c r="H444" s="4"/>
    </row>
    <row r="445" spans="1:8" ht="14.25" customHeight="1">
      <c r="A445" s="4"/>
      <c r="B445" s="4"/>
      <c r="C445" s="4"/>
      <c r="D445" s="4"/>
      <c r="E445" s="4"/>
      <c r="F445" s="4"/>
      <c r="G445" s="4"/>
      <c r="H445" s="4"/>
    </row>
    <row r="446" spans="1:8" ht="14.25" customHeight="1">
      <c r="A446" s="4"/>
      <c r="B446" s="4"/>
      <c r="C446" s="4"/>
      <c r="D446" s="4"/>
      <c r="E446" s="4"/>
      <c r="F446" s="4"/>
      <c r="G446" s="4"/>
      <c r="H446" s="4"/>
    </row>
    <row r="447" spans="1:8" ht="14.25" customHeight="1">
      <c r="A447" s="4"/>
      <c r="B447" s="4"/>
      <c r="C447" s="4"/>
      <c r="D447" s="4"/>
      <c r="E447" s="4"/>
      <c r="F447" s="4"/>
      <c r="G447" s="4"/>
      <c r="H447" s="4"/>
    </row>
    <row r="448" spans="1:8" ht="14.25" customHeight="1">
      <c r="A448" s="4"/>
      <c r="B448" s="4"/>
      <c r="C448" s="4"/>
      <c r="D448" s="4"/>
      <c r="E448" s="4"/>
      <c r="F448" s="4"/>
      <c r="G448" s="4"/>
      <c r="H448" s="4"/>
    </row>
    <row r="449" spans="1:8" ht="14.25" customHeight="1">
      <c r="A449" s="4"/>
      <c r="B449" s="4"/>
      <c r="C449" s="4"/>
      <c r="D449" s="4"/>
      <c r="E449" s="4"/>
      <c r="F449" s="4"/>
      <c r="G449" s="4"/>
      <c r="H449" s="4"/>
    </row>
    <row r="450" spans="1:8" ht="14.25" customHeight="1">
      <c r="A450" s="4"/>
      <c r="B450" s="4"/>
      <c r="C450" s="4"/>
      <c r="D450" s="4"/>
      <c r="E450" s="4"/>
      <c r="F450" s="4"/>
      <c r="G450" s="4"/>
      <c r="H450" s="4"/>
    </row>
    <row r="451" spans="1:8" ht="14.25" customHeight="1">
      <c r="A451" s="4"/>
      <c r="B451" s="4"/>
      <c r="C451" s="4"/>
      <c r="D451" s="4"/>
      <c r="E451" s="4"/>
      <c r="F451" s="4"/>
      <c r="G451" s="4"/>
      <c r="H451" s="4"/>
    </row>
    <row r="452" spans="1:8" ht="14.25" customHeight="1">
      <c r="A452" s="4"/>
      <c r="B452" s="4"/>
      <c r="C452" s="4"/>
      <c r="D452" s="4"/>
      <c r="E452" s="4"/>
      <c r="F452" s="4"/>
      <c r="G452" s="4"/>
      <c r="H452" s="4"/>
    </row>
    <row r="453" spans="1:8" ht="14.25" customHeight="1">
      <c r="A453" s="4"/>
      <c r="B453" s="4"/>
      <c r="C453" s="4"/>
      <c r="D453" s="4"/>
      <c r="E453" s="4"/>
      <c r="F453" s="4"/>
      <c r="G453" s="4"/>
      <c r="H453" s="4"/>
    </row>
    <row r="454" spans="1:8" ht="14.25" customHeight="1">
      <c r="A454" s="4"/>
      <c r="B454" s="4"/>
      <c r="C454" s="4"/>
      <c r="D454" s="4"/>
      <c r="E454" s="4"/>
      <c r="F454" s="4"/>
      <c r="G454" s="4"/>
      <c r="H454" s="4"/>
    </row>
    <row r="455" spans="1:8" ht="14.25" customHeight="1">
      <c r="A455" s="4"/>
      <c r="B455" s="4"/>
      <c r="C455" s="4"/>
      <c r="D455" s="4"/>
      <c r="E455" s="4"/>
      <c r="F455" s="4"/>
      <c r="G455" s="4"/>
      <c r="H455" s="4"/>
    </row>
    <row r="456" spans="1:8" ht="14.25" customHeight="1">
      <c r="A456" s="4"/>
      <c r="B456" s="4"/>
      <c r="C456" s="4"/>
      <c r="D456" s="4"/>
      <c r="E456" s="4"/>
      <c r="F456" s="4"/>
      <c r="G456" s="4"/>
      <c r="H456" s="4"/>
    </row>
    <row r="457" spans="1:8" ht="14.25" customHeight="1">
      <c r="A457" s="4"/>
      <c r="B457" s="4"/>
      <c r="C457" s="4"/>
      <c r="D457" s="4"/>
      <c r="E457" s="4"/>
      <c r="F457" s="4"/>
      <c r="G457" s="4"/>
      <c r="H457" s="4"/>
    </row>
    <row r="458" spans="1:8" ht="14.25" customHeight="1">
      <c r="A458" s="4"/>
      <c r="B458" s="4"/>
      <c r="C458" s="4"/>
      <c r="D458" s="4"/>
      <c r="E458" s="4"/>
      <c r="F458" s="4"/>
      <c r="G458" s="4"/>
      <c r="H458" s="4"/>
    </row>
    <row r="459" spans="1:8" ht="14.25" customHeight="1">
      <c r="A459" s="4"/>
      <c r="B459" s="4"/>
      <c r="C459" s="4"/>
      <c r="D459" s="4"/>
      <c r="E459" s="4"/>
      <c r="F459" s="4"/>
      <c r="G459" s="4"/>
      <c r="H459" s="4"/>
    </row>
    <row r="460" spans="1:8" ht="14.25" customHeight="1">
      <c r="A460" s="4"/>
      <c r="B460" s="4"/>
      <c r="C460" s="4"/>
      <c r="D460" s="4"/>
      <c r="E460" s="4"/>
      <c r="F460" s="4"/>
      <c r="G460" s="4"/>
      <c r="H460" s="4"/>
    </row>
    <row r="461" spans="1:8" ht="14.25" customHeight="1">
      <c r="A461" s="4"/>
      <c r="B461" s="4"/>
      <c r="C461" s="4"/>
      <c r="D461" s="4"/>
      <c r="E461" s="4"/>
      <c r="F461" s="4"/>
      <c r="G461" s="4"/>
      <c r="H461" s="4"/>
    </row>
    <row r="462" spans="1:8" ht="14.25" customHeight="1">
      <c r="A462" s="4"/>
      <c r="B462" s="4"/>
      <c r="C462" s="4"/>
      <c r="D462" s="4"/>
      <c r="E462" s="4"/>
      <c r="F462" s="4"/>
      <c r="G462" s="4"/>
      <c r="H462" s="4"/>
    </row>
    <row r="463" spans="1:8" ht="14.25" customHeight="1">
      <c r="A463" s="4"/>
      <c r="B463" s="4"/>
      <c r="C463" s="4"/>
      <c r="D463" s="4"/>
      <c r="E463" s="4"/>
      <c r="F463" s="4"/>
      <c r="G463" s="4"/>
      <c r="H463" s="4"/>
    </row>
    <row r="464" spans="1:8" ht="14.25" customHeight="1">
      <c r="A464" s="4"/>
      <c r="B464" s="4"/>
      <c r="C464" s="4"/>
      <c r="D464" s="4"/>
      <c r="E464" s="4"/>
      <c r="F464" s="4"/>
      <c r="G464" s="4"/>
      <c r="H464" s="4"/>
    </row>
    <row r="465" spans="1:8" ht="14.25" customHeight="1">
      <c r="A465" s="4"/>
      <c r="B465" s="4"/>
      <c r="C465" s="4"/>
      <c r="D465" s="4"/>
      <c r="E465" s="4"/>
      <c r="F465" s="4"/>
      <c r="G465" s="4"/>
      <c r="H465" s="4"/>
    </row>
    <row r="466" spans="1:8" ht="14.25" customHeight="1">
      <c r="A466" s="4"/>
      <c r="B466" s="4"/>
      <c r="C466" s="4"/>
      <c r="D466" s="4"/>
      <c r="E466" s="4"/>
      <c r="F466" s="4"/>
      <c r="G466" s="4"/>
      <c r="H466" s="4"/>
    </row>
    <row r="467" spans="1:8" ht="14.25" customHeight="1">
      <c r="A467" s="4"/>
      <c r="B467" s="4"/>
      <c r="C467" s="4"/>
      <c r="D467" s="4"/>
      <c r="E467" s="4"/>
      <c r="F467" s="4"/>
      <c r="G467" s="4"/>
      <c r="H467" s="4"/>
    </row>
    <row r="468" spans="1:8" ht="14.25" customHeight="1">
      <c r="A468" s="4"/>
      <c r="B468" s="4"/>
      <c r="C468" s="4"/>
      <c r="D468" s="4"/>
      <c r="E468" s="4"/>
      <c r="F468" s="4"/>
      <c r="G468" s="4"/>
      <c r="H468" s="4"/>
    </row>
    <row r="469" spans="1:8" ht="14.25" customHeight="1">
      <c r="A469" s="4"/>
      <c r="B469" s="4"/>
      <c r="C469" s="4"/>
      <c r="D469" s="4"/>
      <c r="E469" s="4"/>
      <c r="F469" s="4"/>
      <c r="G469" s="4"/>
      <c r="H469" s="4"/>
    </row>
    <row r="470" spans="1:8" ht="14.25" customHeight="1">
      <c r="A470" s="4"/>
      <c r="B470" s="4"/>
      <c r="C470" s="4"/>
      <c r="D470" s="4"/>
      <c r="E470" s="4"/>
      <c r="F470" s="4"/>
      <c r="G470" s="4"/>
      <c r="H470" s="4"/>
    </row>
    <row r="471" spans="1:8" ht="14.25" customHeight="1">
      <c r="A471" s="4"/>
      <c r="B471" s="4"/>
      <c r="C471" s="4"/>
      <c r="D471" s="4"/>
      <c r="E471" s="4"/>
      <c r="F471" s="4"/>
      <c r="G471" s="4"/>
      <c r="H471" s="4"/>
    </row>
    <row r="472" spans="1:8" ht="14.25" customHeight="1">
      <c r="A472" s="4"/>
      <c r="B472" s="4"/>
      <c r="C472" s="4"/>
      <c r="D472" s="4"/>
      <c r="E472" s="4"/>
      <c r="F472" s="4"/>
      <c r="G472" s="4"/>
      <c r="H472" s="4"/>
    </row>
    <row r="473" spans="1:8" ht="14.25" customHeight="1">
      <c r="A473" s="4"/>
      <c r="B473" s="4"/>
      <c r="C473" s="4"/>
      <c r="D473" s="4"/>
      <c r="E473" s="4"/>
      <c r="F473" s="4"/>
      <c r="G473" s="4"/>
      <c r="H473" s="4"/>
    </row>
    <row r="474" spans="1:8" ht="14.25" customHeight="1">
      <c r="A474" s="4"/>
      <c r="B474" s="4"/>
      <c r="C474" s="4"/>
      <c r="D474" s="4"/>
      <c r="E474" s="4"/>
      <c r="F474" s="4"/>
      <c r="G474" s="4"/>
      <c r="H474" s="4"/>
    </row>
    <row r="475" spans="1:8" ht="14.25" customHeight="1">
      <c r="A475" s="4"/>
      <c r="B475" s="4"/>
      <c r="C475" s="4"/>
      <c r="D475" s="4"/>
      <c r="E475" s="4"/>
      <c r="F475" s="4"/>
      <c r="G475" s="4"/>
      <c r="H475" s="4"/>
    </row>
    <row r="476" spans="1:8" ht="14.25" customHeight="1">
      <c r="A476" s="4"/>
      <c r="B476" s="4"/>
      <c r="C476" s="4"/>
      <c r="D476" s="4"/>
      <c r="E476" s="4"/>
      <c r="F476" s="4"/>
      <c r="G476" s="4"/>
      <c r="H476" s="4"/>
    </row>
    <row r="477" spans="1:8" ht="14.25" customHeight="1">
      <c r="A477" s="4"/>
      <c r="B477" s="4"/>
      <c r="C477" s="4"/>
      <c r="D477" s="4"/>
      <c r="E477" s="4"/>
      <c r="F477" s="4"/>
      <c r="G477" s="4"/>
      <c r="H477" s="4"/>
    </row>
    <row r="478" spans="1:8" ht="14.25" customHeight="1">
      <c r="A478" s="4"/>
      <c r="B478" s="4"/>
      <c r="C478" s="4"/>
      <c r="D478" s="4"/>
      <c r="E478" s="4"/>
      <c r="F478" s="4"/>
      <c r="G478" s="4"/>
      <c r="H478" s="4"/>
    </row>
    <row r="479" spans="1:8" ht="14.25" customHeight="1">
      <c r="A479" s="4"/>
      <c r="B479" s="4"/>
      <c r="C479" s="4"/>
      <c r="D479" s="4"/>
      <c r="E479" s="4"/>
      <c r="F479" s="4"/>
      <c r="G479" s="4"/>
      <c r="H479" s="4"/>
    </row>
    <row r="480" spans="1:8" ht="14.25" customHeight="1">
      <c r="A480" s="4"/>
      <c r="B480" s="4"/>
      <c r="C480" s="4"/>
      <c r="D480" s="4"/>
      <c r="E480" s="4"/>
      <c r="F480" s="4"/>
      <c r="G480" s="4"/>
      <c r="H480" s="4"/>
    </row>
    <row r="481" spans="1:8" ht="14.25" customHeight="1">
      <c r="A481" s="4"/>
      <c r="B481" s="4"/>
      <c r="C481" s="4"/>
      <c r="D481" s="4"/>
      <c r="E481" s="4"/>
      <c r="F481" s="4"/>
      <c r="G481" s="4"/>
      <c r="H481" s="4"/>
    </row>
    <row r="482" spans="1:8" ht="14.25" customHeight="1">
      <c r="A482" s="4"/>
      <c r="B482" s="4"/>
      <c r="C482" s="4"/>
      <c r="D482" s="4"/>
      <c r="E482" s="4"/>
      <c r="F482" s="4"/>
      <c r="G482" s="4"/>
      <c r="H482" s="4"/>
    </row>
    <row r="483" spans="1:8" ht="14.25" customHeight="1">
      <c r="A483" s="4"/>
      <c r="B483" s="4"/>
      <c r="C483" s="4"/>
      <c r="D483" s="4"/>
      <c r="E483" s="4"/>
      <c r="F483" s="4"/>
      <c r="G483" s="4"/>
      <c r="H483" s="4"/>
    </row>
    <row r="484" spans="1:8" ht="14.25" customHeight="1">
      <c r="A484" s="4"/>
      <c r="B484" s="4"/>
      <c r="C484" s="4"/>
      <c r="D484" s="4"/>
      <c r="E484" s="4"/>
      <c r="F484" s="4"/>
      <c r="G484" s="4"/>
      <c r="H484" s="4"/>
    </row>
    <row r="485" spans="1:8" ht="14.25" customHeight="1">
      <c r="A485" s="4"/>
      <c r="B485" s="4"/>
      <c r="C485" s="4"/>
      <c r="D485" s="4"/>
      <c r="E485" s="4"/>
      <c r="F485" s="4"/>
      <c r="G485" s="4"/>
      <c r="H485" s="4"/>
    </row>
    <row r="486" spans="1:8" ht="14.25" customHeight="1">
      <c r="A486" s="4"/>
      <c r="B486" s="4"/>
      <c r="C486" s="4"/>
      <c r="D486" s="4"/>
      <c r="E486" s="4"/>
      <c r="F486" s="4"/>
      <c r="G486" s="4"/>
      <c r="H486" s="4"/>
    </row>
    <row r="487" spans="1:8" ht="14.25" customHeight="1">
      <c r="A487" s="4"/>
      <c r="B487" s="4"/>
      <c r="C487" s="4"/>
      <c r="D487" s="4"/>
      <c r="E487" s="4"/>
      <c r="F487" s="4"/>
      <c r="G487" s="4"/>
      <c r="H487" s="4"/>
    </row>
    <row r="488" spans="1:8" ht="14.25" customHeight="1">
      <c r="A488" s="4"/>
      <c r="B488" s="4"/>
      <c r="C488" s="4"/>
      <c r="D488" s="4"/>
      <c r="E488" s="4"/>
      <c r="F488" s="4"/>
      <c r="G488" s="4"/>
      <c r="H488" s="4"/>
    </row>
    <row r="489" spans="1:8" ht="14.25" customHeight="1">
      <c r="A489" s="4"/>
      <c r="B489" s="4"/>
      <c r="C489" s="4"/>
      <c r="D489" s="4"/>
      <c r="E489" s="4"/>
      <c r="F489" s="4"/>
      <c r="G489" s="4"/>
      <c r="H489" s="4"/>
    </row>
    <row r="490" spans="1:8" ht="14.25" customHeight="1">
      <c r="A490" s="4"/>
      <c r="B490" s="4"/>
      <c r="C490" s="4"/>
      <c r="D490" s="4"/>
      <c r="E490" s="4"/>
      <c r="F490" s="4"/>
      <c r="G490" s="4"/>
      <c r="H490" s="4"/>
    </row>
    <row r="491" spans="1:8" ht="14.25" customHeight="1">
      <c r="A491" s="4"/>
      <c r="B491" s="4"/>
      <c r="C491" s="4"/>
      <c r="D491" s="4"/>
      <c r="E491" s="4"/>
      <c r="F491" s="4"/>
      <c r="G491" s="4"/>
      <c r="H491" s="4"/>
    </row>
    <row r="492" spans="1:8" ht="14.25" customHeight="1">
      <c r="A492" s="4"/>
      <c r="B492" s="4"/>
      <c r="C492" s="4"/>
      <c r="D492" s="4"/>
      <c r="E492" s="4"/>
      <c r="F492" s="4"/>
      <c r="G492" s="4"/>
      <c r="H492" s="4"/>
    </row>
    <row r="493" spans="1:8" ht="14.25" customHeight="1">
      <c r="A493" s="4"/>
      <c r="B493" s="4"/>
      <c r="C493" s="4"/>
      <c r="D493" s="4"/>
      <c r="E493" s="4"/>
      <c r="F493" s="4"/>
      <c r="G493" s="4"/>
      <c r="H493" s="4"/>
    </row>
    <row r="494" spans="1:8" ht="14.25" customHeight="1">
      <c r="A494" s="4"/>
      <c r="B494" s="4"/>
      <c r="C494" s="4"/>
      <c r="D494" s="4"/>
      <c r="E494" s="4"/>
      <c r="F494" s="4"/>
      <c r="G494" s="4"/>
      <c r="H494" s="4"/>
    </row>
    <row r="495" spans="1:8" ht="14.25" customHeight="1">
      <c r="A495" s="4"/>
      <c r="B495" s="4"/>
      <c r="C495" s="4"/>
      <c r="D495" s="4"/>
      <c r="E495" s="4"/>
      <c r="F495" s="4"/>
      <c r="G495" s="4"/>
      <c r="H495" s="4"/>
    </row>
    <row r="496" spans="1:8" ht="14.25" customHeight="1">
      <c r="A496" s="4"/>
      <c r="B496" s="4"/>
      <c r="C496" s="4"/>
      <c r="D496" s="4"/>
      <c r="E496" s="4"/>
      <c r="F496" s="4"/>
      <c r="G496" s="4"/>
      <c r="H496" s="4"/>
    </row>
    <row r="497" spans="1:8" ht="14.25" customHeight="1">
      <c r="A497" s="4"/>
      <c r="B497" s="4"/>
      <c r="C497" s="4"/>
      <c r="D497" s="4"/>
      <c r="E497" s="4"/>
      <c r="F497" s="4"/>
      <c r="G497" s="4"/>
      <c r="H497" s="4"/>
    </row>
    <row r="498" spans="1:8" ht="14.25" customHeight="1">
      <c r="A498" s="4"/>
      <c r="B498" s="4"/>
      <c r="C498" s="4"/>
      <c r="D498" s="4"/>
      <c r="E498" s="4"/>
      <c r="F498" s="4"/>
      <c r="G498" s="4"/>
      <c r="H498" s="4"/>
    </row>
    <row r="499" spans="1:8" ht="14.25" customHeight="1">
      <c r="A499" s="4"/>
      <c r="B499" s="4"/>
      <c r="C499" s="4"/>
      <c r="D499" s="4"/>
      <c r="E499" s="4"/>
      <c r="F499" s="4"/>
      <c r="G499" s="4"/>
      <c r="H499" s="4"/>
    </row>
    <row r="500" spans="1:8" ht="14.25" customHeight="1">
      <c r="A500" s="4"/>
      <c r="B500" s="4"/>
      <c r="C500" s="4"/>
      <c r="D500" s="4"/>
      <c r="E500" s="4"/>
      <c r="F500" s="4"/>
      <c r="G500" s="4"/>
      <c r="H500" s="4"/>
    </row>
    <row r="501" spans="1:8" ht="14.25" customHeight="1">
      <c r="A501" s="4"/>
      <c r="B501" s="4"/>
      <c r="C501" s="4"/>
      <c r="D501" s="4"/>
      <c r="E501" s="4"/>
      <c r="F501" s="4"/>
      <c r="G501" s="4"/>
      <c r="H501" s="4"/>
    </row>
    <row r="502" spans="1:8" ht="14.25" customHeight="1">
      <c r="A502" s="4"/>
      <c r="B502" s="4"/>
      <c r="C502" s="4"/>
      <c r="D502" s="4"/>
      <c r="E502" s="4"/>
      <c r="F502" s="4"/>
      <c r="G502" s="4"/>
      <c r="H502" s="4"/>
    </row>
    <row r="503" spans="1:8" ht="14.25" customHeight="1">
      <c r="A503" s="4"/>
      <c r="B503" s="4"/>
      <c r="C503" s="4"/>
      <c r="D503" s="4"/>
      <c r="E503" s="4"/>
      <c r="F503" s="4"/>
      <c r="G503" s="4"/>
      <c r="H503" s="4"/>
    </row>
    <row r="504" spans="1:8" ht="14.25" customHeight="1">
      <c r="A504" s="4"/>
      <c r="B504" s="4"/>
      <c r="C504" s="4"/>
      <c r="D504" s="4"/>
      <c r="E504" s="4"/>
      <c r="F504" s="4"/>
      <c r="G504" s="4"/>
      <c r="H504" s="4"/>
    </row>
    <row r="505" spans="1:8" ht="14.25" customHeight="1">
      <c r="A505" s="4"/>
      <c r="B505" s="4"/>
      <c r="C505" s="4"/>
      <c r="D505" s="4"/>
      <c r="E505" s="4"/>
      <c r="F505" s="4"/>
      <c r="G505" s="4"/>
      <c r="H505" s="4"/>
    </row>
    <row r="506" spans="1:8" ht="14.25" customHeight="1">
      <c r="A506" s="4"/>
      <c r="B506" s="4"/>
      <c r="C506" s="4"/>
      <c r="D506" s="4"/>
      <c r="E506" s="4"/>
      <c r="F506" s="4"/>
      <c r="G506" s="4"/>
      <c r="H506" s="4"/>
    </row>
    <row r="507" spans="1:8" ht="14.25" customHeight="1">
      <c r="A507" s="4"/>
      <c r="B507" s="4"/>
      <c r="C507" s="4"/>
      <c r="D507" s="4"/>
      <c r="E507" s="4"/>
      <c r="F507" s="4"/>
      <c r="G507" s="4"/>
      <c r="H507" s="4"/>
    </row>
    <row r="508" spans="1:8" ht="14.25" customHeight="1">
      <c r="A508" s="4"/>
      <c r="B508" s="4"/>
      <c r="C508" s="4"/>
      <c r="D508" s="4"/>
      <c r="E508" s="4"/>
      <c r="F508" s="4"/>
      <c r="G508" s="4"/>
      <c r="H508" s="4"/>
    </row>
    <row r="509" spans="1:8" ht="14.25" customHeight="1">
      <c r="A509" s="4"/>
      <c r="B509" s="4"/>
      <c r="C509" s="4"/>
      <c r="D509" s="4"/>
      <c r="E509" s="4"/>
      <c r="F509" s="4"/>
      <c r="G509" s="4"/>
      <c r="H509" s="4"/>
    </row>
    <row r="510" spans="1:8" ht="14.25" customHeight="1">
      <c r="A510" s="4"/>
      <c r="B510" s="4"/>
      <c r="C510" s="4"/>
      <c r="D510" s="4"/>
      <c r="E510" s="4"/>
      <c r="F510" s="4"/>
      <c r="G510" s="4"/>
      <c r="H510" s="4"/>
    </row>
    <row r="511" spans="1:8" ht="14.25" customHeight="1">
      <c r="A511" s="4"/>
      <c r="B511" s="4"/>
      <c r="C511" s="4"/>
      <c r="D511" s="4"/>
      <c r="E511" s="4"/>
      <c r="F511" s="4"/>
      <c r="G511" s="4"/>
      <c r="H511" s="4"/>
    </row>
    <row r="512" spans="1:8" ht="14.25" customHeight="1">
      <c r="A512" s="4"/>
      <c r="B512" s="4"/>
      <c r="C512" s="4"/>
      <c r="D512" s="4"/>
      <c r="E512" s="4"/>
      <c r="F512" s="4"/>
      <c r="G512" s="4"/>
      <c r="H512" s="4"/>
    </row>
    <row r="513" spans="1:8" ht="14.25" customHeight="1">
      <c r="A513" s="4"/>
      <c r="B513" s="4"/>
      <c r="C513" s="4"/>
      <c r="D513" s="4"/>
      <c r="E513" s="4"/>
      <c r="F513" s="4"/>
      <c r="G513" s="4"/>
      <c r="H513" s="4"/>
    </row>
    <row r="514" spans="1:8" ht="14.25" customHeight="1">
      <c r="A514" s="4"/>
      <c r="B514" s="4"/>
      <c r="C514" s="4"/>
      <c r="D514" s="4"/>
      <c r="E514" s="4"/>
      <c r="F514" s="4"/>
      <c r="G514" s="4"/>
      <c r="H514" s="4"/>
    </row>
    <row r="515" spans="1:8" ht="14.25" customHeight="1">
      <c r="A515" s="4"/>
      <c r="B515" s="4"/>
      <c r="C515" s="4"/>
      <c r="D515" s="4"/>
      <c r="E515" s="4"/>
      <c r="F515" s="4"/>
      <c r="G515" s="4"/>
      <c r="H515" s="4"/>
    </row>
    <row r="516" spans="1:8" ht="14.25" customHeight="1">
      <c r="A516" s="4"/>
      <c r="B516" s="4"/>
      <c r="C516" s="4"/>
      <c r="D516" s="4"/>
      <c r="E516" s="4"/>
      <c r="F516" s="4"/>
      <c r="G516" s="4"/>
      <c r="H516" s="4"/>
    </row>
    <row r="517" spans="1:8" ht="14.25" customHeight="1">
      <c r="A517" s="4"/>
      <c r="B517" s="4"/>
      <c r="C517" s="4"/>
      <c r="D517" s="4"/>
      <c r="E517" s="4"/>
      <c r="F517" s="4"/>
      <c r="G517" s="4"/>
      <c r="H517" s="4"/>
    </row>
    <row r="518" spans="1:8" ht="14.25" customHeight="1">
      <c r="A518" s="4"/>
      <c r="B518" s="4"/>
      <c r="C518" s="4"/>
      <c r="D518" s="4"/>
      <c r="E518" s="4"/>
      <c r="F518" s="4"/>
      <c r="G518" s="4"/>
      <c r="H518" s="4"/>
    </row>
    <row r="519" spans="1:8" ht="14.25" customHeight="1">
      <c r="A519" s="4"/>
      <c r="B519" s="4"/>
      <c r="C519" s="4"/>
      <c r="D519" s="4"/>
      <c r="E519" s="4"/>
      <c r="F519" s="4"/>
      <c r="G519" s="4"/>
      <c r="H519" s="4"/>
    </row>
    <row r="520" spans="1:8" ht="14.25" customHeight="1">
      <c r="A520" s="4"/>
      <c r="B520" s="4"/>
      <c r="C520" s="4"/>
      <c r="D520" s="4"/>
      <c r="E520" s="4"/>
      <c r="F520" s="4"/>
      <c r="G520" s="4"/>
      <c r="H520" s="4"/>
    </row>
    <row r="521" spans="1:8" ht="14.25" customHeight="1">
      <c r="A521" s="4"/>
      <c r="B521" s="4"/>
      <c r="C521" s="4"/>
      <c r="D521" s="4"/>
      <c r="E521" s="4"/>
      <c r="F521" s="4"/>
      <c r="G521" s="4"/>
      <c r="H521" s="4"/>
    </row>
    <row r="522" spans="1:8" ht="14.25" customHeight="1">
      <c r="A522" s="4"/>
      <c r="B522" s="4"/>
      <c r="C522" s="4"/>
      <c r="D522" s="4"/>
      <c r="E522" s="4"/>
      <c r="F522" s="4"/>
      <c r="G522" s="4"/>
      <c r="H522" s="4"/>
    </row>
    <row r="523" spans="1:8" ht="14.25" customHeight="1">
      <c r="A523" s="4"/>
      <c r="B523" s="4"/>
      <c r="C523" s="4"/>
      <c r="D523" s="4"/>
      <c r="E523" s="4"/>
      <c r="F523" s="4"/>
      <c r="G523" s="4"/>
      <c r="H523" s="4"/>
    </row>
    <row r="524" spans="1:8" ht="14.25" customHeight="1">
      <c r="A524" s="4"/>
      <c r="B524" s="4"/>
      <c r="C524" s="4"/>
      <c r="D524" s="4"/>
      <c r="E524" s="4"/>
      <c r="F524" s="4"/>
      <c r="G524" s="4"/>
      <c r="H524" s="4"/>
    </row>
    <row r="525" spans="1:8" ht="14.25" customHeight="1">
      <c r="A525" s="4"/>
      <c r="B525" s="4"/>
      <c r="C525" s="4"/>
      <c r="D525" s="4"/>
      <c r="E525" s="4"/>
      <c r="F525" s="4"/>
      <c r="G525" s="4"/>
      <c r="H525" s="4"/>
    </row>
    <row r="526" spans="1:8" ht="14.25" customHeight="1">
      <c r="A526" s="4"/>
      <c r="B526" s="4"/>
      <c r="C526" s="4"/>
      <c r="D526" s="4"/>
      <c r="E526" s="4"/>
      <c r="F526" s="4"/>
      <c r="G526" s="4"/>
      <c r="H526" s="4"/>
    </row>
    <row r="527" spans="1:8" ht="14.25" customHeight="1">
      <c r="A527" s="4"/>
      <c r="B527" s="4"/>
      <c r="C527" s="4"/>
      <c r="D527" s="4"/>
      <c r="E527" s="4"/>
      <c r="F527" s="4"/>
      <c r="G527" s="4"/>
      <c r="H527" s="4"/>
    </row>
    <row r="528" spans="1:8" ht="14.25" customHeight="1">
      <c r="A528" s="4"/>
      <c r="B528" s="4"/>
      <c r="C528" s="4"/>
      <c r="D528" s="4"/>
      <c r="E528" s="4"/>
      <c r="F528" s="4"/>
      <c r="G528" s="4"/>
      <c r="H528" s="4"/>
    </row>
    <row r="529" spans="1:8" ht="14.25" customHeight="1">
      <c r="A529" s="4"/>
      <c r="B529" s="4"/>
      <c r="C529" s="4"/>
      <c r="D529" s="4"/>
      <c r="E529" s="4"/>
      <c r="F529" s="4"/>
      <c r="G529" s="4"/>
      <c r="H529" s="4"/>
    </row>
    <row r="530" spans="1:8" ht="14.25" customHeight="1">
      <c r="A530" s="4"/>
      <c r="B530" s="4"/>
      <c r="C530" s="4"/>
      <c r="D530" s="4"/>
      <c r="E530" s="4"/>
      <c r="F530" s="4"/>
      <c r="G530" s="4"/>
      <c r="H530" s="4"/>
    </row>
    <row r="531" spans="1:8" ht="14.25" customHeight="1">
      <c r="A531" s="4"/>
      <c r="B531" s="4"/>
      <c r="C531" s="4"/>
      <c r="D531" s="4"/>
      <c r="E531" s="4"/>
      <c r="F531" s="4"/>
      <c r="G531" s="4"/>
      <c r="H531" s="4"/>
    </row>
    <row r="532" spans="1:8" ht="14.25" customHeight="1">
      <c r="A532" s="4"/>
      <c r="B532" s="4"/>
      <c r="C532" s="4"/>
      <c r="D532" s="4"/>
      <c r="E532" s="4"/>
      <c r="F532" s="4"/>
      <c r="G532" s="4"/>
      <c r="H532" s="4"/>
    </row>
    <row r="533" spans="1:8" ht="14.25" customHeight="1">
      <c r="A533" s="4"/>
      <c r="B533" s="4"/>
      <c r="C533" s="4"/>
      <c r="D533" s="4"/>
      <c r="E533" s="4"/>
      <c r="F533" s="4"/>
      <c r="G533" s="4"/>
      <c r="H533" s="4"/>
    </row>
    <row r="534" spans="1:8" ht="14.25" customHeight="1">
      <c r="A534" s="4"/>
      <c r="B534" s="4"/>
      <c r="C534" s="4"/>
      <c r="D534" s="4"/>
      <c r="E534" s="4"/>
      <c r="F534" s="4"/>
      <c r="G534" s="4"/>
      <c r="H534" s="4"/>
    </row>
    <row r="535" spans="1:8" ht="14.25" customHeight="1">
      <c r="A535" s="4"/>
      <c r="B535" s="4"/>
      <c r="C535" s="4"/>
      <c r="D535" s="4"/>
      <c r="E535" s="4"/>
      <c r="F535" s="4"/>
      <c r="G535" s="4"/>
      <c r="H535" s="4"/>
    </row>
    <row r="536" spans="1:8" ht="14.25" customHeight="1">
      <c r="A536" s="4"/>
      <c r="B536" s="4"/>
      <c r="C536" s="4"/>
      <c r="D536" s="4"/>
      <c r="E536" s="4"/>
      <c r="F536" s="4"/>
      <c r="G536" s="4"/>
      <c r="H536" s="4"/>
    </row>
    <row r="537" spans="1:8" ht="14.25" customHeight="1">
      <c r="A537" s="4"/>
      <c r="B537" s="4"/>
      <c r="C537" s="4"/>
      <c r="D537" s="4"/>
      <c r="E537" s="4"/>
      <c r="F537" s="4"/>
      <c r="G537" s="4"/>
      <c r="H537" s="4"/>
    </row>
    <row r="538" spans="1:8" ht="14.25" customHeight="1">
      <c r="A538" s="4"/>
      <c r="B538" s="4"/>
      <c r="C538" s="4"/>
      <c r="D538" s="4"/>
      <c r="E538" s="4"/>
      <c r="F538" s="4"/>
      <c r="G538" s="4"/>
      <c r="H538" s="4"/>
    </row>
    <row r="539" spans="1:8" ht="14.25" customHeight="1">
      <c r="A539" s="4"/>
      <c r="B539" s="4"/>
      <c r="C539" s="4"/>
      <c r="D539" s="4"/>
      <c r="E539" s="4"/>
      <c r="F539" s="4"/>
      <c r="G539" s="4"/>
      <c r="H539" s="4"/>
    </row>
    <row r="540" spans="1:8" ht="14.25" customHeight="1">
      <c r="A540" s="4"/>
      <c r="B540" s="4"/>
      <c r="C540" s="4"/>
      <c r="D540" s="4"/>
      <c r="E540" s="4"/>
      <c r="F540" s="4"/>
      <c r="G540" s="4"/>
      <c r="H540" s="4"/>
    </row>
    <row r="541" spans="1:8" ht="14.25" customHeight="1">
      <c r="A541" s="4"/>
      <c r="B541" s="4"/>
      <c r="C541" s="4"/>
      <c r="D541" s="4"/>
      <c r="E541" s="4"/>
      <c r="F541" s="4"/>
      <c r="G541" s="4"/>
      <c r="H541" s="4"/>
    </row>
    <row r="542" spans="1:8" ht="14.25" customHeight="1">
      <c r="A542" s="4"/>
      <c r="B542" s="4"/>
      <c r="C542" s="4"/>
      <c r="D542" s="4"/>
      <c r="E542" s="4"/>
      <c r="F542" s="4"/>
      <c r="G542" s="4"/>
      <c r="H542" s="4"/>
    </row>
    <row r="543" spans="1:8" ht="14.25" customHeight="1">
      <c r="A543" s="4"/>
      <c r="B543" s="4"/>
      <c r="C543" s="4"/>
      <c r="D543" s="4"/>
      <c r="E543" s="4"/>
      <c r="F543" s="4"/>
      <c r="G543" s="4"/>
      <c r="H543" s="4"/>
    </row>
    <row r="544" spans="1:8" ht="14.25" customHeight="1">
      <c r="A544" s="4"/>
      <c r="B544" s="4"/>
      <c r="C544" s="4"/>
      <c r="D544" s="4"/>
      <c r="E544" s="4"/>
      <c r="F544" s="4"/>
      <c r="G544" s="4"/>
      <c r="H544" s="4"/>
    </row>
    <row r="545" spans="1:8" ht="14.25" customHeight="1">
      <c r="A545" s="4"/>
      <c r="B545" s="4"/>
      <c r="C545" s="4"/>
      <c r="D545" s="4"/>
      <c r="E545" s="4"/>
      <c r="F545" s="4"/>
      <c r="G545" s="4"/>
      <c r="H545" s="4"/>
    </row>
    <row r="546" spans="1:8" ht="14.25" customHeight="1">
      <c r="A546" s="4"/>
      <c r="B546" s="4"/>
      <c r="C546" s="4"/>
      <c r="D546" s="4"/>
      <c r="E546" s="4"/>
      <c r="F546" s="4"/>
      <c r="G546" s="4"/>
      <c r="H546" s="4"/>
    </row>
    <row r="547" spans="1:8" ht="14.25" customHeight="1">
      <c r="A547" s="4"/>
      <c r="B547" s="4"/>
      <c r="C547" s="4"/>
      <c r="D547" s="4"/>
      <c r="E547" s="4"/>
      <c r="F547" s="4"/>
      <c r="G547" s="4"/>
      <c r="H547" s="4"/>
    </row>
    <row r="548" spans="1:8" ht="14.25" customHeight="1">
      <c r="A548" s="4"/>
      <c r="B548" s="4"/>
      <c r="C548" s="4"/>
      <c r="D548" s="4"/>
      <c r="E548" s="4"/>
      <c r="F548" s="4"/>
      <c r="G548" s="4"/>
      <c r="H548" s="4"/>
    </row>
    <row r="549" spans="1:8" ht="14.25" customHeight="1">
      <c r="A549" s="4"/>
      <c r="B549" s="4"/>
      <c r="C549" s="4"/>
      <c r="D549" s="4"/>
      <c r="E549" s="4"/>
      <c r="F549" s="4"/>
      <c r="G549" s="4"/>
      <c r="H549" s="4"/>
    </row>
    <row r="550" spans="1:8" ht="14.25" customHeight="1">
      <c r="A550" s="4"/>
      <c r="B550" s="4"/>
      <c r="C550" s="4"/>
      <c r="D550" s="4"/>
      <c r="E550" s="4"/>
      <c r="F550" s="4"/>
      <c r="G550" s="4"/>
      <c r="H550" s="4"/>
    </row>
    <row r="551" spans="1:8" ht="14.25" customHeight="1">
      <c r="A551" s="4"/>
      <c r="B551" s="4"/>
      <c r="C551" s="4"/>
      <c r="D551" s="4"/>
      <c r="E551" s="4"/>
      <c r="F551" s="4"/>
      <c r="G551" s="4"/>
      <c r="H551" s="4"/>
    </row>
    <row r="552" spans="1:8" ht="14.25" customHeight="1">
      <c r="A552" s="4"/>
      <c r="B552" s="4"/>
      <c r="C552" s="4"/>
      <c r="D552" s="4"/>
      <c r="E552" s="4"/>
      <c r="F552" s="4"/>
      <c r="G552" s="4"/>
      <c r="H552" s="4"/>
    </row>
    <row r="553" spans="1:8" ht="14.25" customHeight="1">
      <c r="A553" s="4"/>
      <c r="B553" s="4"/>
      <c r="C553" s="4"/>
      <c r="D553" s="4"/>
      <c r="E553" s="4"/>
      <c r="F553" s="4"/>
      <c r="G553" s="4"/>
      <c r="H553" s="4"/>
    </row>
    <row r="554" spans="1:8" ht="14.25" customHeight="1">
      <c r="A554" s="4"/>
      <c r="B554" s="4"/>
      <c r="C554" s="4"/>
      <c r="D554" s="4"/>
      <c r="E554" s="4"/>
      <c r="F554" s="4"/>
      <c r="G554" s="4"/>
      <c r="H554" s="4"/>
    </row>
    <row r="555" spans="1:8" ht="14.25" customHeight="1">
      <c r="A555" s="4"/>
      <c r="B555" s="4"/>
      <c r="C555" s="4"/>
      <c r="D555" s="4"/>
      <c r="E555" s="4"/>
      <c r="F555" s="4"/>
      <c r="G555" s="4"/>
      <c r="H555" s="4"/>
    </row>
    <row r="556" spans="1:8" ht="14.25" customHeight="1">
      <c r="A556" s="4"/>
      <c r="B556" s="4"/>
      <c r="C556" s="4"/>
      <c r="D556" s="4"/>
      <c r="E556" s="4"/>
      <c r="F556" s="4"/>
      <c r="G556" s="4"/>
      <c r="H556" s="4"/>
    </row>
    <row r="557" spans="1:8" ht="14.25" customHeight="1">
      <c r="A557" s="4"/>
      <c r="B557" s="4"/>
      <c r="C557" s="4"/>
      <c r="D557" s="4"/>
      <c r="E557" s="4"/>
      <c r="F557" s="4"/>
      <c r="G557" s="4"/>
      <c r="H557" s="4"/>
    </row>
    <row r="558" spans="1:8" ht="14.25" customHeight="1">
      <c r="A558" s="4"/>
      <c r="B558" s="4"/>
      <c r="C558" s="4"/>
      <c r="D558" s="4"/>
      <c r="E558" s="4"/>
      <c r="F558" s="4"/>
      <c r="G558" s="4"/>
      <c r="H558" s="4"/>
    </row>
    <row r="559" spans="1:8" ht="14.25" customHeight="1">
      <c r="A559" s="4"/>
      <c r="B559" s="4"/>
      <c r="C559" s="4"/>
      <c r="D559" s="4"/>
      <c r="E559" s="4"/>
      <c r="F559" s="4"/>
      <c r="G559" s="4"/>
      <c r="H559" s="4"/>
    </row>
    <row r="560" spans="1:8" ht="14.25" customHeight="1">
      <c r="A560" s="4"/>
      <c r="B560" s="4"/>
      <c r="C560" s="4"/>
      <c r="D560" s="4"/>
      <c r="E560" s="4"/>
      <c r="F560" s="4"/>
      <c r="G560" s="4"/>
      <c r="H560" s="4"/>
    </row>
    <row r="561" spans="1:8" ht="14.25" customHeight="1">
      <c r="A561" s="4"/>
      <c r="B561" s="4"/>
      <c r="C561" s="4"/>
      <c r="D561" s="4"/>
      <c r="E561" s="4"/>
      <c r="F561" s="4"/>
      <c r="G561" s="4"/>
      <c r="H561" s="4"/>
    </row>
    <row r="562" spans="1:8" ht="14.25" customHeight="1">
      <c r="A562" s="4"/>
      <c r="B562" s="4"/>
      <c r="C562" s="4"/>
      <c r="D562" s="4"/>
      <c r="E562" s="4"/>
      <c r="F562" s="4"/>
      <c r="G562" s="4"/>
      <c r="H562" s="4"/>
    </row>
    <row r="563" spans="1:8" ht="14.25" customHeight="1">
      <c r="A563" s="4"/>
      <c r="B563" s="4"/>
      <c r="C563" s="4"/>
      <c r="D563" s="4"/>
      <c r="E563" s="4"/>
      <c r="F563" s="4"/>
      <c r="G563" s="4"/>
      <c r="H563" s="4"/>
    </row>
    <row r="564" spans="1:8" ht="14.25" customHeight="1">
      <c r="A564" s="4"/>
      <c r="B564" s="4"/>
      <c r="C564" s="4"/>
      <c r="D564" s="4"/>
      <c r="E564" s="4"/>
      <c r="F564" s="4"/>
      <c r="G564" s="4"/>
      <c r="H564" s="4"/>
    </row>
    <row r="565" spans="1:8" ht="14.25" customHeight="1">
      <c r="A565" s="4"/>
      <c r="B565" s="4"/>
      <c r="C565" s="4"/>
      <c r="D565" s="4"/>
      <c r="E565" s="4"/>
      <c r="F565" s="4"/>
      <c r="G565" s="4"/>
      <c r="H565" s="4"/>
    </row>
    <row r="566" spans="1:8" ht="14.25" customHeight="1">
      <c r="A566" s="4"/>
      <c r="B566" s="4"/>
      <c r="C566" s="4"/>
      <c r="D566" s="4"/>
      <c r="E566" s="4"/>
      <c r="F566" s="4"/>
      <c r="G566" s="4"/>
      <c r="H566" s="4"/>
    </row>
    <row r="567" spans="1:8" ht="14.25" customHeight="1">
      <c r="A567" s="4"/>
      <c r="B567" s="4"/>
      <c r="C567" s="4"/>
      <c r="D567" s="4"/>
      <c r="E567" s="4"/>
      <c r="F567" s="4"/>
      <c r="G567" s="4"/>
      <c r="H567" s="4"/>
    </row>
    <row r="568" spans="1:8" ht="14.25" customHeight="1">
      <c r="A568" s="4"/>
      <c r="B568" s="4"/>
      <c r="C568" s="4"/>
      <c r="D568" s="4"/>
      <c r="E568" s="4"/>
      <c r="F568" s="4"/>
      <c r="G568" s="4"/>
      <c r="H568" s="4"/>
    </row>
    <row r="569" spans="1:8" ht="14.25" customHeight="1">
      <c r="A569" s="4"/>
      <c r="B569" s="4"/>
      <c r="C569" s="4"/>
      <c r="D569" s="4"/>
      <c r="E569" s="4"/>
      <c r="F569" s="4"/>
      <c r="G569" s="4"/>
      <c r="H569" s="4"/>
    </row>
    <row r="570" spans="1:8" ht="14.25" customHeight="1">
      <c r="A570" s="4"/>
      <c r="B570" s="4"/>
      <c r="C570" s="4"/>
      <c r="D570" s="4"/>
      <c r="E570" s="4"/>
      <c r="F570" s="4"/>
      <c r="G570" s="4"/>
      <c r="H570" s="4"/>
    </row>
    <row r="571" spans="1:8" ht="14.25" customHeight="1">
      <c r="A571" s="4"/>
      <c r="B571" s="4"/>
      <c r="C571" s="4"/>
      <c r="D571" s="4"/>
      <c r="E571" s="4"/>
      <c r="F571" s="4"/>
      <c r="G571" s="4"/>
      <c r="H571" s="4"/>
    </row>
    <row r="572" spans="1:8" ht="14.25" customHeight="1">
      <c r="A572" s="4"/>
      <c r="B572" s="4"/>
      <c r="C572" s="4"/>
      <c r="D572" s="4"/>
      <c r="E572" s="4"/>
      <c r="F572" s="4"/>
      <c r="G572" s="4"/>
      <c r="H572" s="4"/>
    </row>
    <row r="573" spans="1:8" ht="14.25" customHeight="1">
      <c r="A573" s="4"/>
      <c r="B573" s="4"/>
      <c r="C573" s="4"/>
      <c r="D573" s="4"/>
      <c r="E573" s="4"/>
      <c r="F573" s="4"/>
      <c r="G573" s="4"/>
      <c r="H573" s="4"/>
    </row>
    <row r="574" spans="1:8" ht="14.25" customHeight="1">
      <c r="A574" s="4"/>
      <c r="B574" s="4"/>
      <c r="C574" s="4"/>
      <c r="D574" s="4"/>
      <c r="E574" s="4"/>
      <c r="F574" s="4"/>
      <c r="G574" s="4"/>
      <c r="H574" s="4"/>
    </row>
    <row r="575" spans="1:8" ht="14.25" customHeight="1">
      <c r="A575" s="4"/>
      <c r="B575" s="4"/>
      <c r="C575" s="4"/>
      <c r="D575" s="4"/>
      <c r="E575" s="4"/>
      <c r="F575" s="4"/>
      <c r="G575" s="4"/>
      <c r="H575" s="4"/>
    </row>
    <row r="576" spans="1:8" ht="14.25" customHeight="1">
      <c r="A576" s="4"/>
      <c r="B576" s="4"/>
      <c r="C576" s="4"/>
      <c r="D576" s="4"/>
      <c r="E576" s="4"/>
      <c r="F576" s="4"/>
      <c r="G576" s="4"/>
      <c r="H576" s="4"/>
    </row>
    <row r="577" spans="1:8" ht="14.25" customHeight="1">
      <c r="A577" s="4"/>
      <c r="B577" s="4"/>
      <c r="C577" s="4"/>
      <c r="D577" s="4"/>
      <c r="E577" s="4"/>
      <c r="F577" s="4"/>
      <c r="G577" s="4"/>
      <c r="H577" s="4"/>
    </row>
    <row r="578" spans="1:8" ht="14.25" customHeight="1">
      <c r="A578" s="4"/>
      <c r="B578" s="4"/>
      <c r="C578" s="4"/>
      <c r="D578" s="4"/>
      <c r="E578" s="4"/>
      <c r="F578" s="4"/>
      <c r="G578" s="4"/>
      <c r="H578" s="4"/>
    </row>
    <row r="579" spans="1:8" ht="14.25" customHeight="1">
      <c r="A579" s="4"/>
      <c r="B579" s="4"/>
      <c r="C579" s="4"/>
      <c r="D579" s="4"/>
      <c r="E579" s="4"/>
      <c r="F579" s="4"/>
      <c r="G579" s="4"/>
      <c r="H579" s="4"/>
    </row>
    <row r="580" spans="1:8" ht="14.25" customHeight="1">
      <c r="A580" s="4"/>
      <c r="B580" s="4"/>
      <c r="C580" s="4"/>
      <c r="D580" s="4"/>
      <c r="E580" s="4"/>
      <c r="F580" s="4"/>
      <c r="G580" s="4"/>
      <c r="H580" s="4"/>
    </row>
    <row r="581" spans="1:8" ht="14.25" customHeight="1">
      <c r="A581" s="4"/>
      <c r="B581" s="4"/>
      <c r="C581" s="4"/>
      <c r="D581" s="4"/>
      <c r="E581" s="4"/>
      <c r="F581" s="4"/>
      <c r="G581" s="4"/>
      <c r="H581" s="4"/>
    </row>
    <row r="582" spans="1:8" ht="14.25" customHeight="1">
      <c r="A582" s="4"/>
      <c r="B582" s="4"/>
      <c r="C582" s="4"/>
      <c r="D582" s="4"/>
      <c r="E582" s="4"/>
      <c r="F582" s="4"/>
      <c r="G582" s="4"/>
      <c r="H582" s="4"/>
    </row>
    <row r="583" spans="1:8" ht="14.25" customHeight="1">
      <c r="A583" s="4"/>
      <c r="B583" s="4"/>
      <c r="C583" s="4"/>
      <c r="D583" s="4"/>
      <c r="E583" s="4"/>
      <c r="F583" s="4"/>
      <c r="G583" s="4"/>
      <c r="H583" s="4"/>
    </row>
    <row r="584" spans="1:8" ht="14.25" customHeight="1">
      <c r="A584" s="4"/>
      <c r="B584" s="4"/>
      <c r="C584" s="4"/>
      <c r="D584" s="4"/>
      <c r="E584" s="4"/>
      <c r="F584" s="4"/>
      <c r="G584" s="4"/>
      <c r="H584" s="4"/>
    </row>
    <row r="585" spans="1:8" ht="14.25" customHeight="1">
      <c r="A585" s="4"/>
      <c r="B585" s="4"/>
      <c r="C585" s="4"/>
      <c r="D585" s="4"/>
      <c r="E585" s="4"/>
      <c r="F585" s="4"/>
      <c r="G585" s="4"/>
      <c r="H585" s="4"/>
    </row>
    <row r="586" spans="1:8" ht="14.25" customHeight="1">
      <c r="A586" s="4"/>
      <c r="B586" s="4"/>
      <c r="C586" s="4"/>
      <c r="D586" s="4"/>
      <c r="E586" s="4"/>
      <c r="F586" s="4"/>
      <c r="G586" s="4"/>
      <c r="H586" s="4"/>
    </row>
    <row r="587" spans="1:8" ht="14.25" customHeight="1">
      <c r="A587" s="4"/>
      <c r="B587" s="4"/>
      <c r="C587" s="4"/>
      <c r="D587" s="4"/>
      <c r="E587" s="4"/>
      <c r="F587" s="4"/>
      <c r="G587" s="4"/>
      <c r="H587" s="4"/>
    </row>
    <row r="588" spans="1:8" ht="14.25" customHeight="1">
      <c r="A588" s="4"/>
      <c r="B588" s="4"/>
      <c r="C588" s="4"/>
      <c r="D588" s="4"/>
      <c r="E588" s="4"/>
      <c r="F588" s="4"/>
      <c r="G588" s="4"/>
      <c r="H588" s="4"/>
    </row>
    <row r="589" spans="1:8" ht="14.25" customHeight="1">
      <c r="A589" s="4"/>
      <c r="B589" s="4"/>
      <c r="C589" s="4"/>
      <c r="D589" s="4"/>
      <c r="E589" s="4"/>
      <c r="F589" s="4"/>
      <c r="G589" s="4"/>
      <c r="H589" s="4"/>
    </row>
    <row r="590" spans="1:8" ht="14.25" customHeight="1">
      <c r="A590" s="4"/>
      <c r="B590" s="4"/>
      <c r="C590" s="4"/>
      <c r="D590" s="4"/>
      <c r="E590" s="4"/>
      <c r="F590" s="4"/>
      <c r="G590" s="4"/>
      <c r="H590" s="4"/>
    </row>
    <row r="591" spans="1:8" ht="14.25" customHeight="1">
      <c r="A591" s="4"/>
      <c r="B591" s="4"/>
      <c r="C591" s="4"/>
      <c r="D591" s="4"/>
      <c r="E591" s="4"/>
      <c r="F591" s="4"/>
      <c r="G591" s="4"/>
      <c r="H591" s="4"/>
    </row>
    <row r="592" spans="1:8" ht="14.25" customHeight="1">
      <c r="A592" s="4"/>
      <c r="B592" s="4"/>
      <c r="C592" s="4"/>
      <c r="D592" s="4"/>
      <c r="E592" s="4"/>
      <c r="F592" s="4"/>
      <c r="G592" s="4"/>
      <c r="H592" s="4"/>
    </row>
    <row r="593" spans="1:8" ht="14.25" customHeight="1">
      <c r="A593" s="4"/>
      <c r="B593" s="4"/>
      <c r="C593" s="4"/>
      <c r="D593" s="4"/>
      <c r="E593" s="4"/>
      <c r="F593" s="4"/>
      <c r="G593" s="4"/>
      <c r="H593" s="4"/>
    </row>
    <row r="594" spans="1:8" ht="14.25" customHeight="1">
      <c r="A594" s="4"/>
      <c r="B594" s="4"/>
      <c r="C594" s="4"/>
      <c r="D594" s="4"/>
      <c r="E594" s="4"/>
      <c r="F594" s="4"/>
      <c r="G594" s="4"/>
      <c r="H594" s="4"/>
    </row>
    <row r="595" spans="1:8" ht="14.25" customHeight="1">
      <c r="A595" s="4"/>
      <c r="B595" s="4"/>
      <c r="C595" s="4"/>
      <c r="D595" s="4"/>
      <c r="E595" s="4"/>
      <c r="F595" s="4"/>
      <c r="G595" s="4"/>
      <c r="H595" s="4"/>
    </row>
    <row r="596" spans="1:8" ht="14.25" customHeight="1">
      <c r="A596" s="4"/>
      <c r="B596" s="4"/>
      <c r="C596" s="4"/>
      <c r="D596" s="4"/>
      <c r="E596" s="4"/>
      <c r="F596" s="4"/>
      <c r="G596" s="4"/>
      <c r="H596" s="4"/>
    </row>
    <row r="597" spans="1:8" ht="14.25" customHeight="1">
      <c r="A597" s="4"/>
      <c r="B597" s="4"/>
      <c r="C597" s="4"/>
      <c r="D597" s="4"/>
      <c r="E597" s="4"/>
      <c r="F597" s="4"/>
      <c r="G597" s="4"/>
      <c r="H597" s="4"/>
    </row>
    <row r="598" spans="1:8" ht="14.25" customHeight="1">
      <c r="A598" s="4"/>
      <c r="B598" s="4"/>
      <c r="C598" s="4"/>
      <c r="D598" s="4"/>
      <c r="E598" s="4"/>
      <c r="F598" s="4"/>
      <c r="G598" s="4"/>
      <c r="H598" s="4"/>
    </row>
    <row r="599" spans="1:8" ht="14.25" customHeight="1">
      <c r="A599" s="4"/>
      <c r="B599" s="4"/>
      <c r="C599" s="4"/>
      <c r="D599" s="4"/>
      <c r="E599" s="4"/>
      <c r="F599" s="4"/>
      <c r="G599" s="4"/>
      <c r="H599" s="4"/>
    </row>
    <row r="600" spans="1:8" ht="14.25" customHeight="1">
      <c r="A600" s="4"/>
      <c r="B600" s="4"/>
      <c r="C600" s="4"/>
      <c r="D600" s="4"/>
      <c r="E600" s="4"/>
      <c r="F600" s="4"/>
      <c r="G600" s="4"/>
      <c r="H600" s="4"/>
    </row>
    <row r="601" spans="1:8" ht="14.25" customHeight="1">
      <c r="A601" s="4"/>
      <c r="B601" s="4"/>
      <c r="C601" s="4"/>
      <c r="D601" s="4"/>
      <c r="E601" s="4"/>
      <c r="F601" s="4"/>
      <c r="G601" s="4"/>
      <c r="H601" s="4"/>
    </row>
    <row r="602" spans="1:8" ht="14.25" customHeight="1">
      <c r="A602" s="4"/>
      <c r="B602" s="4"/>
      <c r="C602" s="4"/>
      <c r="D602" s="4"/>
      <c r="E602" s="4"/>
      <c r="F602" s="4"/>
      <c r="G602" s="4"/>
      <c r="H602" s="4"/>
    </row>
    <row r="603" spans="1:8" ht="14.25" customHeight="1">
      <c r="A603" s="4"/>
      <c r="B603" s="4"/>
      <c r="C603" s="4"/>
      <c r="D603" s="4"/>
      <c r="E603" s="4"/>
      <c r="F603" s="4"/>
      <c r="G603" s="4"/>
      <c r="H603" s="4"/>
    </row>
    <row r="604" spans="1:8" ht="14.25" customHeight="1">
      <c r="A604" s="4"/>
      <c r="B604" s="4"/>
      <c r="C604" s="4"/>
      <c r="D604" s="4"/>
      <c r="E604" s="4"/>
      <c r="F604" s="4"/>
      <c r="G604" s="4"/>
      <c r="H604" s="4"/>
    </row>
    <row r="605" spans="1:8" ht="14.25" customHeight="1">
      <c r="A605" s="4"/>
      <c r="B605" s="4"/>
      <c r="C605" s="4"/>
      <c r="D605" s="4"/>
      <c r="E605" s="4"/>
      <c r="F605" s="4"/>
      <c r="G605" s="4"/>
      <c r="H605" s="4"/>
    </row>
    <row r="606" spans="1:8" ht="14.25" customHeight="1">
      <c r="A606" s="4"/>
      <c r="B606" s="4"/>
      <c r="C606" s="4"/>
      <c r="D606" s="4"/>
      <c r="E606" s="4"/>
      <c r="F606" s="4"/>
      <c r="G606" s="4"/>
      <c r="H606" s="4"/>
    </row>
    <row r="607" spans="1:8" ht="14.25" customHeight="1">
      <c r="A607" s="4"/>
      <c r="B607" s="4"/>
      <c r="C607" s="4"/>
      <c r="D607" s="4"/>
      <c r="E607" s="4"/>
      <c r="F607" s="4"/>
      <c r="G607" s="4"/>
      <c r="H607" s="4"/>
    </row>
    <row r="608" spans="1:8" ht="14.25" customHeight="1">
      <c r="A608" s="4"/>
      <c r="B608" s="4"/>
      <c r="C608" s="4"/>
      <c r="D608" s="4"/>
      <c r="E608" s="4"/>
      <c r="F608" s="4"/>
      <c r="G608" s="4"/>
      <c r="H608" s="4"/>
    </row>
    <row r="609" spans="1:8" ht="14.25" customHeight="1">
      <c r="A609" s="4"/>
      <c r="B609" s="4"/>
      <c r="C609" s="4"/>
      <c r="D609" s="4"/>
      <c r="E609" s="4"/>
      <c r="F609" s="4"/>
      <c r="G609" s="4"/>
      <c r="H609" s="4"/>
    </row>
    <row r="610" spans="1:8" ht="14.25" customHeight="1">
      <c r="A610" s="4"/>
      <c r="B610" s="4"/>
      <c r="C610" s="4"/>
      <c r="D610" s="4"/>
      <c r="E610" s="4"/>
      <c r="F610" s="4"/>
      <c r="G610" s="4"/>
      <c r="H610" s="4"/>
    </row>
    <row r="611" spans="1:8" ht="14.25" customHeight="1">
      <c r="A611" s="4"/>
      <c r="B611" s="4"/>
      <c r="C611" s="4"/>
      <c r="D611" s="4"/>
      <c r="E611" s="4"/>
      <c r="F611" s="4"/>
      <c r="G611" s="4"/>
      <c r="H611" s="4"/>
    </row>
    <row r="612" spans="1:8" ht="14.25" customHeight="1">
      <c r="A612" s="4"/>
      <c r="B612" s="4"/>
      <c r="C612" s="4"/>
      <c r="D612" s="4"/>
      <c r="E612" s="4"/>
      <c r="F612" s="4"/>
      <c r="G612" s="4"/>
      <c r="H612" s="4"/>
    </row>
    <row r="613" spans="1:8" ht="14.25" customHeight="1">
      <c r="A613" s="4"/>
      <c r="B613" s="4"/>
      <c r="C613" s="4"/>
      <c r="D613" s="4"/>
      <c r="E613" s="4"/>
      <c r="F613" s="4"/>
      <c r="G613" s="4"/>
      <c r="H613" s="4"/>
    </row>
    <row r="614" spans="1:8" ht="14.25" customHeight="1">
      <c r="A614" s="4"/>
      <c r="B614" s="4"/>
      <c r="C614" s="4"/>
      <c r="D614" s="4"/>
      <c r="E614" s="4"/>
      <c r="F614" s="4"/>
      <c r="G614" s="4"/>
      <c r="H614" s="4"/>
    </row>
    <row r="615" spans="1:8" ht="14.25" customHeight="1">
      <c r="A615" s="4"/>
      <c r="B615" s="4"/>
      <c r="C615" s="4"/>
      <c r="D615" s="4"/>
      <c r="E615" s="4"/>
      <c r="F615" s="4"/>
      <c r="G615" s="4"/>
      <c r="H615" s="4"/>
    </row>
    <row r="616" spans="1:8" ht="14.25" customHeight="1">
      <c r="A616" s="4"/>
      <c r="B616" s="4"/>
      <c r="C616" s="4"/>
      <c r="D616" s="4"/>
      <c r="E616" s="4"/>
      <c r="F616" s="4"/>
      <c r="G616" s="4"/>
      <c r="H616" s="4"/>
    </row>
    <row r="617" spans="1:8" ht="14.25" customHeight="1">
      <c r="A617" s="4"/>
      <c r="B617" s="4"/>
      <c r="C617" s="4"/>
      <c r="D617" s="4"/>
      <c r="E617" s="4"/>
      <c r="F617" s="4"/>
      <c r="G617" s="4"/>
      <c r="H617" s="4"/>
    </row>
    <row r="618" spans="1:8" ht="14.25" customHeight="1">
      <c r="A618" s="4"/>
      <c r="B618" s="4"/>
      <c r="C618" s="4"/>
      <c r="D618" s="4"/>
      <c r="E618" s="4"/>
      <c r="F618" s="4"/>
      <c r="G618" s="4"/>
      <c r="H618" s="4"/>
    </row>
    <row r="619" spans="1:8" ht="14.25" customHeight="1">
      <c r="A619" s="4"/>
      <c r="B619" s="4"/>
      <c r="C619" s="4"/>
      <c r="D619" s="4"/>
      <c r="E619" s="4"/>
      <c r="F619" s="4"/>
      <c r="G619" s="4"/>
      <c r="H619" s="4"/>
    </row>
    <row r="620" spans="1:8" ht="14.25" customHeight="1">
      <c r="A620" s="4"/>
      <c r="B620" s="4"/>
      <c r="C620" s="4"/>
      <c r="D620" s="4"/>
      <c r="E620" s="4"/>
      <c r="F620" s="4"/>
      <c r="G620" s="4"/>
      <c r="H620" s="4"/>
    </row>
    <row r="621" spans="1:8" ht="14.25" customHeight="1">
      <c r="A621" s="4"/>
      <c r="B621" s="4"/>
      <c r="C621" s="4"/>
      <c r="D621" s="4"/>
      <c r="E621" s="4"/>
      <c r="F621" s="4"/>
      <c r="G621" s="4"/>
      <c r="H621" s="4"/>
    </row>
    <row r="622" spans="1:8" ht="14.25" customHeight="1">
      <c r="A622" s="4"/>
      <c r="B622" s="4"/>
      <c r="C622" s="4"/>
      <c r="D622" s="4"/>
      <c r="E622" s="4"/>
      <c r="F622" s="4"/>
      <c r="G622" s="4"/>
      <c r="H622" s="4"/>
    </row>
    <row r="623" spans="1:8" ht="14.25" customHeight="1">
      <c r="A623" s="4"/>
      <c r="B623" s="4"/>
      <c r="C623" s="4"/>
      <c r="D623" s="4"/>
      <c r="E623" s="4"/>
      <c r="F623" s="4"/>
      <c r="G623" s="4"/>
      <c r="H623" s="4"/>
    </row>
    <row r="624" spans="1:8" ht="14.25" customHeight="1">
      <c r="A624" s="4"/>
      <c r="B624" s="4"/>
      <c r="C624" s="4"/>
      <c r="D624" s="4"/>
      <c r="E624" s="4"/>
      <c r="F624" s="4"/>
      <c r="G624" s="4"/>
      <c r="H624" s="4"/>
    </row>
    <row r="625" spans="1:8" ht="14.25" customHeight="1">
      <c r="A625" s="4"/>
      <c r="B625" s="4"/>
      <c r="C625" s="4"/>
      <c r="D625" s="4"/>
      <c r="E625" s="4"/>
      <c r="F625" s="4"/>
      <c r="G625" s="4"/>
      <c r="H625" s="4"/>
    </row>
    <row r="626" spans="1:8" ht="14.25" customHeight="1">
      <c r="A626" s="4"/>
      <c r="B626" s="4"/>
      <c r="C626" s="4"/>
      <c r="D626" s="4"/>
      <c r="E626" s="4"/>
      <c r="F626" s="4"/>
      <c r="G626" s="4"/>
      <c r="H626" s="4"/>
    </row>
    <row r="627" spans="1:8" ht="14.25" customHeight="1">
      <c r="A627" s="4"/>
      <c r="B627" s="4"/>
      <c r="C627" s="4"/>
      <c r="D627" s="4"/>
      <c r="E627" s="4"/>
      <c r="F627" s="4"/>
      <c r="G627" s="4"/>
      <c r="H627" s="4"/>
    </row>
    <row r="628" spans="1:8" ht="14.25" customHeight="1">
      <c r="A628" s="4"/>
      <c r="B628" s="4"/>
      <c r="C628" s="4"/>
      <c r="D628" s="4"/>
      <c r="E628" s="4"/>
      <c r="F628" s="4"/>
      <c r="G628" s="4"/>
      <c r="H628" s="4"/>
    </row>
    <row r="629" spans="1:8" ht="14.25" customHeight="1">
      <c r="A629" s="4"/>
      <c r="B629" s="4"/>
      <c r="C629" s="4"/>
      <c r="D629" s="4"/>
      <c r="E629" s="4"/>
      <c r="F629" s="4"/>
      <c r="G629" s="4"/>
      <c r="H629" s="4"/>
    </row>
    <row r="630" spans="1:8" ht="14.25" customHeight="1">
      <c r="A630" s="4"/>
      <c r="B630" s="4"/>
      <c r="C630" s="4"/>
      <c r="D630" s="4"/>
      <c r="E630" s="4"/>
      <c r="F630" s="4"/>
      <c r="G630" s="4"/>
      <c r="H630" s="4"/>
    </row>
    <row r="631" spans="1:8" ht="14.25" customHeight="1">
      <c r="A631" s="4"/>
      <c r="B631" s="4"/>
      <c r="C631" s="4"/>
      <c r="D631" s="4"/>
      <c r="E631" s="4"/>
      <c r="F631" s="4"/>
      <c r="G631" s="4"/>
      <c r="H631" s="4"/>
    </row>
    <row r="632" spans="1:8" ht="14.25" customHeight="1">
      <c r="A632" s="4"/>
      <c r="B632" s="4"/>
      <c r="C632" s="4"/>
      <c r="D632" s="4"/>
      <c r="E632" s="4"/>
      <c r="F632" s="4"/>
      <c r="G632" s="4"/>
      <c r="H632" s="4"/>
    </row>
    <row r="633" spans="1:8" ht="14.25" customHeight="1">
      <c r="A633" s="4"/>
      <c r="B633" s="4"/>
      <c r="C633" s="4"/>
      <c r="D633" s="4"/>
      <c r="E633" s="4"/>
      <c r="F633" s="4"/>
      <c r="G633" s="4"/>
      <c r="H633" s="4"/>
    </row>
    <row r="634" spans="1:8" ht="14.25" customHeight="1">
      <c r="A634" s="4"/>
      <c r="B634" s="4"/>
      <c r="C634" s="4"/>
      <c r="D634" s="4"/>
      <c r="E634" s="4"/>
      <c r="F634" s="4"/>
      <c r="G634" s="4"/>
      <c r="H634" s="4"/>
    </row>
    <row r="635" spans="1:8" ht="14.25" customHeight="1">
      <c r="A635" s="4"/>
      <c r="B635" s="4"/>
      <c r="C635" s="4"/>
      <c r="D635" s="4"/>
      <c r="E635" s="4"/>
      <c r="F635" s="4"/>
      <c r="G635" s="4"/>
      <c r="H635" s="4"/>
    </row>
    <row r="636" spans="1:8" ht="14.25" customHeight="1">
      <c r="A636" s="4"/>
      <c r="B636" s="4"/>
      <c r="C636" s="4"/>
      <c r="D636" s="4"/>
      <c r="E636" s="4"/>
      <c r="F636" s="4"/>
      <c r="G636" s="4"/>
      <c r="H636" s="4"/>
    </row>
    <row r="637" spans="1:8" ht="14.25" customHeight="1">
      <c r="A637" s="4"/>
      <c r="B637" s="4"/>
      <c r="C637" s="4"/>
      <c r="D637" s="4"/>
      <c r="E637" s="4"/>
      <c r="F637" s="4"/>
      <c r="G637" s="4"/>
      <c r="H637" s="4"/>
    </row>
    <row r="638" spans="1:8" ht="14.25" customHeight="1">
      <c r="A638" s="4"/>
      <c r="B638" s="4"/>
      <c r="C638" s="4"/>
      <c r="D638" s="4"/>
      <c r="E638" s="4"/>
      <c r="F638" s="4"/>
      <c r="G638" s="4"/>
      <c r="H638" s="4"/>
    </row>
    <row r="639" spans="1:8" ht="14.25" customHeight="1">
      <c r="A639" s="4"/>
      <c r="B639" s="4"/>
      <c r="C639" s="4"/>
      <c r="D639" s="4"/>
      <c r="E639" s="4"/>
      <c r="F639" s="4"/>
      <c r="G639" s="4"/>
      <c r="H639" s="4"/>
    </row>
    <row r="640" spans="1:8" ht="14.25" customHeight="1">
      <c r="A640" s="4"/>
      <c r="B640" s="4"/>
      <c r="C640" s="4"/>
      <c r="D640" s="4"/>
      <c r="E640" s="4"/>
      <c r="F640" s="4"/>
      <c r="G640" s="4"/>
      <c r="H640" s="4"/>
    </row>
    <row r="641" spans="1:8" ht="14.25" customHeight="1">
      <c r="A641" s="4"/>
      <c r="B641" s="4"/>
      <c r="C641" s="4"/>
      <c r="D641" s="4"/>
      <c r="E641" s="4"/>
      <c r="F641" s="4"/>
      <c r="G641" s="4"/>
      <c r="H641" s="4"/>
    </row>
    <row r="642" spans="1:8" ht="14.25" customHeight="1">
      <c r="A642" s="4"/>
      <c r="B642" s="4"/>
      <c r="C642" s="4"/>
      <c r="D642" s="4"/>
      <c r="E642" s="4"/>
      <c r="F642" s="4"/>
      <c r="G642" s="4"/>
      <c r="H642" s="4"/>
    </row>
    <row r="643" spans="1:8" ht="14.25" customHeight="1">
      <c r="A643" s="4"/>
      <c r="B643" s="4"/>
      <c r="C643" s="4"/>
      <c r="D643" s="4"/>
      <c r="E643" s="4"/>
      <c r="F643" s="4"/>
      <c r="G643" s="4"/>
      <c r="H643" s="4"/>
    </row>
    <row r="644" spans="1:8" ht="14.25" customHeight="1">
      <c r="A644" s="4"/>
      <c r="B644" s="4"/>
      <c r="C644" s="4"/>
      <c r="D644" s="4"/>
      <c r="E644" s="4"/>
      <c r="F644" s="4"/>
      <c r="G644" s="4"/>
      <c r="H644" s="4"/>
    </row>
    <row r="645" spans="1:8" ht="14.25" customHeight="1">
      <c r="A645" s="4"/>
      <c r="B645" s="4"/>
      <c r="C645" s="4"/>
      <c r="D645" s="4"/>
      <c r="E645" s="4"/>
      <c r="F645" s="4"/>
      <c r="G645" s="4"/>
      <c r="H645" s="4"/>
    </row>
    <row r="646" spans="1:8" ht="14.25" customHeight="1">
      <c r="A646" s="4"/>
      <c r="B646" s="4"/>
      <c r="C646" s="4"/>
      <c r="D646" s="4"/>
      <c r="E646" s="4"/>
      <c r="F646" s="4"/>
      <c r="G646" s="4"/>
      <c r="H646" s="4"/>
    </row>
    <row r="647" spans="1:8" ht="14.25" customHeight="1">
      <c r="A647" s="4"/>
      <c r="B647" s="4"/>
      <c r="C647" s="4"/>
      <c r="D647" s="4"/>
      <c r="E647" s="4"/>
      <c r="F647" s="4"/>
      <c r="G647" s="4"/>
      <c r="H647" s="4"/>
    </row>
    <row r="648" spans="1:8" ht="14.25" customHeight="1">
      <c r="A648" s="4"/>
      <c r="B648" s="4"/>
      <c r="C648" s="4"/>
      <c r="D648" s="4"/>
      <c r="E648" s="4"/>
      <c r="F648" s="4"/>
      <c r="G648" s="4"/>
      <c r="H648" s="4"/>
    </row>
    <row r="649" spans="1:8" ht="14.25" customHeight="1">
      <c r="A649" s="4"/>
      <c r="B649" s="4"/>
      <c r="C649" s="4"/>
      <c r="D649" s="4"/>
      <c r="E649" s="4"/>
      <c r="F649" s="4"/>
      <c r="G649" s="4"/>
      <c r="H649" s="4"/>
    </row>
    <row r="650" spans="1:8" ht="14.25" customHeight="1">
      <c r="A650" s="4"/>
      <c r="B650" s="4"/>
      <c r="C650" s="4"/>
      <c r="D650" s="4"/>
      <c r="E650" s="4"/>
      <c r="F650" s="4"/>
      <c r="G650" s="4"/>
      <c r="H650" s="4"/>
    </row>
    <row r="651" spans="1:8" ht="14.25" customHeight="1">
      <c r="A651" s="4"/>
      <c r="B651" s="4"/>
      <c r="C651" s="4"/>
      <c r="D651" s="4"/>
      <c r="E651" s="4"/>
      <c r="F651" s="4"/>
      <c r="G651" s="4"/>
      <c r="H651" s="4"/>
    </row>
    <row r="652" spans="1:8" ht="14.25" customHeight="1">
      <c r="A652" s="4"/>
      <c r="B652" s="4"/>
      <c r="C652" s="4"/>
      <c r="D652" s="4"/>
      <c r="E652" s="4"/>
      <c r="F652" s="4"/>
      <c r="G652" s="4"/>
      <c r="H652" s="4"/>
    </row>
    <row r="653" spans="1:8" ht="14.25" customHeight="1">
      <c r="A653" s="4"/>
      <c r="B653" s="4"/>
      <c r="C653" s="4"/>
      <c r="D653" s="4"/>
      <c r="E653" s="4"/>
      <c r="F653" s="4"/>
      <c r="G653" s="4"/>
      <c r="H653" s="4"/>
    </row>
    <row r="654" spans="1:8" ht="14.25" customHeight="1">
      <c r="A654" s="4"/>
      <c r="B654" s="4"/>
      <c r="C654" s="4"/>
      <c r="D654" s="4"/>
      <c r="E654" s="4"/>
      <c r="F654" s="4"/>
      <c r="G654" s="4"/>
      <c r="H654" s="4"/>
    </row>
    <row r="655" spans="1:8" ht="14.25" customHeight="1">
      <c r="A655" s="4"/>
      <c r="B655" s="4"/>
      <c r="C655" s="4"/>
      <c r="D655" s="4"/>
      <c r="E655" s="4"/>
      <c r="F655" s="4"/>
      <c r="G655" s="4"/>
      <c r="H655" s="4"/>
    </row>
    <row r="656" spans="1:8" ht="14.25" customHeight="1">
      <c r="A656" s="4"/>
      <c r="B656" s="4"/>
      <c r="C656" s="4"/>
      <c r="D656" s="4"/>
      <c r="E656" s="4"/>
      <c r="F656" s="4"/>
      <c r="G656" s="4"/>
      <c r="H656" s="4"/>
    </row>
    <row r="657" spans="1:8" ht="14.25" customHeight="1">
      <c r="A657" s="4"/>
      <c r="B657" s="4"/>
      <c r="C657" s="4"/>
      <c r="D657" s="4"/>
      <c r="E657" s="4"/>
      <c r="F657" s="4"/>
      <c r="G657" s="4"/>
      <c r="H657" s="4"/>
    </row>
    <row r="658" spans="1:8" ht="14.25" customHeight="1">
      <c r="A658" s="4"/>
      <c r="B658" s="4"/>
      <c r="C658" s="4"/>
      <c r="D658" s="4"/>
      <c r="E658" s="4"/>
      <c r="F658" s="4"/>
      <c r="G658" s="4"/>
      <c r="H658" s="4"/>
    </row>
    <row r="659" spans="1:8" ht="14.25" customHeight="1">
      <c r="A659" s="4"/>
      <c r="B659" s="4"/>
      <c r="C659" s="4"/>
      <c r="D659" s="4"/>
      <c r="E659" s="4"/>
      <c r="F659" s="4"/>
      <c r="G659" s="4"/>
      <c r="H659" s="4"/>
    </row>
    <row r="660" spans="1:8" ht="14.25" customHeight="1">
      <c r="A660" s="4"/>
      <c r="B660" s="4"/>
      <c r="C660" s="4"/>
      <c r="D660" s="4"/>
      <c r="E660" s="4"/>
      <c r="F660" s="4"/>
      <c r="G660" s="4"/>
      <c r="H660" s="4"/>
    </row>
    <row r="661" spans="1:8" ht="14.25" customHeight="1">
      <c r="A661" s="4"/>
      <c r="B661" s="4"/>
      <c r="C661" s="4"/>
      <c r="D661" s="4"/>
      <c r="E661" s="4"/>
      <c r="F661" s="4"/>
      <c r="G661" s="4"/>
      <c r="H661" s="4"/>
    </row>
    <row r="662" spans="1:8" ht="14.25" customHeight="1">
      <c r="A662" s="4"/>
      <c r="B662" s="4"/>
      <c r="C662" s="4"/>
      <c r="D662" s="4"/>
      <c r="E662" s="4"/>
      <c r="F662" s="4"/>
      <c r="G662" s="4"/>
      <c r="H662" s="4"/>
    </row>
    <row r="663" spans="1:8" ht="14.25" customHeight="1">
      <c r="A663" s="4"/>
      <c r="B663" s="4"/>
      <c r="C663" s="4"/>
      <c r="D663" s="4"/>
      <c r="E663" s="4"/>
      <c r="F663" s="4"/>
      <c r="G663" s="4"/>
      <c r="H663" s="4"/>
    </row>
    <row r="664" spans="1:8" ht="14.25" customHeight="1">
      <c r="A664" s="4"/>
      <c r="B664" s="4"/>
      <c r="C664" s="4"/>
      <c r="D664" s="4"/>
      <c r="E664" s="4"/>
      <c r="F664" s="4"/>
      <c r="G664" s="4"/>
      <c r="H664" s="4"/>
    </row>
    <row r="665" spans="1:8" ht="14.25" customHeight="1">
      <c r="A665" s="4"/>
      <c r="B665" s="4"/>
      <c r="C665" s="4"/>
      <c r="D665" s="4"/>
      <c r="E665" s="4"/>
      <c r="F665" s="4"/>
      <c r="G665" s="4"/>
      <c r="H665" s="4"/>
    </row>
    <row r="666" spans="1:8" ht="14.25" customHeight="1">
      <c r="A666" s="4"/>
      <c r="B666" s="4"/>
      <c r="C666" s="4"/>
      <c r="D666" s="4"/>
      <c r="E666" s="4"/>
      <c r="F666" s="4"/>
      <c r="G666" s="4"/>
      <c r="H666" s="4"/>
    </row>
    <row r="667" spans="1:8" ht="14.25" customHeight="1">
      <c r="A667" s="4"/>
      <c r="B667" s="4"/>
      <c r="C667" s="4"/>
      <c r="D667" s="4"/>
      <c r="E667" s="4"/>
      <c r="F667" s="4"/>
      <c r="G667" s="4"/>
      <c r="H667" s="4"/>
    </row>
    <row r="668" spans="1:8" ht="14.25" customHeight="1">
      <c r="A668" s="4"/>
      <c r="B668" s="4"/>
      <c r="C668" s="4"/>
      <c r="D668" s="4"/>
      <c r="E668" s="4"/>
      <c r="F668" s="4"/>
      <c r="G668" s="4"/>
      <c r="H668" s="4"/>
    </row>
    <row r="669" spans="1:8" ht="14.25" customHeight="1">
      <c r="A669" s="4"/>
      <c r="B669" s="4"/>
      <c r="C669" s="4"/>
      <c r="D669" s="4"/>
      <c r="E669" s="4"/>
      <c r="F669" s="4"/>
      <c r="G669" s="4"/>
      <c r="H669" s="4"/>
    </row>
    <row r="670" spans="1:8" ht="14.25" customHeight="1">
      <c r="A670" s="4"/>
      <c r="B670" s="4"/>
      <c r="C670" s="4"/>
      <c r="D670" s="4"/>
      <c r="E670" s="4"/>
      <c r="F670" s="4"/>
      <c r="G670" s="4"/>
      <c r="H670" s="4"/>
    </row>
    <row r="671" spans="1:8" ht="14.25" customHeight="1">
      <c r="A671" s="4"/>
      <c r="B671" s="4"/>
      <c r="C671" s="4"/>
      <c r="D671" s="4"/>
      <c r="E671" s="4"/>
      <c r="F671" s="4"/>
      <c r="G671" s="4"/>
      <c r="H671" s="4"/>
    </row>
    <row r="672" spans="1:8" ht="14.25" customHeight="1">
      <c r="A672" s="4"/>
      <c r="B672" s="4"/>
      <c r="C672" s="4"/>
      <c r="D672" s="4"/>
      <c r="E672" s="4"/>
      <c r="F672" s="4"/>
      <c r="G672" s="4"/>
      <c r="H672" s="4"/>
    </row>
    <row r="673" spans="1:8" ht="14.25" customHeight="1">
      <c r="A673" s="4"/>
      <c r="B673" s="4"/>
      <c r="C673" s="4"/>
      <c r="D673" s="4"/>
      <c r="E673" s="4"/>
      <c r="F673" s="4"/>
      <c r="G673" s="4"/>
      <c r="H673" s="4"/>
    </row>
    <row r="674" spans="1:8" ht="14.25" customHeight="1">
      <c r="A674" s="4"/>
      <c r="B674" s="4"/>
      <c r="C674" s="4"/>
      <c r="D674" s="4"/>
      <c r="E674" s="4"/>
      <c r="F674" s="4"/>
      <c r="G674" s="4"/>
      <c r="H674" s="4"/>
    </row>
    <row r="675" spans="1:8" ht="14.25" customHeight="1">
      <c r="A675" s="4"/>
      <c r="B675" s="4"/>
      <c r="C675" s="4"/>
      <c r="D675" s="4"/>
      <c r="E675" s="4"/>
      <c r="F675" s="4"/>
      <c r="G675" s="4"/>
      <c r="H675" s="4"/>
    </row>
    <row r="676" spans="1:8" ht="14.25" customHeight="1">
      <c r="A676" s="4"/>
      <c r="B676" s="4"/>
      <c r="C676" s="4"/>
      <c r="D676" s="4"/>
      <c r="E676" s="4"/>
      <c r="F676" s="4"/>
      <c r="G676" s="4"/>
      <c r="H676" s="4"/>
    </row>
    <row r="677" spans="1:8" ht="14.25" customHeight="1">
      <c r="A677" s="4"/>
      <c r="B677" s="4"/>
      <c r="C677" s="4"/>
      <c r="D677" s="4"/>
      <c r="E677" s="4"/>
      <c r="F677" s="4"/>
      <c r="G677" s="4"/>
      <c r="H677" s="4"/>
    </row>
    <row r="678" spans="1:8" ht="14.25" customHeight="1">
      <c r="A678" s="4"/>
      <c r="B678" s="4"/>
      <c r="C678" s="4"/>
      <c r="D678" s="4"/>
      <c r="E678" s="4"/>
      <c r="F678" s="4"/>
      <c r="G678" s="4"/>
      <c r="H678" s="4"/>
    </row>
    <row r="679" spans="1:8" ht="14.25" customHeight="1">
      <c r="A679" s="4"/>
      <c r="B679" s="4"/>
      <c r="C679" s="4"/>
      <c r="D679" s="4"/>
      <c r="E679" s="4"/>
      <c r="F679" s="4"/>
      <c r="G679" s="4"/>
      <c r="H679" s="4"/>
    </row>
    <row r="680" spans="1:8" ht="14.25" customHeight="1">
      <c r="A680" s="4"/>
      <c r="B680" s="4"/>
      <c r="C680" s="4"/>
      <c r="D680" s="4"/>
      <c r="E680" s="4"/>
      <c r="F680" s="4"/>
      <c r="G680" s="4"/>
      <c r="H680" s="4"/>
    </row>
    <row r="681" spans="1:8" ht="14.25" customHeight="1">
      <c r="A681" s="4"/>
      <c r="B681" s="4"/>
      <c r="C681" s="4"/>
      <c r="D681" s="4"/>
      <c r="E681" s="4"/>
      <c r="F681" s="4"/>
      <c r="G681" s="4"/>
      <c r="H681" s="4"/>
    </row>
    <row r="682" spans="1:8" ht="14.25" customHeight="1">
      <c r="A682" s="4"/>
      <c r="B682" s="4"/>
      <c r="C682" s="4"/>
      <c r="D682" s="4"/>
      <c r="E682" s="4"/>
      <c r="F682" s="4"/>
      <c r="G682" s="4"/>
      <c r="H682" s="4"/>
    </row>
    <row r="683" spans="1:8" ht="14.25" customHeight="1">
      <c r="A683" s="4"/>
      <c r="B683" s="4"/>
      <c r="C683" s="4"/>
      <c r="D683" s="4"/>
      <c r="E683" s="4"/>
      <c r="F683" s="4"/>
      <c r="G683" s="4"/>
      <c r="H683" s="4"/>
    </row>
    <row r="684" spans="1:8" ht="14.25" customHeight="1">
      <c r="A684" s="4"/>
      <c r="B684" s="4"/>
      <c r="C684" s="4"/>
      <c r="D684" s="4"/>
      <c r="E684" s="4"/>
      <c r="F684" s="4"/>
      <c r="G684" s="4"/>
      <c r="H684" s="4"/>
    </row>
    <row r="685" spans="1:8" ht="14.25" customHeight="1">
      <c r="A685" s="4"/>
      <c r="B685" s="4"/>
      <c r="C685" s="4"/>
      <c r="D685" s="4"/>
      <c r="E685" s="4"/>
      <c r="F685" s="4"/>
      <c r="G685" s="4"/>
      <c r="H685" s="4"/>
    </row>
    <row r="686" spans="1:8" ht="14.25" customHeight="1">
      <c r="A686" s="4"/>
      <c r="B686" s="4"/>
      <c r="C686" s="4"/>
      <c r="D686" s="4"/>
      <c r="E686" s="4"/>
      <c r="F686" s="4"/>
      <c r="G686" s="4"/>
      <c r="H686" s="4"/>
    </row>
    <row r="687" spans="1:8" ht="14.25" customHeight="1">
      <c r="A687" s="4"/>
      <c r="B687" s="4"/>
      <c r="C687" s="4"/>
      <c r="D687" s="4"/>
      <c r="E687" s="4"/>
      <c r="F687" s="4"/>
      <c r="G687" s="4"/>
      <c r="H687" s="4"/>
    </row>
    <row r="688" spans="1:8" ht="14.25" customHeight="1">
      <c r="A688" s="4"/>
      <c r="B688" s="4"/>
      <c r="C688" s="4"/>
      <c r="D688" s="4"/>
      <c r="E688" s="4"/>
      <c r="F688" s="4"/>
      <c r="G688" s="4"/>
      <c r="H688" s="4"/>
    </row>
    <row r="689" spans="1:8" ht="14.25" customHeight="1">
      <c r="A689" s="4"/>
      <c r="B689" s="4"/>
      <c r="C689" s="4"/>
      <c r="D689" s="4"/>
      <c r="E689" s="4"/>
      <c r="F689" s="4"/>
      <c r="G689" s="4"/>
      <c r="H689" s="4"/>
    </row>
    <row r="690" spans="1:8" ht="14.25" customHeight="1">
      <c r="A690" s="4"/>
      <c r="B690" s="4"/>
      <c r="C690" s="4"/>
      <c r="D690" s="4"/>
      <c r="E690" s="4"/>
      <c r="F690" s="4"/>
      <c r="G690" s="4"/>
      <c r="H690" s="4"/>
    </row>
    <row r="691" spans="1:8" ht="14.25" customHeight="1">
      <c r="A691" s="4"/>
      <c r="B691" s="4"/>
      <c r="C691" s="4"/>
      <c r="D691" s="4"/>
      <c r="E691" s="4"/>
      <c r="F691" s="4"/>
      <c r="G691" s="4"/>
      <c r="H691" s="4"/>
    </row>
    <row r="692" spans="1:8" ht="14.25" customHeight="1">
      <c r="A692" s="4"/>
      <c r="B692" s="4"/>
      <c r="C692" s="4"/>
      <c r="D692" s="4"/>
      <c r="E692" s="4"/>
      <c r="F692" s="4"/>
      <c r="G692" s="4"/>
      <c r="H692" s="4"/>
    </row>
    <row r="693" spans="1:8" ht="14.25" customHeight="1">
      <c r="A693" s="4"/>
      <c r="B693" s="4"/>
      <c r="C693" s="4"/>
      <c r="D693" s="4"/>
      <c r="E693" s="4"/>
      <c r="F693" s="4"/>
      <c r="G693" s="4"/>
      <c r="H693" s="4"/>
    </row>
    <row r="694" spans="1:8" ht="14.25" customHeight="1">
      <c r="A694" s="4"/>
      <c r="B694" s="4"/>
      <c r="C694" s="4"/>
      <c r="D694" s="4"/>
      <c r="E694" s="4"/>
      <c r="F694" s="4"/>
      <c r="G694" s="4"/>
      <c r="H694" s="4"/>
    </row>
    <row r="695" spans="1:8" ht="14.25" customHeight="1">
      <c r="A695" s="4"/>
      <c r="B695" s="4"/>
      <c r="C695" s="4"/>
      <c r="D695" s="4"/>
      <c r="E695" s="4"/>
      <c r="F695" s="4"/>
      <c r="G695" s="4"/>
      <c r="H695" s="4"/>
    </row>
    <row r="696" spans="1:8" ht="14.25" customHeight="1">
      <c r="A696" s="4"/>
      <c r="B696" s="4"/>
      <c r="C696" s="4"/>
      <c r="D696" s="4"/>
      <c r="E696" s="4"/>
      <c r="F696" s="4"/>
      <c r="G696" s="4"/>
      <c r="H696" s="4"/>
    </row>
    <row r="697" spans="1:8" ht="14.25" customHeight="1">
      <c r="A697" s="4"/>
      <c r="B697" s="4"/>
      <c r="C697" s="4"/>
      <c r="D697" s="4"/>
      <c r="E697" s="4"/>
      <c r="F697" s="4"/>
      <c r="G697" s="4"/>
      <c r="H697" s="4"/>
    </row>
    <row r="698" spans="1:8" ht="14.25" customHeight="1">
      <c r="A698" s="4"/>
      <c r="B698" s="4"/>
      <c r="C698" s="4"/>
      <c r="D698" s="4"/>
      <c r="E698" s="4"/>
      <c r="F698" s="4"/>
      <c r="G698" s="4"/>
      <c r="H698" s="4"/>
    </row>
    <row r="699" spans="1:8" ht="14.25" customHeight="1">
      <c r="A699" s="4"/>
      <c r="B699" s="4"/>
      <c r="C699" s="4"/>
      <c r="D699" s="4"/>
      <c r="E699" s="4"/>
      <c r="F699" s="4"/>
      <c r="G699" s="4"/>
      <c r="H699" s="4"/>
    </row>
    <row r="700" spans="1:8" ht="14.25" customHeight="1">
      <c r="A700" s="4"/>
      <c r="B700" s="4"/>
      <c r="C700" s="4"/>
      <c r="D700" s="4"/>
      <c r="E700" s="4"/>
      <c r="F700" s="4"/>
      <c r="G700" s="4"/>
      <c r="H700" s="4"/>
    </row>
    <row r="701" spans="1:8" ht="14.25" customHeight="1">
      <c r="A701" s="4"/>
      <c r="B701" s="4"/>
      <c r="C701" s="4"/>
      <c r="D701" s="4"/>
      <c r="E701" s="4"/>
      <c r="F701" s="4"/>
      <c r="G701" s="4"/>
      <c r="H701" s="4"/>
    </row>
    <row r="702" spans="1:8" ht="14.25" customHeight="1">
      <c r="A702" s="4"/>
      <c r="B702" s="4"/>
      <c r="C702" s="4"/>
      <c r="D702" s="4"/>
      <c r="E702" s="4"/>
      <c r="F702" s="4"/>
      <c r="G702" s="4"/>
      <c r="H702" s="4"/>
    </row>
    <row r="703" spans="1:8" ht="14.25" customHeight="1">
      <c r="A703" s="4"/>
      <c r="B703" s="4"/>
      <c r="C703" s="4"/>
      <c r="D703" s="4"/>
      <c r="E703" s="4"/>
      <c r="F703" s="4"/>
      <c r="G703" s="4"/>
      <c r="H703" s="4"/>
    </row>
    <row r="704" spans="1:8" ht="14.25" customHeight="1">
      <c r="A704" s="4"/>
      <c r="B704" s="4"/>
      <c r="C704" s="4"/>
      <c r="D704" s="4"/>
      <c r="E704" s="4"/>
      <c r="F704" s="4"/>
      <c r="G704" s="4"/>
      <c r="H704" s="4"/>
    </row>
    <row r="705" spans="1:8" ht="14.25" customHeight="1">
      <c r="A705" s="4"/>
      <c r="B705" s="4"/>
      <c r="C705" s="4"/>
      <c r="D705" s="4"/>
      <c r="E705" s="4"/>
      <c r="F705" s="4"/>
      <c r="G705" s="4"/>
      <c r="H705" s="4"/>
    </row>
    <row r="706" spans="1:8" ht="14.25" customHeight="1">
      <c r="A706" s="4"/>
      <c r="B706" s="4"/>
      <c r="C706" s="4"/>
      <c r="D706" s="4"/>
      <c r="E706" s="4"/>
      <c r="F706" s="4"/>
      <c r="G706" s="4"/>
      <c r="H706" s="4"/>
    </row>
    <row r="707" spans="1:8" ht="14.25" customHeight="1">
      <c r="A707" s="4"/>
      <c r="B707" s="4"/>
      <c r="C707" s="4"/>
      <c r="D707" s="4"/>
      <c r="E707" s="4"/>
      <c r="F707" s="4"/>
      <c r="G707" s="4"/>
      <c r="H707" s="4"/>
    </row>
    <row r="708" spans="1:8" ht="14.25" customHeight="1">
      <c r="A708" s="4"/>
      <c r="B708" s="4"/>
      <c r="C708" s="4"/>
      <c r="D708" s="4"/>
      <c r="E708" s="4"/>
      <c r="F708" s="4"/>
      <c r="G708" s="4"/>
      <c r="H708" s="4"/>
    </row>
    <row r="709" spans="1:8" ht="14.25" customHeight="1">
      <c r="A709" s="4"/>
      <c r="B709" s="4"/>
      <c r="C709" s="4"/>
      <c r="D709" s="4"/>
      <c r="E709" s="4"/>
      <c r="F709" s="4"/>
      <c r="G709" s="4"/>
      <c r="H709" s="4"/>
    </row>
    <row r="710" spans="1:8" ht="14.25" customHeight="1">
      <c r="A710" s="4"/>
      <c r="B710" s="4"/>
      <c r="C710" s="4"/>
      <c r="D710" s="4"/>
      <c r="E710" s="4"/>
      <c r="F710" s="4"/>
      <c r="G710" s="4"/>
      <c r="H710" s="4"/>
    </row>
    <row r="711" spans="1:8" ht="14.25" customHeight="1">
      <c r="A711" s="4"/>
      <c r="B711" s="4"/>
      <c r="C711" s="4"/>
      <c r="D711" s="4"/>
      <c r="E711" s="4"/>
      <c r="F711" s="4"/>
      <c r="G711" s="4"/>
      <c r="H711" s="4"/>
    </row>
    <row r="712" spans="1:8" ht="14.25" customHeight="1">
      <c r="A712" s="4"/>
      <c r="B712" s="4"/>
      <c r="C712" s="4"/>
      <c r="D712" s="4"/>
      <c r="E712" s="4"/>
      <c r="F712" s="4"/>
      <c r="G712" s="4"/>
      <c r="H712" s="4"/>
    </row>
    <row r="713" spans="1:8" ht="14.25" customHeight="1">
      <c r="A713" s="4"/>
      <c r="B713" s="4"/>
      <c r="C713" s="4"/>
      <c r="D713" s="4"/>
      <c r="E713" s="4"/>
      <c r="F713" s="4"/>
      <c r="G713" s="4"/>
      <c r="H713" s="4"/>
    </row>
    <row r="714" spans="1:8" ht="14.25" customHeight="1">
      <c r="A714" s="4"/>
      <c r="B714" s="4"/>
      <c r="C714" s="4"/>
      <c r="D714" s="4"/>
      <c r="E714" s="4"/>
      <c r="F714" s="4"/>
      <c r="G714" s="4"/>
      <c r="H714" s="4"/>
    </row>
    <row r="715" spans="1:8" ht="14.25" customHeight="1">
      <c r="A715" s="4"/>
      <c r="B715" s="4"/>
      <c r="C715" s="4"/>
      <c r="D715" s="4"/>
      <c r="E715" s="4"/>
      <c r="F715" s="4"/>
      <c r="G715" s="4"/>
      <c r="H715" s="4"/>
    </row>
    <row r="716" spans="1:8" ht="14.25" customHeight="1">
      <c r="A716" s="4"/>
      <c r="B716" s="4"/>
      <c r="C716" s="4"/>
      <c r="D716" s="4"/>
      <c r="E716" s="4"/>
      <c r="F716" s="4"/>
      <c r="G716" s="4"/>
      <c r="H716" s="4"/>
    </row>
    <row r="717" spans="1:8" ht="14.25" customHeight="1">
      <c r="A717" s="4"/>
      <c r="B717" s="4"/>
      <c r="C717" s="4"/>
      <c r="D717" s="4"/>
      <c r="E717" s="4"/>
      <c r="F717" s="4"/>
      <c r="G717" s="4"/>
      <c r="H717" s="4"/>
    </row>
    <row r="718" spans="1:8" ht="14.25" customHeight="1">
      <c r="A718" s="4"/>
      <c r="B718" s="4"/>
      <c r="C718" s="4"/>
      <c r="D718" s="4"/>
      <c r="E718" s="4"/>
      <c r="F718" s="4"/>
      <c r="G718" s="4"/>
      <c r="H718" s="4"/>
    </row>
    <row r="719" spans="1:8" ht="14.25" customHeight="1">
      <c r="A719" s="4"/>
      <c r="B719" s="4"/>
      <c r="C719" s="4"/>
      <c r="D719" s="4"/>
      <c r="E719" s="4"/>
      <c r="F719" s="4"/>
      <c r="G719" s="4"/>
      <c r="H719" s="4"/>
    </row>
    <row r="720" spans="1:8" ht="14.25" customHeight="1">
      <c r="A720" s="4"/>
      <c r="B720" s="4"/>
      <c r="C720" s="4"/>
      <c r="D720" s="4"/>
      <c r="E720" s="4"/>
      <c r="F720" s="4"/>
      <c r="G720" s="4"/>
      <c r="H720" s="4"/>
    </row>
    <row r="721" spans="1:8" ht="14.25" customHeight="1">
      <c r="A721" s="4"/>
      <c r="B721" s="4"/>
      <c r="C721" s="4"/>
      <c r="D721" s="4"/>
      <c r="E721" s="4"/>
      <c r="F721" s="4"/>
      <c r="G721" s="4"/>
      <c r="H721" s="4"/>
    </row>
    <row r="722" spans="1:8" ht="14.25" customHeight="1">
      <c r="A722" s="4"/>
      <c r="B722" s="4"/>
      <c r="C722" s="4"/>
      <c r="D722" s="4"/>
      <c r="E722" s="4"/>
      <c r="F722" s="4"/>
      <c r="G722" s="4"/>
      <c r="H722" s="4"/>
    </row>
    <row r="723" spans="1:8" ht="14.25" customHeight="1">
      <c r="A723" s="4"/>
      <c r="B723" s="4"/>
      <c r="C723" s="4"/>
      <c r="D723" s="4"/>
      <c r="E723" s="4"/>
      <c r="F723" s="4"/>
      <c r="G723" s="4"/>
      <c r="H723" s="4"/>
    </row>
    <row r="724" spans="1:8" ht="14.25" customHeight="1">
      <c r="A724" s="4"/>
      <c r="B724" s="4"/>
      <c r="C724" s="4"/>
      <c r="D724" s="4"/>
      <c r="E724" s="4"/>
      <c r="F724" s="4"/>
      <c r="G724" s="4"/>
      <c r="H724" s="4"/>
    </row>
    <row r="725" spans="1:8" ht="14.25" customHeight="1">
      <c r="A725" s="4"/>
      <c r="B725" s="4"/>
      <c r="C725" s="4"/>
      <c r="D725" s="4"/>
      <c r="E725" s="4"/>
      <c r="F725" s="4"/>
      <c r="G725" s="4"/>
      <c r="H725" s="4"/>
    </row>
    <row r="726" spans="1:8" ht="14.25" customHeight="1">
      <c r="A726" s="4"/>
      <c r="B726" s="4"/>
      <c r="C726" s="4"/>
      <c r="D726" s="4"/>
      <c r="E726" s="4"/>
      <c r="F726" s="4"/>
      <c r="G726" s="4"/>
      <c r="H726" s="4"/>
    </row>
    <row r="727" spans="1:8" ht="14.25" customHeight="1">
      <c r="A727" s="4"/>
      <c r="B727" s="4"/>
      <c r="C727" s="4"/>
      <c r="D727" s="4"/>
      <c r="E727" s="4"/>
      <c r="F727" s="4"/>
      <c r="G727" s="4"/>
      <c r="H727" s="4"/>
    </row>
    <row r="728" spans="1:8" ht="14.25" customHeight="1">
      <c r="A728" s="4"/>
      <c r="B728" s="4"/>
      <c r="C728" s="4"/>
      <c r="D728" s="4"/>
      <c r="E728" s="4"/>
      <c r="F728" s="4"/>
      <c r="G728" s="4"/>
      <c r="H728" s="4"/>
    </row>
    <row r="729" spans="1:8" ht="14.25" customHeight="1">
      <c r="A729" s="4"/>
      <c r="B729" s="4"/>
      <c r="C729" s="4"/>
      <c r="D729" s="4"/>
      <c r="E729" s="4"/>
      <c r="F729" s="4"/>
      <c r="G729" s="4"/>
      <c r="H729" s="4"/>
    </row>
    <row r="730" spans="1:8" ht="14.25" customHeight="1">
      <c r="A730" s="4"/>
      <c r="B730" s="4"/>
      <c r="C730" s="4"/>
      <c r="D730" s="4"/>
      <c r="E730" s="4"/>
      <c r="F730" s="4"/>
      <c r="G730" s="4"/>
      <c r="H730" s="4"/>
    </row>
    <row r="731" spans="1:8" ht="14.25" customHeight="1">
      <c r="A731" s="4"/>
      <c r="B731" s="4"/>
      <c r="C731" s="4"/>
      <c r="D731" s="4"/>
      <c r="E731" s="4"/>
      <c r="F731" s="4"/>
      <c r="G731" s="4"/>
      <c r="H731" s="4"/>
    </row>
    <row r="732" spans="1:8" ht="14.25" customHeight="1">
      <c r="A732" s="4"/>
      <c r="B732" s="4"/>
      <c r="C732" s="4"/>
      <c r="D732" s="4"/>
      <c r="E732" s="4"/>
      <c r="F732" s="4"/>
      <c r="G732" s="4"/>
      <c r="H732" s="4"/>
    </row>
    <row r="733" spans="1:8" ht="14.25" customHeight="1">
      <c r="A733" s="4"/>
      <c r="B733" s="4"/>
      <c r="C733" s="4"/>
      <c r="D733" s="4"/>
      <c r="E733" s="4"/>
      <c r="F733" s="4"/>
      <c r="G733" s="4"/>
      <c r="H733" s="4"/>
    </row>
    <row r="734" spans="1:8" ht="14.25" customHeight="1">
      <c r="A734" s="4"/>
      <c r="B734" s="4"/>
      <c r="C734" s="4"/>
      <c r="D734" s="4"/>
      <c r="E734" s="4"/>
      <c r="F734" s="4"/>
      <c r="G734" s="4"/>
      <c r="H734" s="4"/>
    </row>
    <row r="735" spans="1:8" ht="14.25" customHeight="1">
      <c r="A735" s="4"/>
      <c r="B735" s="4"/>
      <c r="C735" s="4"/>
      <c r="D735" s="4"/>
      <c r="E735" s="4"/>
      <c r="F735" s="4"/>
      <c r="G735" s="4"/>
      <c r="H735" s="4"/>
    </row>
    <row r="736" spans="1:8" ht="14.25" customHeight="1">
      <c r="A736" s="4"/>
      <c r="B736" s="4"/>
      <c r="C736" s="4"/>
      <c r="D736" s="4"/>
      <c r="E736" s="4"/>
      <c r="F736" s="4"/>
      <c r="G736" s="4"/>
      <c r="H736" s="4"/>
    </row>
    <row r="737" spans="1:8" ht="14.25" customHeight="1">
      <c r="A737" s="4"/>
      <c r="B737" s="4"/>
      <c r="C737" s="4"/>
      <c r="D737" s="4"/>
      <c r="E737" s="4"/>
      <c r="F737" s="4"/>
      <c r="G737" s="4"/>
      <c r="H737" s="4"/>
    </row>
    <row r="738" spans="1:8" ht="14.25" customHeight="1">
      <c r="A738" s="4"/>
      <c r="B738" s="4"/>
      <c r="C738" s="4"/>
      <c r="D738" s="4"/>
      <c r="E738" s="4"/>
      <c r="F738" s="4"/>
      <c r="G738" s="4"/>
      <c r="H738" s="4"/>
    </row>
    <row r="739" spans="1:8" ht="14.25" customHeight="1">
      <c r="A739" s="4"/>
      <c r="B739" s="4"/>
      <c r="C739" s="4"/>
      <c r="D739" s="4"/>
      <c r="E739" s="4"/>
      <c r="F739" s="4"/>
      <c r="G739" s="4"/>
      <c r="H739" s="4"/>
    </row>
    <row r="740" spans="1:8" ht="14.25" customHeight="1">
      <c r="A740" s="4"/>
      <c r="B740" s="4"/>
      <c r="C740" s="4"/>
      <c r="D740" s="4"/>
      <c r="E740" s="4"/>
      <c r="F740" s="4"/>
      <c r="G740" s="4"/>
      <c r="H740" s="4"/>
    </row>
    <row r="741" spans="1:8" ht="14.25" customHeight="1">
      <c r="A741" s="4"/>
      <c r="B741" s="4"/>
      <c r="C741" s="4"/>
      <c r="D741" s="4"/>
      <c r="E741" s="4"/>
      <c r="F741" s="4"/>
      <c r="G741" s="4"/>
      <c r="H741" s="4"/>
    </row>
    <row r="742" spans="1:8" ht="14.25" customHeight="1">
      <c r="A742" s="4"/>
      <c r="B742" s="4"/>
      <c r="C742" s="4"/>
      <c r="D742" s="4"/>
      <c r="E742" s="4"/>
      <c r="F742" s="4"/>
      <c r="G742" s="4"/>
      <c r="H742" s="4"/>
    </row>
    <row r="743" spans="1:8" ht="14.25" customHeight="1">
      <c r="A743" s="4"/>
      <c r="B743" s="4"/>
      <c r="C743" s="4"/>
      <c r="D743" s="4"/>
      <c r="E743" s="4"/>
      <c r="F743" s="4"/>
      <c r="G743" s="4"/>
      <c r="H743" s="4"/>
    </row>
    <row r="744" spans="1:8" ht="14.25" customHeight="1">
      <c r="A744" s="4"/>
      <c r="B744" s="4"/>
      <c r="C744" s="4"/>
      <c r="D744" s="4"/>
      <c r="E744" s="4"/>
      <c r="F744" s="4"/>
      <c r="G744" s="4"/>
      <c r="H744" s="4"/>
    </row>
    <row r="745" spans="1:8" ht="14.25" customHeight="1">
      <c r="A745" s="4"/>
      <c r="B745" s="4"/>
      <c r="C745" s="4"/>
      <c r="D745" s="4"/>
      <c r="E745" s="4"/>
      <c r="F745" s="4"/>
      <c r="G745" s="4"/>
      <c r="H745" s="4"/>
    </row>
    <row r="746" spans="1:8" ht="14.25" customHeight="1">
      <c r="A746" s="4"/>
      <c r="B746" s="4"/>
      <c r="C746" s="4"/>
      <c r="D746" s="4"/>
      <c r="E746" s="4"/>
      <c r="F746" s="4"/>
      <c r="G746" s="4"/>
      <c r="H746" s="4"/>
    </row>
    <row r="747" spans="1:8" ht="14.25" customHeight="1">
      <c r="A747" s="4"/>
      <c r="B747" s="4"/>
      <c r="C747" s="4"/>
      <c r="D747" s="4"/>
      <c r="E747" s="4"/>
      <c r="F747" s="4"/>
      <c r="G747" s="4"/>
      <c r="H747" s="4"/>
    </row>
    <row r="748" spans="1:8" ht="14.25" customHeight="1">
      <c r="A748" s="4"/>
      <c r="B748" s="4"/>
      <c r="C748" s="4"/>
      <c r="D748" s="4"/>
      <c r="E748" s="4"/>
      <c r="F748" s="4"/>
      <c r="G748" s="4"/>
      <c r="H748" s="4"/>
    </row>
    <row r="749" spans="1:8" ht="14.25" customHeight="1">
      <c r="A749" s="4"/>
      <c r="B749" s="4"/>
      <c r="C749" s="4"/>
      <c r="D749" s="4"/>
      <c r="E749" s="4"/>
      <c r="F749" s="4"/>
      <c r="G749" s="4"/>
      <c r="H749" s="4"/>
    </row>
    <row r="750" spans="1:8" ht="14.25" customHeight="1">
      <c r="A750" s="4"/>
      <c r="B750" s="4"/>
      <c r="C750" s="4"/>
      <c r="D750" s="4"/>
      <c r="E750" s="4"/>
      <c r="F750" s="4"/>
      <c r="G750" s="4"/>
      <c r="H750" s="4"/>
    </row>
    <row r="751" spans="1:8" ht="14.25" customHeight="1">
      <c r="A751" s="4"/>
      <c r="B751" s="4"/>
      <c r="C751" s="4"/>
      <c r="D751" s="4"/>
      <c r="E751" s="4"/>
      <c r="F751" s="4"/>
      <c r="G751" s="4"/>
      <c r="H751" s="4"/>
    </row>
    <row r="752" spans="1:8" ht="14.25" customHeight="1">
      <c r="A752" s="4"/>
      <c r="B752" s="4"/>
      <c r="C752" s="4"/>
      <c r="D752" s="4"/>
      <c r="E752" s="4"/>
      <c r="F752" s="4"/>
      <c r="G752" s="4"/>
      <c r="H752" s="4"/>
    </row>
    <row r="753" spans="1:8" ht="14.25" customHeight="1">
      <c r="A753" s="4"/>
      <c r="B753" s="4"/>
      <c r="C753" s="4"/>
      <c r="D753" s="4"/>
      <c r="E753" s="4"/>
      <c r="F753" s="4"/>
      <c r="G753" s="4"/>
      <c r="H753" s="4"/>
    </row>
    <row r="754" spans="1:8" ht="14.25" customHeight="1">
      <c r="A754" s="4"/>
      <c r="B754" s="4"/>
      <c r="C754" s="4"/>
      <c r="D754" s="4"/>
      <c r="E754" s="4"/>
      <c r="F754" s="4"/>
      <c r="G754" s="4"/>
      <c r="H754" s="4"/>
    </row>
    <row r="755" spans="1:8" ht="14.25" customHeight="1">
      <c r="A755" s="4"/>
      <c r="B755" s="4"/>
      <c r="C755" s="4"/>
      <c r="D755" s="4"/>
      <c r="E755" s="4"/>
      <c r="F755" s="4"/>
      <c r="G755" s="4"/>
      <c r="H755" s="4"/>
    </row>
    <row r="756" spans="1:8" ht="14.25" customHeight="1">
      <c r="A756" s="4"/>
      <c r="B756" s="4"/>
      <c r="C756" s="4"/>
      <c r="D756" s="4"/>
      <c r="E756" s="4"/>
      <c r="F756" s="4"/>
      <c r="G756" s="4"/>
      <c r="H756" s="4"/>
    </row>
    <row r="757" spans="1:8" ht="14.25" customHeight="1">
      <c r="A757" s="4"/>
      <c r="B757" s="4"/>
      <c r="C757" s="4"/>
      <c r="D757" s="4"/>
      <c r="E757" s="4"/>
      <c r="F757" s="4"/>
      <c r="G757" s="4"/>
      <c r="H757" s="4"/>
    </row>
    <row r="758" spans="1:8" ht="14.25" customHeight="1">
      <c r="A758" s="4"/>
      <c r="B758" s="4"/>
      <c r="C758" s="4"/>
      <c r="D758" s="4"/>
      <c r="E758" s="4"/>
      <c r="F758" s="4"/>
      <c r="G758" s="4"/>
      <c r="H758" s="4"/>
    </row>
    <row r="759" spans="1:8" ht="14.25" customHeight="1">
      <c r="A759" s="4"/>
      <c r="B759" s="4"/>
      <c r="C759" s="4"/>
      <c r="D759" s="4"/>
      <c r="E759" s="4"/>
      <c r="F759" s="4"/>
      <c r="G759" s="4"/>
      <c r="H759" s="4"/>
    </row>
    <row r="760" spans="1:8" ht="14.25" customHeight="1">
      <c r="A760" s="4"/>
      <c r="B760" s="4"/>
      <c r="C760" s="4"/>
      <c r="D760" s="4"/>
      <c r="E760" s="4"/>
      <c r="F760" s="4"/>
      <c r="G760" s="4"/>
      <c r="H760" s="4"/>
    </row>
    <row r="761" spans="1:8" ht="14.25" customHeight="1">
      <c r="A761" s="4"/>
      <c r="B761" s="4"/>
      <c r="C761" s="4"/>
      <c r="D761" s="4"/>
      <c r="E761" s="4"/>
      <c r="F761" s="4"/>
      <c r="G761" s="4"/>
      <c r="H761" s="4"/>
    </row>
    <row r="762" spans="1:8" ht="14.25" customHeight="1">
      <c r="A762" s="4"/>
      <c r="B762" s="4"/>
      <c r="C762" s="4"/>
      <c r="D762" s="4"/>
      <c r="E762" s="4"/>
      <c r="F762" s="4"/>
      <c r="G762" s="4"/>
      <c r="H762" s="4"/>
    </row>
    <row r="763" spans="1:8" ht="14.25" customHeight="1">
      <c r="A763" s="4"/>
      <c r="B763" s="4"/>
      <c r="C763" s="4"/>
      <c r="D763" s="4"/>
      <c r="E763" s="4"/>
      <c r="F763" s="4"/>
      <c r="G763" s="4"/>
      <c r="H763" s="4"/>
    </row>
    <row r="764" spans="1:8" ht="14.25" customHeight="1">
      <c r="A764" s="4"/>
      <c r="B764" s="4"/>
      <c r="C764" s="4"/>
      <c r="D764" s="4"/>
      <c r="E764" s="4"/>
      <c r="F764" s="4"/>
      <c r="G764" s="4"/>
      <c r="H764" s="4"/>
    </row>
    <row r="765" spans="1:8" ht="14.25" customHeight="1">
      <c r="A765" s="4"/>
      <c r="B765" s="4"/>
      <c r="C765" s="4"/>
      <c r="D765" s="4"/>
      <c r="E765" s="4"/>
      <c r="F765" s="4"/>
      <c r="G765" s="4"/>
      <c r="H765" s="4"/>
    </row>
    <row r="766" spans="1:8" ht="14.25" customHeight="1">
      <c r="A766" s="4"/>
      <c r="B766" s="4"/>
      <c r="C766" s="4"/>
      <c r="D766" s="4"/>
      <c r="E766" s="4"/>
      <c r="F766" s="4"/>
      <c r="G766" s="4"/>
      <c r="H766" s="4"/>
    </row>
    <row r="767" spans="1:8" ht="14.25" customHeight="1">
      <c r="A767" s="4"/>
      <c r="B767" s="4"/>
      <c r="C767" s="4"/>
      <c r="D767" s="4"/>
      <c r="E767" s="4"/>
      <c r="F767" s="4"/>
      <c r="G767" s="4"/>
      <c r="H767" s="4"/>
    </row>
    <row r="768" spans="1:8" ht="14.25" customHeight="1">
      <c r="A768" s="4"/>
      <c r="B768" s="4"/>
      <c r="C768" s="4"/>
      <c r="D768" s="4"/>
      <c r="E768" s="4"/>
      <c r="F768" s="4"/>
      <c r="G768" s="4"/>
      <c r="H768" s="4"/>
    </row>
    <row r="769" spans="1:8" ht="14.25" customHeight="1">
      <c r="A769" s="4"/>
      <c r="B769" s="4"/>
      <c r="C769" s="4"/>
      <c r="D769" s="4"/>
      <c r="E769" s="4"/>
      <c r="F769" s="4"/>
      <c r="G769" s="4"/>
      <c r="H769" s="4"/>
    </row>
    <row r="770" spans="1:8" ht="14.25" customHeight="1">
      <c r="A770" s="4"/>
      <c r="B770" s="4"/>
      <c r="C770" s="4"/>
      <c r="D770" s="4"/>
      <c r="E770" s="4"/>
      <c r="F770" s="4"/>
      <c r="G770" s="4"/>
      <c r="H770" s="4"/>
    </row>
    <row r="771" spans="1:8" ht="14.25" customHeight="1">
      <c r="A771" s="4"/>
      <c r="B771" s="4"/>
      <c r="C771" s="4"/>
      <c r="D771" s="4"/>
      <c r="E771" s="4"/>
      <c r="F771" s="4"/>
      <c r="G771" s="4"/>
      <c r="H771" s="4"/>
    </row>
    <row r="772" spans="1:8" ht="14.25" customHeight="1">
      <c r="A772" s="4"/>
      <c r="B772" s="4"/>
      <c r="C772" s="4"/>
      <c r="D772" s="4"/>
      <c r="E772" s="4"/>
      <c r="F772" s="4"/>
      <c r="G772" s="4"/>
      <c r="H772" s="4"/>
    </row>
    <row r="773" spans="1:8" ht="14.25" customHeight="1">
      <c r="A773" s="4"/>
      <c r="B773" s="4"/>
      <c r="C773" s="4"/>
      <c r="D773" s="4"/>
      <c r="E773" s="4"/>
      <c r="F773" s="4"/>
      <c r="G773" s="4"/>
      <c r="H773" s="4"/>
    </row>
    <row r="774" spans="1:8" ht="14.25" customHeight="1">
      <c r="A774" s="4"/>
      <c r="B774" s="4"/>
      <c r="C774" s="4"/>
      <c r="D774" s="4"/>
      <c r="E774" s="4"/>
      <c r="F774" s="4"/>
      <c r="G774" s="4"/>
      <c r="H774" s="4"/>
    </row>
    <row r="775" spans="1:8" ht="14.25" customHeight="1">
      <c r="A775" s="4"/>
      <c r="B775" s="4"/>
      <c r="C775" s="4"/>
      <c r="D775" s="4"/>
      <c r="E775" s="4"/>
      <c r="F775" s="4"/>
      <c r="G775" s="4"/>
      <c r="H775" s="4"/>
    </row>
    <row r="776" spans="1:8" ht="14.25" customHeight="1">
      <c r="A776" s="4"/>
      <c r="B776" s="4"/>
      <c r="C776" s="4"/>
      <c r="D776" s="4"/>
      <c r="E776" s="4"/>
      <c r="F776" s="4"/>
      <c r="G776" s="4"/>
      <c r="H776" s="4"/>
    </row>
    <row r="777" spans="1:8" ht="14.25" customHeight="1">
      <c r="A777" s="4"/>
      <c r="B777" s="4"/>
      <c r="C777" s="4"/>
      <c r="D777" s="4"/>
      <c r="E777" s="4"/>
      <c r="F777" s="4"/>
      <c r="G777" s="4"/>
      <c r="H777" s="4"/>
    </row>
    <row r="778" spans="1:8" ht="14.25" customHeight="1">
      <c r="A778" s="4"/>
      <c r="B778" s="4"/>
      <c r="C778" s="4"/>
      <c r="D778" s="4"/>
      <c r="E778" s="4"/>
      <c r="F778" s="4"/>
      <c r="G778" s="4"/>
      <c r="H778" s="4"/>
    </row>
    <row r="779" spans="1:8" ht="14.25" customHeight="1">
      <c r="A779" s="4"/>
      <c r="B779" s="4"/>
      <c r="C779" s="4"/>
      <c r="D779" s="4"/>
      <c r="E779" s="4"/>
      <c r="F779" s="4"/>
      <c r="G779" s="4"/>
      <c r="H779" s="4"/>
    </row>
    <row r="780" spans="1:8" ht="14.25" customHeight="1">
      <c r="A780" s="4"/>
      <c r="B780" s="4"/>
      <c r="C780" s="4"/>
      <c r="D780" s="4"/>
      <c r="E780" s="4"/>
      <c r="F780" s="4"/>
      <c r="G780" s="4"/>
      <c r="H780" s="4"/>
    </row>
    <row r="781" spans="1:8" ht="14.25" customHeight="1">
      <c r="A781" s="4"/>
      <c r="B781" s="4"/>
      <c r="C781" s="4"/>
      <c r="D781" s="4"/>
      <c r="E781" s="4"/>
      <c r="F781" s="4"/>
      <c r="G781" s="4"/>
      <c r="H781" s="4"/>
    </row>
    <row r="782" spans="1:8" ht="14.25" customHeight="1">
      <c r="A782" s="4"/>
      <c r="B782" s="4"/>
      <c r="C782" s="4"/>
      <c r="D782" s="4"/>
      <c r="E782" s="4"/>
      <c r="F782" s="4"/>
      <c r="G782" s="4"/>
      <c r="H782" s="4"/>
    </row>
    <row r="783" spans="1:8" ht="14.25" customHeight="1">
      <c r="A783" s="4"/>
      <c r="B783" s="4"/>
      <c r="C783" s="4"/>
      <c r="D783" s="4"/>
      <c r="E783" s="4"/>
      <c r="F783" s="4"/>
      <c r="G783" s="4"/>
      <c r="H783" s="4"/>
    </row>
    <row r="784" spans="1:8" ht="14.25" customHeight="1">
      <c r="A784" s="4"/>
      <c r="B784" s="4"/>
      <c r="C784" s="4"/>
      <c r="D784" s="4"/>
      <c r="E784" s="4"/>
      <c r="F784" s="4"/>
      <c r="G784" s="4"/>
      <c r="H784" s="4"/>
    </row>
    <row r="785" spans="1:8" ht="14.25" customHeight="1">
      <c r="A785" s="4"/>
      <c r="B785" s="4"/>
      <c r="C785" s="4"/>
      <c r="D785" s="4"/>
      <c r="E785" s="4"/>
      <c r="F785" s="4"/>
      <c r="G785" s="4"/>
      <c r="H785" s="4"/>
    </row>
    <row r="786" spans="1:8" ht="14.25" customHeight="1">
      <c r="A786" s="4"/>
      <c r="B786" s="4"/>
      <c r="C786" s="4"/>
      <c r="D786" s="4"/>
      <c r="E786" s="4"/>
      <c r="F786" s="4"/>
      <c r="G786" s="4"/>
      <c r="H786" s="4"/>
    </row>
    <row r="787" spans="1:8" ht="14.25" customHeight="1">
      <c r="A787" s="4"/>
      <c r="B787" s="4"/>
      <c r="C787" s="4"/>
      <c r="D787" s="4"/>
      <c r="E787" s="4"/>
      <c r="F787" s="4"/>
      <c r="G787" s="4"/>
      <c r="H787" s="4"/>
    </row>
    <row r="788" spans="1:8" ht="14.25" customHeight="1">
      <c r="A788" s="4"/>
      <c r="B788" s="4"/>
      <c r="C788" s="4"/>
      <c r="D788" s="4"/>
      <c r="E788" s="4"/>
      <c r="F788" s="4"/>
      <c r="G788" s="4"/>
      <c r="H788" s="4"/>
    </row>
    <row r="789" spans="1:8" ht="14.25" customHeight="1">
      <c r="A789" s="4"/>
      <c r="B789" s="4"/>
      <c r="C789" s="4"/>
      <c r="D789" s="4"/>
      <c r="E789" s="4"/>
      <c r="F789" s="4"/>
      <c r="G789" s="4"/>
      <c r="H789" s="4"/>
    </row>
    <row r="790" spans="1:8" ht="14.25" customHeight="1">
      <c r="A790" s="4"/>
      <c r="B790" s="4"/>
      <c r="C790" s="4"/>
      <c r="D790" s="4"/>
      <c r="E790" s="4"/>
      <c r="F790" s="4"/>
      <c r="G790" s="4"/>
      <c r="H790" s="4"/>
    </row>
    <row r="791" spans="1:8" ht="14.25" customHeight="1">
      <c r="A791" s="4"/>
      <c r="B791" s="4"/>
      <c r="C791" s="4"/>
      <c r="D791" s="4"/>
      <c r="E791" s="4"/>
      <c r="F791" s="4"/>
      <c r="G791" s="4"/>
      <c r="H791" s="4"/>
    </row>
    <row r="792" spans="1:8" ht="14.25" customHeight="1">
      <c r="A792" s="4"/>
      <c r="B792" s="4"/>
      <c r="C792" s="4"/>
      <c r="D792" s="4"/>
      <c r="E792" s="4"/>
      <c r="F792" s="4"/>
      <c r="G792" s="4"/>
      <c r="H792" s="4"/>
    </row>
    <row r="793" spans="1:8" ht="14.25" customHeight="1">
      <c r="A793" s="4"/>
      <c r="B793" s="4"/>
      <c r="C793" s="4"/>
      <c r="D793" s="4"/>
      <c r="E793" s="4"/>
      <c r="F793" s="4"/>
      <c r="G793" s="4"/>
      <c r="H793" s="4"/>
    </row>
    <row r="794" spans="1:8" ht="14.25" customHeight="1">
      <c r="A794" s="4"/>
      <c r="B794" s="4"/>
      <c r="C794" s="4"/>
      <c r="D794" s="4"/>
      <c r="E794" s="4"/>
      <c r="F794" s="4"/>
      <c r="G794" s="4"/>
      <c r="H794" s="4"/>
    </row>
    <row r="795" spans="1:8" ht="14.25" customHeight="1">
      <c r="A795" s="4"/>
      <c r="B795" s="4"/>
      <c r="C795" s="4"/>
      <c r="D795" s="4"/>
      <c r="E795" s="4"/>
      <c r="F795" s="4"/>
      <c r="G795" s="4"/>
      <c r="H795" s="4"/>
    </row>
    <row r="796" spans="1:8" ht="14.25" customHeight="1">
      <c r="A796" s="4"/>
      <c r="B796" s="4"/>
      <c r="C796" s="4"/>
      <c r="D796" s="4"/>
      <c r="E796" s="4"/>
      <c r="F796" s="4"/>
      <c r="G796" s="4"/>
      <c r="H796" s="4"/>
    </row>
    <row r="797" spans="1:8" ht="14.25" customHeight="1">
      <c r="A797" s="4"/>
      <c r="B797" s="4"/>
      <c r="C797" s="4"/>
      <c r="D797" s="4"/>
      <c r="E797" s="4"/>
      <c r="F797" s="4"/>
      <c r="G797" s="4"/>
      <c r="H797" s="4"/>
    </row>
    <row r="798" spans="1:8" ht="14.25" customHeight="1">
      <c r="A798" s="4"/>
      <c r="B798" s="4"/>
      <c r="C798" s="4"/>
      <c r="D798" s="4"/>
      <c r="E798" s="4"/>
      <c r="F798" s="4"/>
      <c r="G798" s="4"/>
      <c r="H798" s="4"/>
    </row>
    <row r="799" spans="1:8" ht="14.25" customHeight="1">
      <c r="A799" s="4"/>
      <c r="B799" s="4"/>
      <c r="C799" s="4"/>
      <c r="D799" s="4"/>
      <c r="E799" s="4"/>
      <c r="F799" s="4"/>
      <c r="G799" s="4"/>
      <c r="H799" s="4"/>
    </row>
    <row r="800" spans="1:8" ht="14.25" customHeight="1">
      <c r="A800" s="4"/>
      <c r="B800" s="4"/>
      <c r="C800" s="4"/>
      <c r="D800" s="4"/>
      <c r="E800" s="4"/>
      <c r="F800" s="4"/>
      <c r="G800" s="4"/>
      <c r="H800" s="4"/>
    </row>
    <row r="801" spans="1:8" ht="14.25" customHeight="1">
      <c r="A801" s="4"/>
      <c r="B801" s="4"/>
      <c r="C801" s="4"/>
      <c r="D801" s="4"/>
      <c r="E801" s="4"/>
      <c r="F801" s="4"/>
      <c r="G801" s="4"/>
      <c r="H801" s="4"/>
    </row>
    <row r="802" spans="1:8" ht="14.25" customHeight="1">
      <c r="A802" s="4"/>
      <c r="B802" s="4"/>
      <c r="C802" s="4"/>
      <c r="D802" s="4"/>
      <c r="E802" s="4"/>
      <c r="F802" s="4"/>
      <c r="G802" s="4"/>
      <c r="H802" s="4"/>
    </row>
    <row r="803" spans="1:8" ht="14.25" customHeight="1">
      <c r="A803" s="4"/>
      <c r="B803" s="4"/>
      <c r="C803" s="4"/>
      <c r="D803" s="4"/>
      <c r="E803" s="4"/>
      <c r="F803" s="4"/>
      <c r="G803" s="4"/>
      <c r="H803" s="4"/>
    </row>
    <row r="804" spans="1:8" ht="14.25" customHeight="1">
      <c r="A804" s="4"/>
      <c r="B804" s="4"/>
      <c r="C804" s="4"/>
      <c r="D804" s="4"/>
      <c r="E804" s="4"/>
      <c r="F804" s="4"/>
      <c r="G804" s="4"/>
      <c r="H804" s="4"/>
    </row>
    <row r="805" spans="1:8" ht="14.25" customHeight="1">
      <c r="A805" s="4"/>
      <c r="B805" s="4"/>
      <c r="C805" s="4"/>
      <c r="D805" s="4"/>
      <c r="E805" s="4"/>
      <c r="F805" s="4"/>
      <c r="G805" s="4"/>
      <c r="H805" s="4"/>
    </row>
    <row r="806" spans="1:8" ht="14.25" customHeight="1">
      <c r="A806" s="4"/>
      <c r="B806" s="4"/>
      <c r="C806" s="4"/>
      <c r="D806" s="4"/>
      <c r="E806" s="4"/>
      <c r="F806" s="4"/>
      <c r="G806" s="4"/>
      <c r="H806" s="4"/>
    </row>
    <row r="807" spans="1:8" ht="14.25" customHeight="1">
      <c r="A807" s="4"/>
      <c r="B807" s="4"/>
      <c r="C807" s="4"/>
      <c r="D807" s="4"/>
      <c r="E807" s="4"/>
      <c r="F807" s="4"/>
      <c r="G807" s="4"/>
      <c r="H807" s="4"/>
    </row>
    <row r="808" spans="1:8" ht="14.25" customHeight="1">
      <c r="A808" s="4"/>
      <c r="B808" s="4"/>
      <c r="C808" s="4"/>
      <c r="D808" s="4"/>
      <c r="E808" s="4"/>
      <c r="F808" s="4"/>
      <c r="G808" s="4"/>
      <c r="H808" s="4"/>
    </row>
    <row r="809" spans="1:8" ht="14.25" customHeight="1">
      <c r="A809" s="4"/>
      <c r="B809" s="4"/>
      <c r="C809" s="4"/>
      <c r="D809" s="4"/>
      <c r="E809" s="4"/>
      <c r="F809" s="4"/>
      <c r="G809" s="4"/>
      <c r="H809" s="4"/>
    </row>
    <row r="810" spans="1:8" ht="14.25" customHeight="1">
      <c r="A810" s="4"/>
      <c r="B810" s="4"/>
      <c r="C810" s="4"/>
      <c r="D810" s="4"/>
      <c r="E810" s="4"/>
      <c r="F810" s="4"/>
      <c r="G810" s="4"/>
      <c r="H810" s="4"/>
    </row>
    <row r="811" spans="1:8" ht="14.25" customHeight="1">
      <c r="A811" s="4"/>
      <c r="B811" s="4"/>
      <c r="C811" s="4"/>
      <c r="D811" s="4"/>
      <c r="E811" s="4"/>
      <c r="F811" s="4"/>
      <c r="G811" s="4"/>
      <c r="H811" s="4"/>
    </row>
    <row r="812" spans="1:8" ht="14.25" customHeight="1">
      <c r="A812" s="4"/>
      <c r="B812" s="4"/>
      <c r="C812" s="4"/>
      <c r="D812" s="4"/>
      <c r="E812" s="4"/>
      <c r="F812" s="4"/>
      <c r="G812" s="4"/>
      <c r="H812" s="4"/>
    </row>
    <row r="813" spans="1:8" ht="14.25" customHeight="1">
      <c r="A813" s="4"/>
      <c r="B813" s="4"/>
      <c r="C813" s="4"/>
      <c r="D813" s="4"/>
      <c r="E813" s="4"/>
      <c r="F813" s="4"/>
      <c r="G813" s="4"/>
      <c r="H813" s="4"/>
    </row>
    <row r="814" spans="1:8" ht="14.25" customHeight="1">
      <c r="A814" s="4"/>
      <c r="B814" s="4"/>
      <c r="C814" s="4"/>
      <c r="D814" s="4"/>
      <c r="E814" s="4"/>
      <c r="F814" s="4"/>
      <c r="G814" s="4"/>
      <c r="H814" s="4"/>
    </row>
    <row r="815" spans="1:8" ht="14.25" customHeight="1">
      <c r="A815" s="4"/>
      <c r="B815" s="4"/>
      <c r="C815" s="4"/>
      <c r="D815" s="4"/>
      <c r="E815" s="4"/>
      <c r="F815" s="4"/>
      <c r="G815" s="4"/>
      <c r="H815" s="4"/>
    </row>
    <row r="816" spans="1:8" ht="14.25" customHeight="1">
      <c r="A816" s="4"/>
      <c r="B816" s="4"/>
      <c r="C816" s="4"/>
      <c r="D816" s="4"/>
      <c r="E816" s="4"/>
      <c r="F816" s="4"/>
      <c r="G816" s="4"/>
      <c r="H816" s="4"/>
    </row>
    <row r="817" spans="1:8" ht="14.25" customHeight="1">
      <c r="A817" s="4"/>
      <c r="B817" s="4"/>
      <c r="C817" s="4"/>
      <c r="D817" s="4"/>
      <c r="E817" s="4"/>
      <c r="F817" s="4"/>
      <c r="G817" s="4"/>
      <c r="H817" s="4"/>
    </row>
    <row r="818" spans="1:8" ht="14.25" customHeight="1">
      <c r="A818" s="4"/>
      <c r="B818" s="4"/>
      <c r="C818" s="4"/>
      <c r="D818" s="4"/>
      <c r="E818" s="4"/>
      <c r="F818" s="4"/>
      <c r="G818" s="4"/>
      <c r="H818" s="4"/>
    </row>
    <row r="819" spans="1:8" ht="14.25" customHeight="1">
      <c r="A819" s="4"/>
      <c r="B819" s="4"/>
      <c r="C819" s="4"/>
      <c r="D819" s="4"/>
      <c r="E819" s="4"/>
      <c r="F819" s="4"/>
      <c r="G819" s="4"/>
      <c r="H819" s="4"/>
    </row>
    <row r="820" spans="1:8" ht="14.25" customHeight="1">
      <c r="A820" s="4"/>
      <c r="B820" s="4"/>
      <c r="C820" s="4"/>
      <c r="D820" s="4"/>
      <c r="E820" s="4"/>
      <c r="F820" s="4"/>
      <c r="G820" s="4"/>
      <c r="H820" s="4"/>
    </row>
    <row r="821" spans="1:8" ht="14.25" customHeight="1">
      <c r="A821" s="4"/>
      <c r="B821" s="4"/>
      <c r="C821" s="4"/>
      <c r="D821" s="4"/>
      <c r="E821" s="4"/>
      <c r="F821" s="4"/>
      <c r="G821" s="4"/>
      <c r="H821" s="4"/>
    </row>
    <row r="822" spans="1:8" ht="14.25" customHeight="1">
      <c r="A822" s="4"/>
      <c r="B822" s="4"/>
      <c r="C822" s="4"/>
      <c r="D822" s="4"/>
      <c r="E822" s="4"/>
      <c r="F822" s="4"/>
      <c r="G822" s="4"/>
      <c r="H822" s="4"/>
    </row>
    <row r="823" spans="1:8" ht="14.25" customHeight="1">
      <c r="A823" s="4"/>
      <c r="B823" s="4"/>
      <c r="C823" s="4"/>
      <c r="D823" s="4"/>
      <c r="E823" s="4"/>
      <c r="F823" s="4"/>
      <c r="G823" s="4"/>
      <c r="H823" s="4"/>
    </row>
    <row r="824" spans="1:8" ht="14.25" customHeight="1">
      <c r="A824" s="4"/>
      <c r="B824" s="4"/>
      <c r="C824" s="4"/>
      <c r="D824" s="4"/>
      <c r="E824" s="4"/>
      <c r="F824" s="4"/>
      <c r="G824" s="4"/>
      <c r="H824" s="4"/>
    </row>
    <row r="825" spans="1:8" ht="14.25" customHeight="1">
      <c r="A825" s="4"/>
      <c r="B825" s="4"/>
      <c r="C825" s="4"/>
      <c r="D825" s="4"/>
      <c r="E825" s="4"/>
      <c r="F825" s="4"/>
      <c r="G825" s="4"/>
      <c r="H825" s="4"/>
    </row>
    <row r="826" spans="1:8" ht="14.25" customHeight="1">
      <c r="A826" s="4"/>
      <c r="B826" s="4"/>
      <c r="C826" s="4"/>
      <c r="D826" s="4"/>
      <c r="E826" s="4"/>
      <c r="F826" s="4"/>
      <c r="G826" s="4"/>
      <c r="H826" s="4"/>
    </row>
    <row r="827" spans="1:8" ht="14.25" customHeight="1">
      <c r="A827" s="4"/>
      <c r="B827" s="4"/>
      <c r="C827" s="4"/>
      <c r="D827" s="4"/>
      <c r="E827" s="4"/>
      <c r="F827" s="4"/>
      <c r="G827" s="4"/>
      <c r="H827" s="4"/>
    </row>
    <row r="828" spans="1:8" ht="14.25" customHeight="1">
      <c r="A828" s="4"/>
      <c r="B828" s="4"/>
      <c r="C828" s="4"/>
      <c r="D828" s="4"/>
      <c r="E828" s="4"/>
      <c r="F828" s="4"/>
      <c r="G828" s="4"/>
      <c r="H828" s="4"/>
    </row>
    <row r="829" spans="1:8" ht="14.25" customHeight="1">
      <c r="A829" s="4"/>
      <c r="B829" s="4"/>
      <c r="C829" s="4"/>
      <c r="D829" s="4"/>
      <c r="E829" s="4"/>
      <c r="F829" s="4"/>
      <c r="G829" s="4"/>
      <c r="H829" s="4"/>
    </row>
    <row r="830" spans="1:8" ht="14.25" customHeight="1">
      <c r="A830" s="4"/>
      <c r="B830" s="4"/>
      <c r="C830" s="4"/>
      <c r="D830" s="4"/>
      <c r="E830" s="4"/>
      <c r="F830" s="4"/>
      <c r="G830" s="4"/>
      <c r="H830" s="4"/>
    </row>
    <row r="831" spans="1:8" ht="14.25" customHeight="1">
      <c r="A831" s="4"/>
      <c r="B831" s="4"/>
      <c r="C831" s="4"/>
      <c r="D831" s="4"/>
      <c r="E831" s="4"/>
      <c r="F831" s="4"/>
      <c r="G831" s="4"/>
      <c r="H831" s="4"/>
    </row>
    <row r="832" spans="1:8" ht="14.25" customHeight="1">
      <c r="A832" s="4"/>
      <c r="B832" s="4"/>
      <c r="C832" s="4"/>
      <c r="D832" s="4"/>
      <c r="E832" s="4"/>
      <c r="F832" s="4"/>
      <c r="G832" s="4"/>
      <c r="H832" s="4"/>
    </row>
    <row r="833" spans="1:8" ht="14.25" customHeight="1">
      <c r="A833" s="4"/>
      <c r="B833" s="4"/>
      <c r="C833" s="4"/>
      <c r="D833" s="4"/>
      <c r="E833" s="4"/>
      <c r="F833" s="4"/>
      <c r="G833" s="4"/>
      <c r="H833" s="4"/>
    </row>
    <row r="834" spans="1:8" ht="14.25" customHeight="1">
      <c r="A834" s="4"/>
      <c r="B834" s="4"/>
      <c r="C834" s="4"/>
      <c r="D834" s="4"/>
      <c r="E834" s="4"/>
      <c r="F834" s="4"/>
      <c r="G834" s="4"/>
      <c r="H834" s="4"/>
    </row>
    <row r="835" spans="1:8" ht="14.25" customHeight="1">
      <c r="A835" s="4"/>
      <c r="B835" s="4"/>
      <c r="C835" s="4"/>
      <c r="D835" s="4"/>
      <c r="E835" s="4"/>
      <c r="F835" s="4"/>
      <c r="G835" s="4"/>
      <c r="H835" s="4"/>
    </row>
    <row r="836" spans="1:8" ht="14.25" customHeight="1">
      <c r="A836" s="4"/>
      <c r="B836" s="4"/>
      <c r="C836" s="4"/>
      <c r="D836" s="4"/>
      <c r="E836" s="4"/>
      <c r="F836" s="4"/>
      <c r="G836" s="4"/>
      <c r="H836" s="4"/>
    </row>
    <row r="837" spans="1:8" ht="14.25" customHeight="1">
      <c r="A837" s="4"/>
      <c r="B837" s="4"/>
      <c r="C837" s="4"/>
      <c r="D837" s="4"/>
      <c r="E837" s="4"/>
      <c r="F837" s="4"/>
      <c r="G837" s="4"/>
      <c r="H837" s="4"/>
    </row>
    <row r="838" spans="1:8" ht="14.25" customHeight="1">
      <c r="A838" s="4"/>
      <c r="B838" s="4"/>
      <c r="C838" s="4"/>
      <c r="D838" s="4"/>
      <c r="E838" s="4"/>
      <c r="F838" s="4"/>
      <c r="G838" s="4"/>
      <c r="H838" s="4"/>
    </row>
    <row r="839" spans="1:8" ht="14.25" customHeight="1">
      <c r="A839" s="4"/>
      <c r="B839" s="4"/>
      <c r="C839" s="4"/>
      <c r="D839" s="4"/>
      <c r="E839" s="4"/>
      <c r="F839" s="4"/>
      <c r="G839" s="4"/>
      <c r="H839" s="4"/>
    </row>
    <row r="840" spans="1:8" ht="14.25" customHeight="1">
      <c r="A840" s="4"/>
      <c r="B840" s="4"/>
      <c r="C840" s="4"/>
      <c r="D840" s="4"/>
      <c r="E840" s="4"/>
      <c r="F840" s="4"/>
      <c r="G840" s="4"/>
      <c r="H840" s="4"/>
    </row>
    <row r="841" spans="1:8" ht="14.25" customHeight="1">
      <c r="A841" s="4"/>
      <c r="B841" s="4"/>
      <c r="C841" s="4"/>
      <c r="D841" s="4"/>
      <c r="E841" s="4"/>
      <c r="F841" s="4"/>
      <c r="G841" s="4"/>
      <c r="H841" s="4"/>
    </row>
    <row r="842" spans="1:8" ht="14.25" customHeight="1">
      <c r="A842" s="4"/>
      <c r="B842" s="4"/>
      <c r="C842" s="4"/>
      <c r="D842" s="4"/>
      <c r="E842" s="4"/>
      <c r="F842" s="4"/>
      <c r="G842" s="4"/>
      <c r="H842" s="4"/>
    </row>
    <row r="843" spans="1:8" ht="14.25" customHeight="1">
      <c r="A843" s="4"/>
      <c r="B843" s="4"/>
      <c r="C843" s="4"/>
      <c r="D843" s="4"/>
      <c r="E843" s="4"/>
      <c r="F843" s="4"/>
      <c r="G843" s="4"/>
      <c r="H843" s="4"/>
    </row>
    <row r="844" spans="1:8" ht="14.25" customHeight="1">
      <c r="A844" s="4"/>
      <c r="B844" s="4"/>
      <c r="C844" s="4"/>
      <c r="D844" s="4"/>
      <c r="E844" s="4"/>
      <c r="F844" s="4"/>
      <c r="G844" s="4"/>
      <c r="H844" s="4"/>
    </row>
    <row r="845" spans="1:8" ht="14.25" customHeight="1">
      <c r="A845" s="4"/>
      <c r="B845" s="4"/>
      <c r="C845" s="4"/>
      <c r="D845" s="4"/>
      <c r="E845" s="4"/>
      <c r="F845" s="4"/>
      <c r="G845" s="4"/>
      <c r="H845" s="4"/>
    </row>
    <row r="846" spans="1:8" ht="14.25" customHeight="1">
      <c r="A846" s="4"/>
      <c r="B846" s="4"/>
      <c r="C846" s="4"/>
      <c r="D846" s="4"/>
      <c r="E846" s="4"/>
      <c r="F846" s="4"/>
      <c r="G846" s="4"/>
      <c r="H846" s="4"/>
    </row>
    <row r="847" spans="1:8" ht="14.25" customHeight="1">
      <c r="A847" s="4"/>
      <c r="B847" s="4"/>
      <c r="C847" s="4"/>
      <c r="D847" s="4"/>
      <c r="E847" s="4"/>
      <c r="F847" s="4"/>
      <c r="G847" s="4"/>
      <c r="H847" s="4"/>
    </row>
    <row r="848" spans="1:8" ht="14.25" customHeight="1">
      <c r="A848" s="4"/>
      <c r="B848" s="4"/>
      <c r="C848" s="4"/>
      <c r="D848" s="4"/>
      <c r="E848" s="4"/>
      <c r="F848" s="4"/>
      <c r="G848" s="4"/>
      <c r="H848" s="4"/>
    </row>
    <row r="849" spans="1:8" ht="14.25" customHeight="1">
      <c r="A849" s="4"/>
      <c r="B849" s="4"/>
      <c r="C849" s="4"/>
      <c r="D849" s="4"/>
      <c r="E849" s="4"/>
      <c r="F849" s="4"/>
      <c r="G849" s="4"/>
      <c r="H849" s="4"/>
    </row>
    <row r="850" spans="1:8" ht="14.25" customHeight="1">
      <c r="A850" s="4"/>
      <c r="B850" s="4"/>
      <c r="C850" s="4"/>
      <c r="D850" s="4"/>
      <c r="E850" s="4"/>
      <c r="F850" s="4"/>
      <c r="G850" s="4"/>
      <c r="H850" s="4"/>
    </row>
    <row r="851" spans="1:8" ht="14.25" customHeight="1">
      <c r="A851" s="4"/>
      <c r="B851" s="4"/>
      <c r="C851" s="4"/>
      <c r="D851" s="4"/>
      <c r="E851" s="4"/>
      <c r="F851" s="4"/>
      <c r="G851" s="4"/>
      <c r="H851" s="4"/>
    </row>
    <row r="852" spans="1:8" ht="14.25" customHeight="1">
      <c r="A852" s="4"/>
      <c r="B852" s="4"/>
      <c r="C852" s="4"/>
      <c r="D852" s="4"/>
      <c r="E852" s="4"/>
      <c r="F852" s="4"/>
      <c r="G852" s="4"/>
      <c r="H852" s="4"/>
    </row>
    <row r="853" spans="1:8" ht="14.25" customHeight="1">
      <c r="A853" s="4"/>
      <c r="B853" s="4"/>
      <c r="C853" s="4"/>
      <c r="D853" s="4"/>
      <c r="E853" s="4"/>
      <c r="F853" s="4"/>
      <c r="G853" s="4"/>
      <c r="H853" s="4"/>
    </row>
    <row r="854" spans="1:8" ht="14.25" customHeight="1">
      <c r="A854" s="4"/>
      <c r="B854" s="4"/>
      <c r="C854" s="4"/>
      <c r="D854" s="4"/>
      <c r="E854" s="4"/>
      <c r="F854" s="4"/>
      <c r="G854" s="4"/>
      <c r="H854" s="4"/>
    </row>
    <row r="855" spans="1:8" ht="14.25" customHeight="1">
      <c r="A855" s="4"/>
      <c r="B855" s="4"/>
      <c r="C855" s="4"/>
      <c r="D855" s="4"/>
      <c r="E855" s="4"/>
      <c r="F855" s="4"/>
      <c r="G855" s="4"/>
      <c r="H855" s="4"/>
    </row>
    <row r="856" spans="1:8" ht="14.25" customHeight="1">
      <c r="A856" s="4"/>
      <c r="B856" s="4"/>
      <c r="C856" s="4"/>
      <c r="D856" s="4"/>
      <c r="E856" s="4"/>
      <c r="F856" s="4"/>
      <c r="G856" s="4"/>
      <c r="H856" s="4"/>
    </row>
    <row r="857" spans="1:8" ht="14.25" customHeight="1">
      <c r="A857" s="4"/>
      <c r="B857" s="4"/>
      <c r="C857" s="4"/>
      <c r="D857" s="4"/>
      <c r="E857" s="4"/>
      <c r="F857" s="4"/>
      <c r="G857" s="4"/>
      <c r="H857" s="4"/>
    </row>
    <row r="858" spans="1:8" ht="14.25" customHeight="1">
      <c r="A858" s="4"/>
      <c r="B858" s="4"/>
      <c r="C858" s="4"/>
      <c r="D858" s="4"/>
      <c r="E858" s="4"/>
      <c r="F858" s="4"/>
      <c r="G858" s="4"/>
      <c r="H858" s="4"/>
    </row>
    <row r="859" spans="1:8" ht="14.25" customHeight="1">
      <c r="A859" s="4"/>
      <c r="B859" s="4"/>
      <c r="C859" s="4"/>
      <c r="D859" s="4"/>
      <c r="E859" s="4"/>
      <c r="F859" s="4"/>
      <c r="G859" s="4"/>
      <c r="H859" s="4"/>
    </row>
    <row r="860" spans="1:8" ht="14.25" customHeight="1">
      <c r="A860" s="4"/>
      <c r="B860" s="4"/>
      <c r="C860" s="4"/>
      <c r="D860" s="4"/>
      <c r="E860" s="4"/>
      <c r="F860" s="4"/>
      <c r="G860" s="4"/>
      <c r="H860" s="4"/>
    </row>
    <row r="861" spans="1:8" ht="14.25" customHeight="1">
      <c r="A861" s="4"/>
      <c r="B861" s="4"/>
      <c r="C861" s="4"/>
      <c r="D861" s="4"/>
      <c r="E861" s="4"/>
      <c r="F861" s="4"/>
      <c r="G861" s="4"/>
      <c r="H861" s="4"/>
    </row>
    <row r="862" spans="1:8" ht="14.25" customHeight="1">
      <c r="A862" s="4"/>
      <c r="B862" s="4"/>
      <c r="C862" s="4"/>
      <c r="D862" s="4"/>
      <c r="E862" s="4"/>
      <c r="F862" s="4"/>
      <c r="G862" s="4"/>
      <c r="H862" s="4"/>
    </row>
    <row r="863" spans="1:8" ht="14.25" customHeight="1">
      <c r="A863" s="4"/>
      <c r="B863" s="4"/>
      <c r="C863" s="4"/>
      <c r="D863" s="4"/>
      <c r="E863" s="4"/>
      <c r="F863" s="4"/>
      <c r="G863" s="4"/>
      <c r="H863" s="4"/>
    </row>
    <row r="864" spans="1:8" ht="14.25" customHeight="1">
      <c r="A864" s="4"/>
      <c r="B864" s="4"/>
      <c r="C864" s="4"/>
      <c r="D864" s="4"/>
      <c r="E864" s="4"/>
      <c r="F864" s="4"/>
      <c r="G864" s="4"/>
      <c r="H864" s="4"/>
    </row>
    <row r="865" spans="1:8" ht="14.25" customHeight="1">
      <c r="A865" s="4"/>
      <c r="B865" s="4"/>
      <c r="C865" s="4"/>
      <c r="D865" s="4"/>
      <c r="E865" s="4"/>
      <c r="F865" s="4"/>
      <c r="G865" s="4"/>
      <c r="H865" s="4"/>
    </row>
    <row r="866" spans="1:8" ht="14.25" customHeight="1">
      <c r="A866" s="4"/>
      <c r="B866" s="4"/>
      <c r="C866" s="4"/>
      <c r="D866" s="4"/>
      <c r="E866" s="4"/>
      <c r="F866" s="4"/>
      <c r="G866" s="4"/>
      <c r="H866" s="4"/>
    </row>
    <row r="867" spans="1:8" ht="14.25" customHeight="1">
      <c r="A867" s="4"/>
      <c r="B867" s="4"/>
      <c r="C867" s="4"/>
      <c r="D867" s="4"/>
      <c r="E867" s="4"/>
      <c r="F867" s="4"/>
      <c r="G867" s="4"/>
      <c r="H867" s="4"/>
    </row>
    <row r="868" spans="1:8" ht="14.25" customHeight="1">
      <c r="A868" s="4"/>
      <c r="B868" s="4"/>
      <c r="C868" s="4"/>
      <c r="D868" s="4"/>
      <c r="E868" s="4"/>
      <c r="F868" s="4"/>
      <c r="G868" s="4"/>
      <c r="H868" s="4"/>
    </row>
    <row r="869" spans="1:8" ht="14.25" customHeight="1">
      <c r="A869" s="4"/>
      <c r="B869" s="4"/>
      <c r="C869" s="4"/>
      <c r="D869" s="4"/>
      <c r="E869" s="4"/>
      <c r="F869" s="4"/>
      <c r="G869" s="4"/>
      <c r="H869" s="4"/>
    </row>
    <row r="870" spans="1:8" ht="14.25" customHeight="1">
      <c r="A870" s="4"/>
      <c r="B870" s="4"/>
      <c r="C870" s="4"/>
      <c r="D870" s="4"/>
      <c r="E870" s="4"/>
      <c r="F870" s="4"/>
      <c r="G870" s="4"/>
      <c r="H870" s="4"/>
    </row>
    <row r="871" spans="1:8" ht="14.25" customHeight="1">
      <c r="A871" s="4"/>
      <c r="B871" s="4"/>
      <c r="C871" s="4"/>
      <c r="D871" s="4"/>
      <c r="E871" s="4"/>
      <c r="F871" s="4"/>
      <c r="G871" s="4"/>
      <c r="H871" s="4"/>
    </row>
    <row r="872" spans="1:8" ht="14.25" customHeight="1">
      <c r="A872" s="4"/>
      <c r="B872" s="4"/>
      <c r="C872" s="4"/>
      <c r="D872" s="4"/>
      <c r="E872" s="4"/>
      <c r="F872" s="4"/>
      <c r="G872" s="4"/>
      <c r="H872" s="4"/>
    </row>
    <row r="873" spans="1:8" ht="14.25" customHeight="1">
      <c r="A873" s="4"/>
      <c r="B873" s="4"/>
      <c r="C873" s="4"/>
      <c r="D873" s="4"/>
      <c r="E873" s="4"/>
      <c r="F873" s="4"/>
      <c r="G873" s="4"/>
      <c r="H873" s="4"/>
    </row>
    <row r="874" spans="1:8" ht="14.25" customHeight="1">
      <c r="A874" s="4"/>
      <c r="B874" s="4"/>
      <c r="C874" s="4"/>
      <c r="D874" s="4"/>
      <c r="E874" s="4"/>
      <c r="F874" s="4"/>
      <c r="G874" s="4"/>
      <c r="H874" s="4"/>
    </row>
    <row r="875" spans="1:8" ht="14.25" customHeight="1">
      <c r="A875" s="4"/>
      <c r="B875" s="4"/>
      <c r="C875" s="4"/>
      <c r="D875" s="4"/>
      <c r="E875" s="4"/>
      <c r="F875" s="4"/>
      <c r="G875" s="4"/>
      <c r="H875" s="4"/>
    </row>
    <row r="876" spans="1:8" ht="14.25" customHeight="1">
      <c r="A876" s="4"/>
      <c r="B876" s="4"/>
      <c r="C876" s="4"/>
      <c r="D876" s="4"/>
      <c r="E876" s="4"/>
      <c r="F876" s="4"/>
      <c r="G876" s="4"/>
      <c r="H876" s="4"/>
    </row>
    <row r="877" spans="1:8" ht="14.25" customHeight="1">
      <c r="A877" s="4"/>
      <c r="B877" s="4"/>
      <c r="C877" s="4"/>
      <c r="D877" s="4"/>
      <c r="E877" s="4"/>
      <c r="F877" s="4"/>
      <c r="G877" s="4"/>
      <c r="H877" s="4"/>
    </row>
    <row r="878" spans="1:8" ht="14.25" customHeight="1">
      <c r="A878" s="4"/>
      <c r="B878" s="4"/>
      <c r="C878" s="4"/>
      <c r="D878" s="4"/>
      <c r="E878" s="4"/>
      <c r="F878" s="4"/>
      <c r="G878" s="4"/>
      <c r="H878" s="4"/>
    </row>
    <row r="879" spans="1:8" ht="14.25" customHeight="1">
      <c r="A879" s="4"/>
      <c r="B879" s="4"/>
      <c r="C879" s="4"/>
      <c r="D879" s="4"/>
      <c r="E879" s="4"/>
      <c r="F879" s="4"/>
      <c r="G879" s="4"/>
      <c r="H879" s="4"/>
    </row>
    <row r="880" spans="1:8" ht="14.25" customHeight="1">
      <c r="A880" s="4"/>
      <c r="B880" s="4"/>
      <c r="C880" s="4"/>
      <c r="D880" s="4"/>
      <c r="E880" s="4"/>
      <c r="F880" s="4"/>
      <c r="G880" s="4"/>
      <c r="H880" s="4"/>
    </row>
    <row r="881" spans="1:8" ht="14.25" customHeight="1">
      <c r="A881" s="4"/>
      <c r="B881" s="4"/>
      <c r="C881" s="4"/>
      <c r="D881" s="4"/>
      <c r="E881" s="4"/>
      <c r="F881" s="4"/>
      <c r="G881" s="4"/>
      <c r="H881" s="4"/>
    </row>
    <row r="882" spans="1:8" ht="14.25" customHeight="1">
      <c r="A882" s="4"/>
      <c r="B882" s="4"/>
      <c r="C882" s="4"/>
      <c r="D882" s="4"/>
      <c r="E882" s="4"/>
      <c r="F882" s="4"/>
      <c r="G882" s="4"/>
      <c r="H882" s="4"/>
    </row>
    <row r="883" spans="1:8" ht="14.25" customHeight="1">
      <c r="A883" s="4"/>
      <c r="B883" s="4"/>
      <c r="C883" s="4"/>
      <c r="D883" s="4"/>
      <c r="E883" s="4"/>
      <c r="F883" s="4"/>
      <c r="G883" s="4"/>
      <c r="H883" s="4"/>
    </row>
    <row r="884" spans="1:8" ht="14.25" customHeight="1">
      <c r="A884" s="4"/>
      <c r="B884" s="4"/>
      <c r="C884" s="4"/>
      <c r="D884" s="4"/>
      <c r="E884" s="4"/>
      <c r="F884" s="4"/>
      <c r="G884" s="4"/>
      <c r="H884" s="4"/>
    </row>
    <row r="885" spans="1:8" ht="14.25" customHeight="1">
      <c r="A885" s="4"/>
      <c r="B885" s="4"/>
      <c r="C885" s="4"/>
      <c r="D885" s="4"/>
      <c r="E885" s="4"/>
      <c r="F885" s="4"/>
      <c r="G885" s="4"/>
      <c r="H885" s="4"/>
    </row>
    <row r="886" spans="1:8" ht="14.25" customHeight="1">
      <c r="A886" s="4"/>
      <c r="B886" s="4"/>
      <c r="C886" s="4"/>
      <c r="D886" s="4"/>
      <c r="E886" s="4"/>
      <c r="F886" s="4"/>
      <c r="G886" s="4"/>
      <c r="H886" s="4"/>
    </row>
    <row r="887" spans="1:8" ht="14.25" customHeight="1">
      <c r="A887" s="4"/>
      <c r="B887" s="4"/>
      <c r="C887" s="4"/>
      <c r="D887" s="4"/>
      <c r="E887" s="4"/>
      <c r="F887" s="4"/>
      <c r="G887" s="4"/>
      <c r="H887" s="4"/>
    </row>
    <row r="888" spans="1:8" ht="14.25" customHeight="1">
      <c r="A888" s="4"/>
      <c r="B888" s="4"/>
      <c r="C888" s="4"/>
      <c r="D888" s="4"/>
      <c r="E888" s="4"/>
      <c r="F888" s="4"/>
      <c r="G888" s="4"/>
      <c r="H888" s="4"/>
    </row>
    <row r="889" spans="1:8" ht="14.25" customHeight="1">
      <c r="A889" s="4"/>
      <c r="B889" s="4"/>
      <c r="C889" s="4"/>
      <c r="D889" s="4"/>
      <c r="E889" s="4"/>
      <c r="F889" s="4"/>
      <c r="G889" s="4"/>
      <c r="H889" s="4"/>
    </row>
    <row r="890" spans="1:8" ht="14.25" customHeight="1">
      <c r="A890" s="4"/>
      <c r="B890" s="4"/>
      <c r="C890" s="4"/>
      <c r="D890" s="4"/>
      <c r="E890" s="4"/>
      <c r="F890" s="4"/>
      <c r="G890" s="4"/>
      <c r="H890" s="4"/>
    </row>
    <row r="891" spans="1:8" ht="14.25" customHeight="1">
      <c r="A891" s="4"/>
      <c r="B891" s="4"/>
      <c r="C891" s="4"/>
      <c r="D891" s="4"/>
      <c r="E891" s="4"/>
      <c r="F891" s="4"/>
      <c r="G891" s="4"/>
      <c r="H891" s="4"/>
    </row>
    <row r="892" spans="1:8" ht="14.25" customHeight="1">
      <c r="A892" s="4"/>
      <c r="B892" s="4"/>
      <c r="C892" s="4"/>
      <c r="D892" s="4"/>
      <c r="E892" s="4"/>
      <c r="F892" s="4"/>
      <c r="G892" s="4"/>
      <c r="H892" s="4"/>
    </row>
    <row r="893" spans="1:8" ht="14.25" customHeight="1">
      <c r="A893" s="4"/>
      <c r="B893" s="4"/>
      <c r="C893" s="4"/>
      <c r="D893" s="4"/>
      <c r="E893" s="4"/>
      <c r="F893" s="4"/>
      <c r="G893" s="4"/>
      <c r="H893" s="4"/>
    </row>
    <row r="894" spans="1:8" ht="14.25" customHeight="1">
      <c r="A894" s="4"/>
      <c r="B894" s="4"/>
      <c r="C894" s="4"/>
      <c r="D894" s="4"/>
      <c r="E894" s="4"/>
      <c r="F894" s="4"/>
      <c r="G894" s="4"/>
      <c r="H894" s="4"/>
    </row>
    <row r="895" spans="1:8" ht="14.25" customHeight="1">
      <c r="A895" s="4"/>
      <c r="B895" s="4"/>
      <c r="C895" s="4"/>
      <c r="D895" s="4"/>
      <c r="E895" s="4"/>
      <c r="F895" s="4"/>
      <c r="G895" s="4"/>
      <c r="H895" s="4"/>
    </row>
    <row r="896" spans="1:8" ht="14.25" customHeight="1">
      <c r="A896" s="4"/>
      <c r="B896" s="4"/>
      <c r="C896" s="4"/>
      <c r="D896" s="4"/>
      <c r="E896" s="4"/>
      <c r="F896" s="4"/>
      <c r="G896" s="4"/>
      <c r="H896" s="4"/>
    </row>
    <row r="897" spans="1:8" ht="14.25" customHeight="1">
      <c r="A897" s="4"/>
      <c r="B897" s="4"/>
      <c r="C897" s="4"/>
      <c r="D897" s="4"/>
      <c r="E897" s="4"/>
      <c r="F897" s="4"/>
      <c r="G897" s="4"/>
      <c r="H897" s="4"/>
    </row>
    <row r="898" spans="1:8" ht="14.25" customHeight="1">
      <c r="A898" s="4"/>
      <c r="B898" s="4"/>
      <c r="C898" s="4"/>
      <c r="D898" s="4"/>
      <c r="E898" s="4"/>
      <c r="F898" s="4"/>
      <c r="G898" s="4"/>
      <c r="H898" s="4"/>
    </row>
    <row r="899" spans="1:8" ht="14.25" customHeight="1">
      <c r="A899" s="4"/>
      <c r="B899" s="4"/>
      <c r="C899" s="4"/>
      <c r="D899" s="4"/>
      <c r="E899" s="4"/>
      <c r="F899" s="4"/>
      <c r="G899" s="4"/>
      <c r="H899" s="4"/>
    </row>
    <row r="900" spans="1:8" ht="14.25" customHeight="1">
      <c r="A900" s="4"/>
      <c r="B900" s="4"/>
      <c r="C900" s="4"/>
      <c r="D900" s="4"/>
      <c r="E900" s="4"/>
      <c r="F900" s="4"/>
      <c r="G900" s="4"/>
      <c r="H900" s="4"/>
    </row>
    <row r="901" spans="1:8" ht="14.25" customHeight="1">
      <c r="A901" s="4"/>
      <c r="B901" s="4"/>
      <c r="C901" s="4"/>
      <c r="D901" s="4"/>
      <c r="E901" s="4"/>
      <c r="F901" s="4"/>
      <c r="G901" s="4"/>
      <c r="H901" s="4"/>
    </row>
    <row r="902" spans="1:8" ht="14.25" customHeight="1">
      <c r="A902" s="4"/>
      <c r="B902" s="4"/>
      <c r="C902" s="4"/>
      <c r="D902" s="4"/>
      <c r="E902" s="4"/>
      <c r="F902" s="4"/>
      <c r="G902" s="4"/>
      <c r="H902" s="4"/>
    </row>
    <row r="903" spans="1:8" ht="14.25" customHeight="1">
      <c r="A903" s="4"/>
      <c r="B903" s="4"/>
      <c r="C903" s="4"/>
      <c r="D903" s="4"/>
      <c r="E903" s="4"/>
      <c r="F903" s="4"/>
      <c r="G903" s="4"/>
      <c r="H903" s="4"/>
    </row>
    <row r="904" spans="1:8" ht="14.25" customHeight="1">
      <c r="A904" s="4"/>
      <c r="B904" s="4"/>
      <c r="C904" s="4"/>
      <c r="D904" s="4"/>
      <c r="E904" s="4"/>
      <c r="F904" s="4"/>
      <c r="G904" s="4"/>
      <c r="H904" s="4"/>
    </row>
    <row r="905" spans="1:8" ht="14.25" customHeight="1">
      <c r="A905" s="4"/>
      <c r="B905" s="4"/>
      <c r="C905" s="4"/>
      <c r="D905" s="4"/>
      <c r="E905" s="4"/>
      <c r="F905" s="4"/>
      <c r="G905" s="4"/>
      <c r="H905" s="4"/>
    </row>
    <row r="906" spans="1:8" ht="14.25" customHeight="1">
      <c r="A906" s="4"/>
      <c r="B906" s="4"/>
      <c r="C906" s="4"/>
      <c r="D906" s="4"/>
      <c r="E906" s="4"/>
      <c r="F906" s="4"/>
      <c r="G906" s="4"/>
      <c r="H906" s="4"/>
    </row>
    <row r="907" spans="1:8" ht="14.25" customHeight="1">
      <c r="A907" s="4"/>
      <c r="B907" s="4"/>
      <c r="C907" s="4"/>
      <c r="D907" s="4"/>
      <c r="E907" s="4"/>
      <c r="F907" s="4"/>
      <c r="G907" s="4"/>
      <c r="H907" s="4"/>
    </row>
    <row r="908" spans="1:8" ht="14.25" customHeight="1">
      <c r="A908" s="4"/>
      <c r="B908" s="4"/>
      <c r="C908" s="4"/>
      <c r="D908" s="4"/>
      <c r="E908" s="4"/>
      <c r="F908" s="4"/>
      <c r="G908" s="4"/>
      <c r="H908" s="4"/>
    </row>
    <row r="909" spans="1:8" ht="14.25" customHeight="1">
      <c r="A909" s="4"/>
      <c r="B909" s="4"/>
      <c r="C909" s="4"/>
      <c r="D909" s="4"/>
      <c r="E909" s="4"/>
      <c r="F909" s="4"/>
      <c r="G909" s="4"/>
      <c r="H909" s="4"/>
    </row>
    <row r="910" spans="1:8" ht="14.25" customHeight="1">
      <c r="A910" s="4"/>
      <c r="B910" s="4"/>
      <c r="C910" s="4"/>
      <c r="D910" s="4"/>
      <c r="E910" s="4"/>
      <c r="F910" s="4"/>
      <c r="G910" s="4"/>
      <c r="H910" s="4"/>
    </row>
    <row r="911" spans="1:8" ht="14.25" customHeight="1">
      <c r="A911" s="4"/>
      <c r="B911" s="4"/>
      <c r="C911" s="4"/>
      <c r="D911" s="4"/>
      <c r="E911" s="4"/>
      <c r="F911" s="4"/>
      <c r="G911" s="4"/>
      <c r="H911" s="4"/>
    </row>
    <row r="912" spans="1:8" ht="14.25" customHeight="1">
      <c r="A912" s="4"/>
      <c r="B912" s="4"/>
      <c r="C912" s="4"/>
      <c r="D912" s="4"/>
      <c r="E912" s="4"/>
      <c r="F912" s="4"/>
      <c r="G912" s="4"/>
      <c r="H912" s="4"/>
    </row>
    <row r="913" spans="1:8" ht="14.25" customHeight="1">
      <c r="A913" s="4"/>
      <c r="B913" s="4"/>
      <c r="C913" s="4"/>
      <c r="D913" s="4"/>
      <c r="E913" s="4"/>
      <c r="F913" s="4"/>
      <c r="G913" s="4"/>
      <c r="H913" s="4"/>
    </row>
    <row r="914" spans="1:8" ht="14.25" customHeight="1">
      <c r="A914" s="4"/>
      <c r="B914" s="4"/>
      <c r="C914" s="4"/>
      <c r="D914" s="4"/>
      <c r="E914" s="4"/>
      <c r="F914" s="4"/>
      <c r="G914" s="4"/>
      <c r="H914" s="4"/>
    </row>
    <row r="915" spans="1:8" ht="14.25" customHeight="1">
      <c r="A915" s="4"/>
      <c r="B915" s="4"/>
      <c r="C915" s="4"/>
      <c r="D915" s="4"/>
      <c r="E915" s="4"/>
      <c r="F915" s="4"/>
      <c r="G915" s="4"/>
      <c r="H915" s="4"/>
    </row>
    <row r="916" spans="1:8" ht="14.25" customHeight="1">
      <c r="A916" s="4"/>
      <c r="B916" s="4"/>
      <c r="C916" s="4"/>
      <c r="D916" s="4"/>
      <c r="E916" s="4"/>
      <c r="F916" s="4"/>
      <c r="G916" s="4"/>
      <c r="H916" s="4"/>
    </row>
    <row r="917" spans="1:8" ht="14.25" customHeight="1">
      <c r="A917" s="4"/>
      <c r="B917" s="4"/>
      <c r="C917" s="4"/>
      <c r="D917" s="4"/>
      <c r="E917" s="4"/>
      <c r="F917" s="4"/>
      <c r="G917" s="4"/>
      <c r="H917" s="4"/>
    </row>
    <row r="918" spans="1:8" ht="14.25" customHeight="1">
      <c r="A918" s="4"/>
      <c r="B918" s="4"/>
      <c r="C918" s="4"/>
      <c r="D918" s="4"/>
      <c r="E918" s="4"/>
      <c r="F918" s="4"/>
      <c r="G918" s="4"/>
      <c r="H918" s="4"/>
    </row>
    <row r="919" spans="1:8" ht="14.25" customHeight="1">
      <c r="A919" s="4"/>
      <c r="B919" s="4"/>
      <c r="C919" s="4"/>
      <c r="D919" s="4"/>
      <c r="E919" s="4"/>
      <c r="F919" s="4"/>
      <c r="G919" s="4"/>
      <c r="H919" s="4"/>
    </row>
    <row r="920" spans="1:8" ht="14.25" customHeight="1">
      <c r="A920" s="4"/>
      <c r="B920" s="4"/>
      <c r="C920" s="4"/>
      <c r="D920" s="4"/>
      <c r="E920" s="4"/>
      <c r="F920" s="4"/>
      <c r="G920" s="4"/>
      <c r="H920" s="4"/>
    </row>
    <row r="921" spans="1:8" ht="14.25" customHeight="1">
      <c r="A921" s="4"/>
      <c r="B921" s="4"/>
      <c r="C921" s="4"/>
      <c r="D921" s="4"/>
      <c r="E921" s="4"/>
      <c r="F921" s="4"/>
      <c r="G921" s="4"/>
      <c r="H921" s="4"/>
    </row>
    <row r="922" spans="1:8" ht="14.25" customHeight="1">
      <c r="A922" s="4"/>
      <c r="B922" s="4"/>
      <c r="C922" s="4"/>
      <c r="D922" s="4"/>
      <c r="E922" s="4"/>
      <c r="F922" s="4"/>
      <c r="G922" s="4"/>
      <c r="H922" s="4"/>
    </row>
    <row r="923" spans="1:8" ht="14.25" customHeight="1">
      <c r="A923" s="4"/>
      <c r="B923" s="4"/>
      <c r="C923" s="4"/>
      <c r="D923" s="4"/>
      <c r="E923" s="4"/>
      <c r="F923" s="4"/>
      <c r="G923" s="4"/>
      <c r="H923" s="4"/>
    </row>
    <row r="924" spans="1:8" ht="14.25" customHeight="1">
      <c r="A924" s="4"/>
      <c r="B924" s="4"/>
      <c r="C924" s="4"/>
      <c r="D924" s="4"/>
      <c r="E924" s="4"/>
      <c r="F924" s="4"/>
      <c r="G924" s="4"/>
      <c r="H924" s="4"/>
    </row>
    <row r="925" spans="1:8" ht="14.25" customHeight="1">
      <c r="A925" s="4"/>
      <c r="B925" s="4"/>
      <c r="C925" s="4"/>
      <c r="D925" s="4"/>
      <c r="E925" s="4"/>
      <c r="F925" s="4"/>
      <c r="G925" s="4"/>
      <c r="H925" s="4"/>
    </row>
    <row r="926" spans="1:8" ht="14.25" customHeight="1">
      <c r="A926" s="4"/>
      <c r="B926" s="4"/>
      <c r="C926" s="4"/>
      <c r="D926" s="4"/>
      <c r="E926" s="4"/>
      <c r="F926" s="4"/>
      <c r="G926" s="4"/>
      <c r="H926" s="4"/>
    </row>
    <row r="927" spans="1:8" ht="14.25" customHeight="1">
      <c r="A927" s="4"/>
      <c r="B927" s="4"/>
      <c r="C927" s="4"/>
      <c r="D927" s="4"/>
      <c r="E927" s="4"/>
      <c r="F927" s="4"/>
      <c r="G927" s="4"/>
      <c r="H927" s="4"/>
    </row>
    <row r="928" spans="1:8" ht="14.25" customHeight="1">
      <c r="A928" s="4"/>
      <c r="B928" s="4"/>
      <c r="C928" s="4"/>
      <c r="D928" s="4"/>
      <c r="E928" s="4"/>
      <c r="F928" s="4"/>
      <c r="G928" s="4"/>
      <c r="H928" s="4"/>
    </row>
    <row r="929" spans="1:8" ht="14.25" customHeight="1">
      <c r="A929" s="4"/>
      <c r="B929" s="4"/>
      <c r="C929" s="4"/>
      <c r="D929" s="4"/>
      <c r="E929" s="4"/>
      <c r="F929" s="4"/>
      <c r="G929" s="4"/>
      <c r="H929" s="4"/>
    </row>
    <row r="930" spans="1:8" ht="14.25" customHeight="1">
      <c r="A930" s="4"/>
      <c r="B930" s="4"/>
      <c r="C930" s="4"/>
      <c r="D930" s="4"/>
      <c r="E930" s="4"/>
      <c r="F930" s="4"/>
      <c r="G930" s="4"/>
      <c r="H930" s="4"/>
    </row>
    <row r="931" spans="1:8" ht="14.25" customHeight="1">
      <c r="A931" s="4"/>
      <c r="B931" s="4"/>
      <c r="C931" s="4"/>
      <c r="D931" s="4"/>
      <c r="E931" s="4"/>
      <c r="F931" s="4"/>
      <c r="G931" s="4"/>
      <c r="H931" s="4"/>
    </row>
    <row r="932" spans="1:8" ht="14.25" customHeight="1">
      <c r="A932" s="4"/>
      <c r="B932" s="4"/>
      <c r="C932" s="4"/>
      <c r="D932" s="4"/>
      <c r="E932" s="4"/>
      <c r="F932" s="4"/>
      <c r="G932" s="4"/>
      <c r="H932" s="4"/>
    </row>
    <row r="933" spans="1:8" ht="14.25" customHeight="1">
      <c r="A933" s="4"/>
      <c r="B933" s="4"/>
      <c r="C933" s="4"/>
      <c r="D933" s="4"/>
      <c r="E933" s="4"/>
      <c r="F933" s="4"/>
      <c r="G933" s="4"/>
      <c r="H933" s="4"/>
    </row>
    <row r="934" spans="1:8" ht="14.25" customHeight="1">
      <c r="A934" s="4"/>
      <c r="B934" s="4"/>
      <c r="C934" s="4"/>
      <c r="D934" s="4"/>
      <c r="E934" s="4"/>
      <c r="F934" s="4"/>
      <c r="G934" s="4"/>
      <c r="H934" s="4"/>
    </row>
    <row r="935" spans="1:8" ht="14.25" customHeight="1">
      <c r="A935" s="4"/>
      <c r="B935" s="4"/>
      <c r="C935" s="4"/>
      <c r="D935" s="4"/>
      <c r="E935" s="4"/>
      <c r="F935" s="4"/>
      <c r="G935" s="4"/>
      <c r="H935" s="4"/>
    </row>
    <row r="936" spans="1:8" ht="14.25" customHeight="1">
      <c r="A936" s="4"/>
      <c r="B936" s="4"/>
      <c r="C936" s="4"/>
      <c r="D936" s="4"/>
      <c r="E936" s="4"/>
      <c r="F936" s="4"/>
      <c r="G936" s="4"/>
      <c r="H936" s="4"/>
    </row>
    <row r="937" spans="1:8" ht="14.25" customHeight="1">
      <c r="A937" s="4"/>
      <c r="B937" s="4"/>
      <c r="C937" s="4"/>
      <c r="D937" s="4"/>
      <c r="E937" s="4"/>
      <c r="F937" s="4"/>
      <c r="G937" s="4"/>
      <c r="H937" s="4"/>
    </row>
    <row r="938" spans="1:8" ht="14.25" customHeight="1">
      <c r="A938" s="4"/>
      <c r="B938" s="4"/>
      <c r="C938" s="4"/>
      <c r="D938" s="4"/>
      <c r="E938" s="4"/>
      <c r="F938" s="4"/>
      <c r="G938" s="4"/>
      <c r="H938" s="4"/>
    </row>
    <row r="939" spans="1:8" ht="14.25" customHeight="1">
      <c r="A939" s="4"/>
      <c r="B939" s="4"/>
      <c r="C939" s="4"/>
      <c r="D939" s="4"/>
      <c r="E939" s="4"/>
      <c r="F939" s="4"/>
      <c r="G939" s="4"/>
      <c r="H939" s="4"/>
    </row>
    <row r="940" spans="1:8" ht="14.25" customHeight="1">
      <c r="A940" s="4"/>
      <c r="B940" s="4"/>
      <c r="C940" s="4"/>
      <c r="D940" s="4"/>
      <c r="E940" s="4"/>
      <c r="F940" s="4"/>
      <c r="G940" s="4"/>
      <c r="H940" s="4"/>
    </row>
    <row r="941" spans="1:8" ht="14.25" customHeight="1">
      <c r="A941" s="4"/>
      <c r="B941" s="4"/>
      <c r="C941" s="4"/>
      <c r="D941" s="4"/>
      <c r="E941" s="4"/>
      <c r="F941" s="4"/>
      <c r="G941" s="4"/>
      <c r="H941" s="4"/>
    </row>
    <row r="942" spans="1:8" ht="14.25" customHeight="1">
      <c r="A942" s="4"/>
      <c r="B942" s="4"/>
      <c r="C942" s="4"/>
      <c r="D942" s="4"/>
      <c r="E942" s="4"/>
      <c r="F942" s="4"/>
      <c r="G942" s="4"/>
      <c r="H942" s="4"/>
    </row>
    <row r="943" spans="1:8" ht="14.25" customHeight="1">
      <c r="A943" s="4"/>
      <c r="B943" s="4"/>
      <c r="C943" s="4"/>
      <c r="D943" s="4"/>
      <c r="E943" s="4"/>
      <c r="F943" s="4"/>
      <c r="G943" s="4"/>
      <c r="H943" s="4"/>
    </row>
    <row r="944" spans="1:8" ht="14.25" customHeight="1">
      <c r="A944" s="4"/>
      <c r="B944" s="4"/>
      <c r="C944" s="4"/>
      <c r="D944" s="4"/>
      <c r="E944" s="4"/>
      <c r="F944" s="4"/>
      <c r="G944" s="4"/>
      <c r="H944" s="4"/>
    </row>
    <row r="945" spans="1:8" ht="14.25" customHeight="1">
      <c r="A945" s="4"/>
      <c r="B945" s="4"/>
      <c r="C945" s="4"/>
      <c r="D945" s="4"/>
      <c r="E945" s="4"/>
      <c r="F945" s="4"/>
      <c r="G945" s="4"/>
      <c r="H945" s="4"/>
    </row>
    <row r="946" spans="1:8" ht="14.25" customHeight="1">
      <c r="A946" s="4"/>
      <c r="B946" s="4"/>
      <c r="C946" s="4"/>
      <c r="D946" s="4"/>
      <c r="E946" s="4"/>
      <c r="F946" s="4"/>
      <c r="G946" s="4"/>
      <c r="H946" s="4"/>
    </row>
    <row r="947" spans="1:8" ht="14.25" customHeight="1">
      <c r="A947" s="4"/>
      <c r="B947" s="4"/>
      <c r="C947" s="4"/>
      <c r="D947" s="4"/>
      <c r="E947" s="4"/>
      <c r="F947" s="4"/>
      <c r="G947" s="4"/>
      <c r="H947" s="4"/>
    </row>
    <row r="948" spans="1:8" ht="14.25" customHeight="1">
      <c r="A948" s="4"/>
      <c r="B948" s="4"/>
      <c r="C948" s="4"/>
      <c r="D948" s="4"/>
      <c r="E948" s="4"/>
      <c r="F948" s="4"/>
      <c r="G948" s="4"/>
      <c r="H948" s="4"/>
    </row>
    <row r="949" spans="1:8" ht="14.25" customHeight="1">
      <c r="A949" s="4"/>
      <c r="B949" s="4"/>
      <c r="C949" s="4"/>
      <c r="D949" s="4"/>
      <c r="E949" s="4"/>
      <c r="F949" s="4"/>
      <c r="G949" s="4"/>
      <c r="H949" s="4"/>
    </row>
    <row r="950" spans="1:8" ht="14.25" customHeight="1">
      <c r="A950" s="4"/>
      <c r="B950" s="4"/>
      <c r="C950" s="4"/>
      <c r="D950" s="4"/>
      <c r="E950" s="4"/>
      <c r="F950" s="4"/>
      <c r="G950" s="4"/>
      <c r="H950" s="4"/>
    </row>
    <row r="951" spans="1:8" ht="14.25" customHeight="1">
      <c r="A951" s="4"/>
      <c r="B951" s="4"/>
      <c r="C951" s="4"/>
      <c r="D951" s="4"/>
      <c r="E951" s="4"/>
      <c r="F951" s="4"/>
      <c r="G951" s="4"/>
      <c r="H951" s="4"/>
    </row>
    <row r="952" spans="1:8" ht="14.25" customHeight="1">
      <c r="A952" s="4"/>
      <c r="B952" s="4"/>
      <c r="C952" s="4"/>
      <c r="D952" s="4"/>
      <c r="E952" s="4"/>
      <c r="F952" s="4"/>
      <c r="G952" s="4"/>
      <c r="H952" s="4"/>
    </row>
    <row r="953" spans="1:8" ht="14.25" customHeight="1">
      <c r="A953" s="4"/>
      <c r="B953" s="4"/>
      <c r="C953" s="4"/>
      <c r="D953" s="4"/>
      <c r="E953" s="4"/>
      <c r="F953" s="4"/>
      <c r="G953" s="4"/>
      <c r="H953" s="4"/>
    </row>
    <row r="954" spans="1:8" ht="14.25" customHeight="1">
      <c r="A954" s="4"/>
      <c r="B954" s="4"/>
      <c r="C954" s="4"/>
      <c r="D954" s="4"/>
      <c r="E954" s="4"/>
      <c r="F954" s="4"/>
      <c r="G954" s="4"/>
      <c r="H954" s="4"/>
    </row>
    <row r="955" spans="1:8" ht="14.25" customHeight="1">
      <c r="A955" s="4"/>
      <c r="B955" s="4"/>
      <c r="C955" s="4"/>
      <c r="D955" s="4"/>
      <c r="E955" s="4"/>
      <c r="F955" s="4"/>
      <c r="G955" s="4"/>
      <c r="H955" s="4"/>
    </row>
    <row r="956" spans="1:8" ht="14.25" customHeight="1">
      <c r="A956" s="4"/>
      <c r="B956" s="4"/>
      <c r="C956" s="4"/>
      <c r="D956" s="4"/>
      <c r="E956" s="4"/>
      <c r="F956" s="4"/>
      <c r="G956" s="4"/>
      <c r="H956" s="4"/>
    </row>
    <row r="957" spans="1:8" ht="14.25" customHeight="1">
      <c r="A957" s="4"/>
      <c r="B957" s="4"/>
      <c r="C957" s="4"/>
      <c r="D957" s="4"/>
      <c r="E957" s="4"/>
      <c r="F957" s="4"/>
      <c r="G957" s="4"/>
      <c r="H957" s="4"/>
    </row>
    <row r="958" spans="1:8" ht="14.25" customHeight="1">
      <c r="A958" s="4"/>
      <c r="B958" s="4"/>
      <c r="C958" s="4"/>
      <c r="D958" s="4"/>
      <c r="E958" s="4"/>
      <c r="F958" s="4"/>
      <c r="G958" s="4"/>
      <c r="H958" s="4"/>
    </row>
    <row r="959" spans="1:8" ht="14.25" customHeight="1">
      <c r="A959" s="4"/>
      <c r="B959" s="4"/>
      <c r="C959" s="4"/>
      <c r="D959" s="4"/>
      <c r="E959" s="4"/>
      <c r="F959" s="4"/>
      <c r="G959" s="4"/>
      <c r="H959" s="4"/>
    </row>
    <row r="960" spans="1:8" ht="14.25" customHeight="1">
      <c r="A960" s="4"/>
      <c r="B960" s="4"/>
      <c r="C960" s="4"/>
      <c r="D960" s="4"/>
      <c r="E960" s="4"/>
      <c r="F960" s="4"/>
      <c r="G960" s="4"/>
      <c r="H960" s="4"/>
    </row>
    <row r="961" spans="1:8" ht="14.25" customHeight="1">
      <c r="A961" s="4"/>
      <c r="B961" s="4"/>
      <c r="C961" s="4"/>
      <c r="D961" s="4"/>
      <c r="E961" s="4"/>
      <c r="F961" s="4"/>
      <c r="G961" s="4"/>
      <c r="H961" s="4"/>
    </row>
    <row r="962" spans="1:8" ht="14.25" customHeight="1">
      <c r="A962" s="4"/>
      <c r="B962" s="4"/>
      <c r="C962" s="4"/>
      <c r="D962" s="4"/>
      <c r="E962" s="4"/>
      <c r="F962" s="4"/>
      <c r="G962" s="4"/>
      <c r="H962" s="4"/>
    </row>
    <row r="963" spans="1:8" ht="14.25" customHeight="1">
      <c r="A963" s="4"/>
      <c r="B963" s="4"/>
      <c r="C963" s="4"/>
      <c r="D963" s="4"/>
      <c r="E963" s="4"/>
      <c r="F963" s="4"/>
      <c r="G963" s="4"/>
      <c r="H963" s="4"/>
    </row>
    <row r="964" spans="1:8" ht="14.25" customHeight="1">
      <c r="A964" s="4"/>
      <c r="B964" s="4"/>
      <c r="C964" s="4"/>
      <c r="D964" s="4"/>
      <c r="E964" s="4"/>
      <c r="F964" s="4"/>
      <c r="G964" s="4"/>
      <c r="H964" s="4"/>
    </row>
    <row r="965" spans="1:8" ht="14.25" customHeight="1">
      <c r="A965" s="4"/>
      <c r="B965" s="4"/>
      <c r="C965" s="4"/>
      <c r="D965" s="4"/>
      <c r="E965" s="4"/>
      <c r="F965" s="4"/>
      <c r="G965" s="4"/>
      <c r="H965" s="4"/>
    </row>
    <row r="966" spans="1:8" ht="14.25" customHeight="1">
      <c r="A966" s="4"/>
      <c r="B966" s="4"/>
      <c r="C966" s="4"/>
      <c r="D966" s="4"/>
      <c r="E966" s="4"/>
      <c r="F966" s="4"/>
      <c r="G966" s="4"/>
      <c r="H966" s="4"/>
    </row>
    <row r="967" spans="1:8" ht="14.25" customHeight="1">
      <c r="A967" s="4"/>
      <c r="B967" s="4"/>
      <c r="C967" s="4"/>
      <c r="D967" s="4"/>
      <c r="E967" s="4"/>
      <c r="F967" s="4"/>
      <c r="G967" s="4"/>
      <c r="H967" s="4"/>
    </row>
    <row r="968" spans="1:8" ht="14.25" customHeight="1">
      <c r="A968" s="4"/>
      <c r="B968" s="4"/>
      <c r="C968" s="4"/>
      <c r="D968" s="4"/>
      <c r="E968" s="4"/>
      <c r="F968" s="4"/>
      <c r="G968" s="4"/>
      <c r="H968" s="4"/>
    </row>
    <row r="969" spans="1:8" ht="14.25" customHeight="1">
      <c r="A969" s="4"/>
      <c r="B969" s="4"/>
      <c r="C969" s="4"/>
      <c r="D969" s="4"/>
      <c r="E969" s="4"/>
      <c r="F969" s="4"/>
      <c r="G969" s="4"/>
      <c r="H969" s="4"/>
    </row>
    <row r="970" spans="1:8" ht="14.25" customHeight="1">
      <c r="A970" s="4"/>
      <c r="B970" s="4"/>
      <c r="C970" s="4"/>
      <c r="D970" s="4"/>
      <c r="E970" s="4"/>
      <c r="F970" s="4"/>
      <c r="G970" s="4"/>
      <c r="H970" s="4"/>
    </row>
    <row r="971" spans="1:8" ht="14.25" customHeight="1">
      <c r="A971" s="4"/>
      <c r="B971" s="4"/>
      <c r="C971" s="4"/>
      <c r="D971" s="4"/>
      <c r="E971" s="4"/>
      <c r="F971" s="4"/>
      <c r="G971" s="4"/>
      <c r="H971" s="4"/>
    </row>
    <row r="972" spans="1:8" ht="14.25" customHeight="1">
      <c r="A972" s="4"/>
      <c r="B972" s="4"/>
      <c r="C972" s="4"/>
      <c r="D972" s="4"/>
      <c r="E972" s="4"/>
      <c r="F972" s="4"/>
      <c r="G972" s="4"/>
      <c r="H972" s="4"/>
    </row>
    <row r="973" spans="1:8" ht="14.25" customHeight="1">
      <c r="A973" s="4"/>
      <c r="B973" s="4"/>
      <c r="C973" s="4"/>
      <c r="D973" s="4"/>
      <c r="E973" s="4"/>
      <c r="F973" s="4"/>
      <c r="G973" s="4"/>
      <c r="H973" s="4"/>
    </row>
    <row r="974" spans="1:8" ht="14.25" customHeight="1">
      <c r="A974" s="4"/>
      <c r="B974" s="4"/>
      <c r="C974" s="4"/>
      <c r="D974" s="4"/>
      <c r="E974" s="4"/>
      <c r="F974" s="4"/>
      <c r="G974" s="4"/>
      <c r="H974" s="4"/>
    </row>
    <row r="975" spans="1:8" ht="14.25" customHeight="1">
      <c r="A975" s="4"/>
      <c r="B975" s="4"/>
      <c r="C975" s="4"/>
      <c r="D975" s="4"/>
      <c r="E975" s="4"/>
      <c r="F975" s="4"/>
      <c r="G975" s="4"/>
      <c r="H975" s="4"/>
    </row>
    <row r="976" spans="1:8" ht="14.25" customHeight="1">
      <c r="A976" s="4"/>
      <c r="B976" s="4"/>
      <c r="C976" s="4"/>
      <c r="D976" s="4"/>
      <c r="E976" s="4"/>
      <c r="F976" s="4"/>
      <c r="G976" s="4"/>
      <c r="H976" s="4"/>
    </row>
    <row r="977" spans="1:8" ht="14.25" customHeight="1">
      <c r="A977" s="4"/>
      <c r="B977" s="4"/>
      <c r="C977" s="4"/>
      <c r="D977" s="4"/>
      <c r="E977" s="4"/>
      <c r="F977" s="4"/>
      <c r="G977" s="4"/>
      <c r="H977" s="4"/>
    </row>
    <row r="978" spans="1:8" ht="14.25" customHeight="1">
      <c r="A978" s="4"/>
      <c r="B978" s="4"/>
      <c r="C978" s="4"/>
      <c r="D978" s="4"/>
      <c r="E978" s="4"/>
      <c r="F978" s="4"/>
      <c r="G978" s="4"/>
      <c r="H978" s="4"/>
    </row>
    <row r="979" spans="1:8" ht="14.25" customHeight="1">
      <c r="A979" s="4"/>
      <c r="B979" s="4"/>
      <c r="C979" s="4"/>
      <c r="D979" s="4"/>
      <c r="E979" s="4"/>
      <c r="F979" s="4"/>
      <c r="G979" s="4"/>
      <c r="H979" s="4"/>
    </row>
    <row r="980" spans="1:8" ht="14.25" customHeight="1">
      <c r="A980" s="4"/>
      <c r="B980" s="4"/>
      <c r="C980" s="4"/>
      <c r="D980" s="4"/>
      <c r="E980" s="4"/>
      <c r="F980" s="4"/>
      <c r="G980" s="4"/>
      <c r="H980" s="4"/>
    </row>
    <row r="981" spans="1:8" ht="14.25" customHeight="1">
      <c r="A981" s="4"/>
      <c r="B981" s="4"/>
      <c r="C981" s="4"/>
      <c r="D981" s="4"/>
      <c r="E981" s="4"/>
      <c r="F981" s="4"/>
      <c r="G981" s="4"/>
      <c r="H981" s="4"/>
    </row>
    <row r="982" spans="1:8" ht="14.25" customHeight="1">
      <c r="A982" s="4"/>
      <c r="B982" s="4"/>
      <c r="C982" s="4"/>
      <c r="D982" s="4"/>
      <c r="E982" s="4"/>
      <c r="F982" s="4"/>
      <c r="G982" s="4"/>
      <c r="H982" s="4"/>
    </row>
    <row r="983" spans="1:8" ht="14.25" customHeight="1">
      <c r="A983" s="4"/>
      <c r="B983" s="4"/>
      <c r="C983" s="4"/>
      <c r="D983" s="4"/>
      <c r="E983" s="4"/>
      <c r="F983" s="4"/>
      <c r="G983" s="4"/>
      <c r="H983" s="4"/>
    </row>
    <row r="984" spans="1:8" ht="14.25" customHeight="1">
      <c r="A984" s="4"/>
      <c r="B984" s="4"/>
      <c r="C984" s="4"/>
      <c r="D984" s="4"/>
      <c r="E984" s="4"/>
      <c r="F984" s="4"/>
      <c r="G984" s="4"/>
      <c r="H984" s="4"/>
    </row>
    <row r="985" spans="1:8" ht="14.25" customHeight="1">
      <c r="A985" s="4"/>
      <c r="B985" s="4"/>
      <c r="C985" s="4"/>
      <c r="D985" s="4"/>
      <c r="E985" s="4"/>
      <c r="F985" s="4"/>
      <c r="G985" s="4"/>
      <c r="H985" s="4"/>
    </row>
    <row r="986" spans="1:8" ht="14.25" customHeight="1">
      <c r="A986" s="4"/>
      <c r="B986" s="4"/>
      <c r="C986" s="4"/>
      <c r="D986" s="4"/>
      <c r="E986" s="4"/>
      <c r="F986" s="4"/>
      <c r="G986" s="4"/>
      <c r="H986" s="4"/>
    </row>
    <row r="987" spans="1:8" ht="14.25" customHeight="1">
      <c r="A987" s="4"/>
      <c r="B987" s="4"/>
      <c r="C987" s="4"/>
      <c r="D987" s="4"/>
      <c r="E987" s="4"/>
      <c r="F987" s="4"/>
      <c r="G987" s="4"/>
      <c r="H987" s="4"/>
    </row>
    <row r="988" spans="1:8" ht="14.25" customHeight="1">
      <c r="A988" s="4"/>
      <c r="B988" s="4"/>
      <c r="C988" s="4"/>
      <c r="D988" s="4"/>
      <c r="E988" s="4"/>
      <c r="F988" s="4"/>
      <c r="G988" s="4"/>
      <c r="H988" s="4"/>
    </row>
    <row r="989" spans="1:8" ht="14.25" customHeight="1">
      <c r="A989" s="4"/>
      <c r="B989" s="4"/>
      <c r="C989" s="4"/>
      <c r="D989" s="4"/>
      <c r="E989" s="4"/>
      <c r="F989" s="4"/>
      <c r="G989" s="4"/>
      <c r="H989" s="4"/>
    </row>
    <row r="990" spans="1:8" ht="14.25" customHeight="1">
      <c r="A990" s="4"/>
      <c r="B990" s="4"/>
      <c r="C990" s="4"/>
      <c r="D990" s="4"/>
      <c r="E990" s="4"/>
      <c r="F990" s="4"/>
      <c r="G990" s="4"/>
      <c r="H990" s="4"/>
    </row>
    <row r="991" spans="1:8" ht="14.25" customHeight="1">
      <c r="A991" s="4"/>
      <c r="B991" s="4"/>
      <c r="C991" s="4"/>
      <c r="D991" s="4"/>
      <c r="E991" s="4"/>
      <c r="F991" s="4"/>
      <c r="G991" s="4"/>
      <c r="H991" s="4"/>
    </row>
    <row r="992" spans="1:8" ht="14.25" customHeight="1">
      <c r="A992" s="4"/>
      <c r="B992" s="4"/>
      <c r="C992" s="4"/>
      <c r="D992" s="4"/>
      <c r="E992" s="4"/>
      <c r="F992" s="4"/>
      <c r="G992" s="4"/>
      <c r="H992" s="4"/>
    </row>
    <row r="993" spans="1:8" ht="14.25" customHeight="1">
      <c r="A993" s="4"/>
      <c r="B993" s="4"/>
      <c r="C993" s="4"/>
      <c r="D993" s="4"/>
      <c r="E993" s="4"/>
      <c r="F993" s="4"/>
      <c r="G993" s="4"/>
      <c r="H993" s="4"/>
    </row>
    <row r="994" spans="1:8" ht="14.25" customHeight="1">
      <c r="A994" s="4"/>
      <c r="B994" s="4"/>
      <c r="C994" s="4"/>
      <c r="D994" s="4"/>
      <c r="E994" s="4"/>
      <c r="F994" s="4"/>
      <c r="G994" s="4"/>
      <c r="H994" s="4"/>
    </row>
    <row r="995" spans="1:8" ht="14.25" customHeight="1">
      <c r="A995" s="4"/>
      <c r="B995" s="4"/>
      <c r="C995" s="4"/>
      <c r="D995" s="4"/>
      <c r="E995" s="4"/>
      <c r="F995" s="4"/>
      <c r="G995" s="4"/>
      <c r="H995" s="4"/>
    </row>
    <row r="996" spans="1:8" ht="14.25" customHeight="1">
      <c r="A996" s="4"/>
      <c r="B996" s="4"/>
      <c r="C996" s="4"/>
      <c r="D996" s="4"/>
      <c r="E996" s="4"/>
      <c r="F996" s="4"/>
      <c r="G996" s="4"/>
      <c r="H996" s="4"/>
    </row>
    <row r="997" spans="1:8" ht="14.25" customHeight="1">
      <c r="A997" s="4"/>
      <c r="B997" s="4"/>
      <c r="C997" s="4"/>
      <c r="D997" s="4"/>
      <c r="E997" s="4"/>
      <c r="F997" s="4"/>
      <c r="G997" s="4"/>
      <c r="H997" s="4"/>
    </row>
    <row r="998" spans="1:8" ht="14.25" customHeight="1">
      <c r="A998" s="4"/>
      <c r="B998" s="4"/>
      <c r="C998" s="4"/>
      <c r="D998" s="4"/>
      <c r="E998" s="4"/>
      <c r="F998" s="4"/>
      <c r="G998" s="4"/>
      <c r="H998" s="4"/>
    </row>
  </sheetData>
  <mergeCells count="6">
    <mergeCell ref="A104:E104"/>
    <mergeCell ref="A1:F1"/>
    <mergeCell ref="A3:F3"/>
    <mergeCell ref="A13:F13"/>
    <mergeCell ref="A47:G47"/>
    <mergeCell ref="A59:G59"/>
  </mergeCells>
  <pageMargins left="0.75" right="0.75" top="1" bottom="1" header="0.511811023622047" footer="0.511811023622047"/>
  <pageSetup paperSize="9" orientation="portrait" horizontalDpi="300" verticalDpi="30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dimension ref="A1:N1062"/>
  <sheetViews>
    <sheetView topLeftCell="A5" zoomScaleNormal="100" workbookViewId="0">
      <selection activeCell="D26" sqref="D26"/>
    </sheetView>
  </sheetViews>
  <sheetFormatPr defaultColWidth="14.42578125" defaultRowHeight="15"/>
  <cols>
    <col min="1" max="1" width="20" customWidth="1"/>
    <col min="2" max="2" width="12" customWidth="1"/>
    <col min="3" max="3" width="16.85546875" customWidth="1"/>
    <col min="4" max="4" width="21.28515625" customWidth="1"/>
    <col min="5" max="6" width="15" customWidth="1"/>
    <col min="7" max="7" width="30" customWidth="1"/>
    <col min="8" max="10" width="8.7109375" customWidth="1"/>
    <col min="11" max="11" width="9.28515625" customWidth="1"/>
    <col min="12" max="13" width="8.7109375" customWidth="1"/>
    <col min="14" max="14" width="15" customWidth="1"/>
    <col min="15" max="26" width="8.7109375" customWidth="1"/>
  </cols>
  <sheetData>
    <row r="1" spans="1:14" ht="18" customHeight="1">
      <c r="A1" s="350" t="s">
        <v>1266</v>
      </c>
      <c r="B1" s="350"/>
      <c r="C1" s="350"/>
      <c r="D1" s="350"/>
      <c r="E1" s="350"/>
      <c r="F1" s="350"/>
      <c r="G1" s="350"/>
    </row>
    <row r="2" spans="1:14" ht="14.25" customHeight="1">
      <c r="A2" s="4"/>
      <c r="B2" s="4"/>
      <c r="C2" s="4"/>
      <c r="D2" s="4"/>
      <c r="E2" s="4"/>
      <c r="F2" s="4"/>
      <c r="G2" s="4"/>
    </row>
    <row r="3" spans="1:14" ht="15" customHeight="1">
      <c r="A3" s="377" t="s">
        <v>1267</v>
      </c>
      <c r="B3" s="377"/>
      <c r="C3" s="377"/>
      <c r="D3" s="377"/>
      <c r="E3" s="377"/>
      <c r="F3" s="377"/>
      <c r="G3" s="377"/>
    </row>
    <row r="4" spans="1:14" ht="14.25" customHeight="1">
      <c r="A4" s="4"/>
      <c r="B4" s="4"/>
      <c r="C4" s="4"/>
      <c r="D4" s="4"/>
      <c r="E4" s="4"/>
      <c r="F4" s="4"/>
      <c r="G4" s="4"/>
    </row>
    <row r="5" spans="1:14" ht="14.25" customHeight="1">
      <c r="A5" s="31" t="s">
        <v>496</v>
      </c>
      <c r="B5" s="15" t="s">
        <v>149</v>
      </c>
      <c r="C5" s="15" t="s">
        <v>497</v>
      </c>
      <c r="D5" s="15" t="s">
        <v>1268</v>
      </c>
      <c r="E5" s="15" t="s">
        <v>1269</v>
      </c>
      <c r="F5" s="15" t="s">
        <v>500</v>
      </c>
      <c r="G5" s="15" t="s">
        <v>1270</v>
      </c>
    </row>
    <row r="6" spans="1:14" ht="14.25" customHeight="1">
      <c r="A6" s="9">
        <v>0</v>
      </c>
      <c r="B6" s="312">
        <v>45931</v>
      </c>
      <c r="C6" s="313">
        <v>0</v>
      </c>
      <c r="D6" s="313">
        <v>0</v>
      </c>
      <c r="E6" s="21">
        <f t="shared" ref="E6:E43" si="0">C6+D6</f>
        <v>0</v>
      </c>
      <c r="F6" s="21">
        <f>E6</f>
        <v>0</v>
      </c>
      <c r="G6" s="21" t="s">
        <v>1271</v>
      </c>
    </row>
    <row r="7" spans="1:14" ht="14.25" customHeight="1">
      <c r="A7" s="9">
        <v>1</v>
      </c>
      <c r="B7" s="312">
        <v>45962</v>
      </c>
      <c r="C7" s="49">
        <f>-'CapEx &amp; uses'!P22/3</f>
        <v>-2780568.4325549523</v>
      </c>
      <c r="D7" s="313">
        <v>0</v>
      </c>
      <c r="E7" s="23">
        <f t="shared" si="0"/>
        <v>-2780568.4325549523</v>
      </c>
      <c r="F7" s="23">
        <f t="shared" ref="F7:F43" si="1">F6+E7</f>
        <v>-2780568.4325549523</v>
      </c>
      <c r="G7" s="21" t="s">
        <v>1272</v>
      </c>
    </row>
    <row r="8" spans="1:14" ht="14.25" customHeight="1">
      <c r="A8" s="9">
        <v>2</v>
      </c>
      <c r="B8" s="312">
        <v>45992</v>
      </c>
      <c r="C8" s="49">
        <f>-'CapEx &amp; uses'!P22/3</f>
        <v>-2780568.4325549523</v>
      </c>
      <c r="D8" s="313">
        <v>0</v>
      </c>
      <c r="E8" s="23">
        <f t="shared" si="0"/>
        <v>-2780568.4325549523</v>
      </c>
      <c r="F8" s="23">
        <f t="shared" si="1"/>
        <v>-5561136.8651099047</v>
      </c>
      <c r="G8" s="21" t="s">
        <v>1273</v>
      </c>
      <c r="N8" s="92"/>
    </row>
    <row r="9" spans="1:14" ht="14.25" customHeight="1">
      <c r="A9" s="9">
        <v>3</v>
      </c>
      <c r="B9" s="312">
        <v>46023</v>
      </c>
      <c r="C9" s="49">
        <f>-'CapEx &amp; uses'!P22/3</f>
        <v>-2780568.4325549523</v>
      </c>
      <c r="D9" s="313">
        <v>0</v>
      </c>
      <c r="E9" s="23">
        <f t="shared" si="0"/>
        <v>-2780568.4325549523</v>
      </c>
      <c r="F9" s="23">
        <f t="shared" si="1"/>
        <v>-8341705.2976648565</v>
      </c>
      <c r="G9" s="21" t="s">
        <v>1273</v>
      </c>
    </row>
    <row r="10" spans="1:14" ht="14.25" customHeight="1">
      <c r="A10" s="9">
        <v>4</v>
      </c>
      <c r="B10" s="312">
        <v>46054</v>
      </c>
      <c r="C10" s="49">
        <f>-'CapEx &amp; uses'!P23/3</f>
        <v>-2749326.0906161321</v>
      </c>
      <c r="D10" s="313">
        <v>0</v>
      </c>
      <c r="E10" s="23">
        <f t="shared" si="0"/>
        <v>-2749326.0906161321</v>
      </c>
      <c r="F10" s="23">
        <f t="shared" si="1"/>
        <v>-11091031.388280988</v>
      </c>
      <c r="G10" s="21" t="s">
        <v>1273</v>
      </c>
    </row>
    <row r="11" spans="1:14" ht="14.25" customHeight="1">
      <c r="A11" s="9">
        <v>5</v>
      </c>
      <c r="B11" s="312">
        <v>46082</v>
      </c>
      <c r="C11" s="49">
        <f>-'CapEx &amp; uses'!P23/3</f>
        <v>-2749326.0906161321</v>
      </c>
      <c r="D11" s="313">
        <v>0</v>
      </c>
      <c r="E11" s="23">
        <f t="shared" si="0"/>
        <v>-2749326.0906161321</v>
      </c>
      <c r="F11" s="23">
        <f t="shared" si="1"/>
        <v>-13840357.478897121</v>
      </c>
      <c r="G11" s="21" t="s">
        <v>1273</v>
      </c>
    </row>
    <row r="12" spans="1:14" ht="14.25" customHeight="1">
      <c r="A12" s="9">
        <v>6</v>
      </c>
      <c r="B12" s="312">
        <v>46113</v>
      </c>
      <c r="C12" s="49">
        <f>-'CapEx &amp; uses'!P23/3</f>
        <v>-2749326.0906161321</v>
      </c>
      <c r="D12" s="313">
        <v>0</v>
      </c>
      <c r="E12" s="23">
        <f t="shared" si="0"/>
        <v>-2749326.0906161321</v>
      </c>
      <c r="F12" s="23">
        <f t="shared" si="1"/>
        <v>-16589683.569513254</v>
      </c>
      <c r="G12" s="21" t="s">
        <v>1273</v>
      </c>
    </row>
    <row r="13" spans="1:14" ht="14.25" customHeight="1">
      <c r="A13" s="9">
        <v>7</v>
      </c>
      <c r="B13" s="312">
        <v>46143</v>
      </c>
      <c r="C13" s="49">
        <f>-'CapEx &amp; uses'!P24/3</f>
        <v>-2718083.7486773129</v>
      </c>
      <c r="D13" s="313">
        <v>0</v>
      </c>
      <c r="E13" s="23">
        <f t="shared" si="0"/>
        <v>-2718083.7486773129</v>
      </c>
      <c r="F13" s="23">
        <f t="shared" si="1"/>
        <v>-19307767.318190567</v>
      </c>
      <c r="G13" s="21" t="s">
        <v>1273</v>
      </c>
    </row>
    <row r="14" spans="1:14" ht="14.25" customHeight="1">
      <c r="A14" s="9">
        <v>8</v>
      </c>
      <c r="B14" s="312">
        <v>46174</v>
      </c>
      <c r="C14" s="49">
        <f>-'CapEx &amp; uses'!P24/3</f>
        <v>-2718083.7486773129</v>
      </c>
      <c r="D14" s="313">
        <v>0</v>
      </c>
      <c r="E14" s="23">
        <f t="shared" si="0"/>
        <v>-2718083.7486773129</v>
      </c>
      <c r="F14" s="23">
        <f t="shared" si="1"/>
        <v>-22025851.066867881</v>
      </c>
      <c r="G14" s="21" t="s">
        <v>1273</v>
      </c>
    </row>
    <row r="15" spans="1:14" ht="14.25" customHeight="1">
      <c r="A15" s="9">
        <v>9</v>
      </c>
      <c r="B15" s="312">
        <v>46204</v>
      </c>
      <c r="C15" s="49">
        <f>-'CapEx &amp; uses'!P24/3</f>
        <v>-2718083.7486773129</v>
      </c>
      <c r="D15" s="313">
        <v>0</v>
      </c>
      <c r="E15" s="23">
        <f t="shared" si="0"/>
        <v>-2718083.7486773129</v>
      </c>
      <c r="F15" s="23">
        <f t="shared" si="1"/>
        <v>-24743934.815545194</v>
      </c>
      <c r="G15" s="21" t="s">
        <v>1273</v>
      </c>
    </row>
    <row r="16" spans="1:14" ht="14.25" customHeight="1">
      <c r="A16" s="9">
        <v>10</v>
      </c>
      <c r="B16" s="312">
        <v>46235</v>
      </c>
      <c r="C16" s="49">
        <f>-'CapEx &amp; uses'!P25/3</f>
        <v>-2686841.4067384927</v>
      </c>
      <c r="D16" s="313">
        <v>0</v>
      </c>
      <c r="E16" s="23">
        <f t="shared" si="0"/>
        <v>-2686841.4067384927</v>
      </c>
      <c r="F16" s="23">
        <f t="shared" si="1"/>
        <v>-27430776.222283687</v>
      </c>
      <c r="G16" s="21" t="s">
        <v>1273</v>
      </c>
    </row>
    <row r="17" spans="1:7" ht="14.25" customHeight="1">
      <c r="A17" s="9">
        <v>11</v>
      </c>
      <c r="B17" s="312">
        <v>46266</v>
      </c>
      <c r="C17" s="49">
        <f>-'CapEx &amp; uses'!P25/3</f>
        <v>-2686841.4067384927</v>
      </c>
      <c r="D17" s="313">
        <v>0</v>
      </c>
      <c r="E17" s="23">
        <f t="shared" si="0"/>
        <v>-2686841.4067384927</v>
      </c>
      <c r="F17" s="23">
        <f t="shared" si="1"/>
        <v>-30117617.629022181</v>
      </c>
      <c r="G17" s="21" t="s">
        <v>1273</v>
      </c>
    </row>
    <row r="18" spans="1:7" ht="14.25" customHeight="1">
      <c r="A18" s="9">
        <v>12</v>
      </c>
      <c r="B18" s="312">
        <v>46296</v>
      </c>
      <c r="C18" s="49">
        <f>-'CapEx &amp; uses'!P25/3</f>
        <v>-2686841.4067384927</v>
      </c>
      <c r="D18" s="313">
        <v>0</v>
      </c>
      <c r="E18" s="23">
        <f t="shared" si="0"/>
        <v>-2686841.4067384927</v>
      </c>
      <c r="F18" s="23">
        <f t="shared" si="1"/>
        <v>-32804459.035760675</v>
      </c>
      <c r="G18" s="21" t="s">
        <v>1273</v>
      </c>
    </row>
    <row r="19" spans="1:7" ht="14.25" customHeight="1">
      <c r="A19" s="9">
        <v>13</v>
      </c>
      <c r="B19" s="312">
        <v>46327</v>
      </c>
      <c r="C19" s="49">
        <f>-'CapEx &amp; uses'!P26/3</f>
        <v>-2655599.0647996734</v>
      </c>
      <c r="D19" s="313">
        <v>0</v>
      </c>
      <c r="E19" s="23">
        <f t="shared" si="0"/>
        <v>-2655599.0647996734</v>
      </c>
      <c r="F19" s="23">
        <f t="shared" si="1"/>
        <v>-35460058.100560345</v>
      </c>
      <c r="G19" s="21" t="s">
        <v>1273</v>
      </c>
    </row>
    <row r="20" spans="1:7" ht="14.25" customHeight="1">
      <c r="A20" s="9">
        <v>14</v>
      </c>
      <c r="B20" s="312">
        <v>46357</v>
      </c>
      <c r="C20" s="49">
        <f>-'CapEx &amp; uses'!P26/3</f>
        <v>-2655599.0647996734</v>
      </c>
      <c r="D20" s="313">
        <v>0</v>
      </c>
      <c r="E20" s="23">
        <f t="shared" si="0"/>
        <v>-2655599.0647996734</v>
      </c>
      <c r="F20" s="23">
        <f t="shared" si="1"/>
        <v>-38115657.165360019</v>
      </c>
      <c r="G20" s="21" t="s">
        <v>1273</v>
      </c>
    </row>
    <row r="21" spans="1:7" ht="14.25" customHeight="1">
      <c r="A21" s="9">
        <v>15</v>
      </c>
      <c r="B21" s="312">
        <v>46388</v>
      </c>
      <c r="C21" s="49">
        <f>-'CapEx &amp; uses'!P26/3</f>
        <v>-2655599.0647996734</v>
      </c>
      <c r="D21" s="313">
        <v>0</v>
      </c>
      <c r="E21" s="23">
        <f t="shared" si="0"/>
        <v>-2655599.0647996734</v>
      </c>
      <c r="F21" s="23">
        <f t="shared" si="1"/>
        <v>-40771256.230159692</v>
      </c>
      <c r="G21" s="21" t="s">
        <v>1273</v>
      </c>
    </row>
    <row r="22" spans="1:7" ht="14.25" customHeight="1">
      <c r="A22" s="9">
        <v>16</v>
      </c>
      <c r="B22" s="312">
        <v>46419</v>
      </c>
      <c r="C22" s="49">
        <f>-'CapEx &amp; uses'!P27/3</f>
        <v>-2624356.7228608537</v>
      </c>
      <c r="D22" s="313">
        <v>0</v>
      </c>
      <c r="E22" s="23">
        <f t="shared" si="0"/>
        <v>-2624356.7228608537</v>
      </c>
      <c r="F22" s="23">
        <f t="shared" si="1"/>
        <v>-43395612.953020543</v>
      </c>
      <c r="G22" s="21" t="s">
        <v>1273</v>
      </c>
    </row>
    <row r="23" spans="1:7" ht="14.25" customHeight="1">
      <c r="A23" s="9">
        <v>17</v>
      </c>
      <c r="B23" s="312">
        <v>46447</v>
      </c>
      <c r="C23" s="49">
        <f>-'CapEx &amp; uses'!P27/3</f>
        <v>-2624356.7228608537</v>
      </c>
      <c r="D23" s="313">
        <v>0</v>
      </c>
      <c r="E23" s="23">
        <f t="shared" si="0"/>
        <v>-2624356.7228608537</v>
      </c>
      <c r="F23" s="23">
        <f t="shared" si="1"/>
        <v>-46019969.675881393</v>
      </c>
      <c r="G23" s="21" t="s">
        <v>1273</v>
      </c>
    </row>
    <row r="24" spans="1:7" ht="14.25" customHeight="1">
      <c r="A24" s="9">
        <v>18</v>
      </c>
      <c r="B24" s="312">
        <v>46478</v>
      </c>
      <c r="C24" s="49">
        <f>-'CapEx &amp; uses'!P27/3</f>
        <v>-2624356.7228608537</v>
      </c>
      <c r="D24" s="313">
        <v>0</v>
      </c>
      <c r="E24" s="23">
        <f t="shared" si="0"/>
        <v>-2624356.7228608537</v>
      </c>
      <c r="F24" s="23">
        <f t="shared" si="1"/>
        <v>-48644326.398742244</v>
      </c>
      <c r="G24" s="21" t="s">
        <v>157</v>
      </c>
    </row>
    <row r="25" spans="1:7" ht="14.25" customHeight="1">
      <c r="A25" s="9">
        <v>19</v>
      </c>
      <c r="B25" s="312">
        <v>46508</v>
      </c>
      <c r="C25" s="49">
        <f>-'CapEx &amp; uses'!P28/3</f>
        <v>-2593114.3809220344</v>
      </c>
      <c r="D25" s="49">
        <f>'Operating Cash Flow'!P10/3</f>
        <v>73473.966426972926</v>
      </c>
      <c r="E25" s="23">
        <f t="shared" si="0"/>
        <v>-2519640.4144950616</v>
      </c>
      <c r="F25" s="23">
        <f t="shared" si="1"/>
        <v>-51163966.813237302</v>
      </c>
      <c r="G25" s="21" t="s">
        <v>1274</v>
      </c>
    </row>
    <row r="26" spans="1:7" ht="14.25" customHeight="1">
      <c r="A26" s="9">
        <v>20</v>
      </c>
      <c r="B26" s="312">
        <v>46539</v>
      </c>
      <c r="C26" s="49">
        <f>-'CapEx &amp; uses'!P28/3</f>
        <v>-2593114.3809220344</v>
      </c>
      <c r="D26" s="49">
        <f>'Operating Cash Flow'!P10/3</f>
        <v>73473.966426972926</v>
      </c>
      <c r="E26" s="23">
        <f t="shared" si="0"/>
        <v>-2519640.4144950616</v>
      </c>
      <c r="F26" s="23">
        <f t="shared" si="1"/>
        <v>-53683607.22773236</v>
      </c>
      <c r="G26" s="21" t="s">
        <v>1275</v>
      </c>
    </row>
    <row r="27" spans="1:7" ht="14.25" customHeight="1">
      <c r="A27" s="9">
        <v>21</v>
      </c>
      <c r="B27" s="312">
        <v>46569</v>
      </c>
      <c r="C27" s="49">
        <f>-'CapEx &amp; uses'!P28/3</f>
        <v>-2593114.3809220344</v>
      </c>
      <c r="D27" s="49">
        <f>'Operating Cash Flow'!P10/3</f>
        <v>73473.966426972926</v>
      </c>
      <c r="E27" s="23">
        <f t="shared" si="0"/>
        <v>-2519640.4144950616</v>
      </c>
      <c r="F27" s="23">
        <f t="shared" si="1"/>
        <v>-56203247.642227419</v>
      </c>
      <c r="G27" s="21" t="s">
        <v>1276</v>
      </c>
    </row>
    <row r="28" spans="1:7" ht="14.25" customHeight="1">
      <c r="A28" s="9">
        <v>22</v>
      </c>
      <c r="B28" s="312">
        <v>46600</v>
      </c>
      <c r="C28" s="49">
        <f>-'CapEx &amp; uses'!P29/3</f>
        <v>-2561872.0389832142</v>
      </c>
      <c r="D28" s="49">
        <f>'Operating Cash Flow'!P11/3</f>
        <v>73714.642740075171</v>
      </c>
      <c r="E28" s="23">
        <f t="shared" si="0"/>
        <v>-2488157.3962431392</v>
      </c>
      <c r="F28" s="23">
        <f t="shared" si="1"/>
        <v>-58691405.038470559</v>
      </c>
      <c r="G28" s="21" t="s">
        <v>1277</v>
      </c>
    </row>
    <row r="29" spans="1:7" ht="14.25" customHeight="1">
      <c r="A29" s="9">
        <v>23</v>
      </c>
      <c r="B29" s="312">
        <v>46631</v>
      </c>
      <c r="C29" s="49">
        <f>-'CapEx &amp; uses'!P29/3</f>
        <v>-2561872.0389832142</v>
      </c>
      <c r="D29" s="49">
        <f>'Operating Cash Flow'!P11/3</f>
        <v>73714.642740075171</v>
      </c>
      <c r="E29" s="23">
        <f t="shared" si="0"/>
        <v>-2488157.3962431392</v>
      </c>
      <c r="F29" s="23">
        <f t="shared" si="1"/>
        <v>-61179562.434713699</v>
      </c>
      <c r="G29" s="21" t="s">
        <v>1277</v>
      </c>
    </row>
    <row r="30" spans="1:7" ht="14.25" customHeight="1">
      <c r="A30" s="9">
        <v>24</v>
      </c>
      <c r="B30" s="312">
        <v>46661</v>
      </c>
      <c r="C30" s="49">
        <f>-'CapEx &amp; uses'!P29/3</f>
        <v>-2561872.0389832142</v>
      </c>
      <c r="D30" s="49">
        <f>'Operating Cash Flow'!P11/3</f>
        <v>73714.642740075171</v>
      </c>
      <c r="E30" s="23">
        <f t="shared" si="0"/>
        <v>-2488157.3962431392</v>
      </c>
      <c r="F30" s="23">
        <f t="shared" si="1"/>
        <v>-63667719.830956839</v>
      </c>
      <c r="G30" s="21" t="s">
        <v>1277</v>
      </c>
    </row>
    <row r="31" spans="1:7" ht="14.25" customHeight="1">
      <c r="A31" s="9">
        <v>25</v>
      </c>
      <c r="B31" s="312">
        <v>46692</v>
      </c>
      <c r="C31" s="49">
        <f>-'CapEx &amp; uses'!P30/3</f>
        <v>-2279242.6410466074</v>
      </c>
      <c r="D31" s="49">
        <f>'Operating Cash Flow'!P12/3</f>
        <v>8811859.0833333321</v>
      </c>
      <c r="E31" s="23">
        <f t="shared" si="0"/>
        <v>6532616.4422867242</v>
      </c>
      <c r="F31" s="23">
        <f t="shared" si="1"/>
        <v>-57135103.388670117</v>
      </c>
      <c r="G31" s="21" t="s">
        <v>1277</v>
      </c>
    </row>
    <row r="32" spans="1:7" ht="14.25" customHeight="1">
      <c r="A32" s="9">
        <v>26</v>
      </c>
      <c r="B32" s="312">
        <v>46722</v>
      </c>
      <c r="C32" s="49">
        <f>-'CapEx &amp; uses'!P30/3</f>
        <v>-2279242.6410466074</v>
      </c>
      <c r="D32" s="49">
        <f>'Operating Cash Flow'!P12/3</f>
        <v>8811859.0833333321</v>
      </c>
      <c r="E32" s="23">
        <f t="shared" si="0"/>
        <v>6532616.4422867242</v>
      </c>
      <c r="F32" s="23">
        <f t="shared" si="1"/>
        <v>-50602486.946383394</v>
      </c>
      <c r="G32" s="21" t="s">
        <v>1277</v>
      </c>
    </row>
    <row r="33" spans="1:7" ht="14.25" customHeight="1">
      <c r="A33" s="9">
        <v>27</v>
      </c>
      <c r="B33" s="312">
        <v>46753</v>
      </c>
      <c r="C33" s="49">
        <f>-'CapEx &amp; uses'!P30/3</f>
        <v>-2279242.6410466074</v>
      </c>
      <c r="D33" s="49">
        <f>'Operating Cash Flow'!P12/3</f>
        <v>8811859.0833333321</v>
      </c>
      <c r="E33" s="23">
        <f t="shared" si="0"/>
        <v>6532616.4422867242</v>
      </c>
      <c r="F33" s="23">
        <f t="shared" si="1"/>
        <v>-44069870.504096672</v>
      </c>
      <c r="G33" s="21" t="s">
        <v>1277</v>
      </c>
    </row>
    <row r="34" spans="1:7" ht="14.25" customHeight="1">
      <c r="A34" s="9">
        <v>28</v>
      </c>
      <c r="B34" s="312">
        <v>46784</v>
      </c>
      <c r="C34" s="49">
        <f>-'CapEx &amp; uses'!P31/3</f>
        <v>-2251103.8430089946</v>
      </c>
      <c r="D34" s="49">
        <f>'Operating Cash Flow'!P13/3</f>
        <v>8872848.6193726007</v>
      </c>
      <c r="E34" s="23">
        <f t="shared" si="0"/>
        <v>6621744.7763636056</v>
      </c>
      <c r="F34" s="23">
        <f t="shared" si="1"/>
        <v>-37448125.727733068</v>
      </c>
      <c r="G34" s="21" t="s">
        <v>1277</v>
      </c>
    </row>
    <row r="35" spans="1:7" ht="14.25" customHeight="1">
      <c r="A35" s="9">
        <v>29</v>
      </c>
      <c r="B35" s="312">
        <v>46813</v>
      </c>
      <c r="C35" s="49">
        <f>-'CapEx &amp; uses'!P31/3</f>
        <v>-2251103.8430089946</v>
      </c>
      <c r="D35" s="49">
        <f>'Operating Cash Flow'!P13/3</f>
        <v>8872848.6193726007</v>
      </c>
      <c r="E35" s="23">
        <f t="shared" si="0"/>
        <v>6621744.7763636056</v>
      </c>
      <c r="F35" s="23">
        <f t="shared" si="1"/>
        <v>-30826380.951369464</v>
      </c>
      <c r="G35" s="21" t="s">
        <v>1277</v>
      </c>
    </row>
    <row r="36" spans="1:7" ht="14.25" customHeight="1">
      <c r="A36" s="9">
        <v>30</v>
      </c>
      <c r="B36" s="312">
        <v>46844</v>
      </c>
      <c r="C36" s="49">
        <f>-'CapEx &amp; uses'!P31/3</f>
        <v>-2251103.8430089946</v>
      </c>
      <c r="D36" s="49">
        <f>'Operating Cash Flow'!P13/3</f>
        <v>8872848.6193726007</v>
      </c>
      <c r="E36" s="23">
        <f t="shared" si="0"/>
        <v>6621744.7763636056</v>
      </c>
      <c r="F36" s="23">
        <f t="shared" si="1"/>
        <v>-24204636.175005861</v>
      </c>
      <c r="G36" s="21" t="s">
        <v>1277</v>
      </c>
    </row>
    <row r="37" spans="1:7" ht="14.25" customHeight="1">
      <c r="A37" s="9">
        <v>31</v>
      </c>
      <c r="B37" s="312">
        <v>46874</v>
      </c>
      <c r="C37" s="49">
        <f>-'CapEx &amp; uses'!P32/3</f>
        <v>-2222965.0449713818</v>
      </c>
      <c r="D37" s="49">
        <f>'Operating Cash Flow'!P14/3</f>
        <v>9241540.5191783607</v>
      </c>
      <c r="E37" s="23">
        <f t="shared" si="0"/>
        <v>7018575.4742069785</v>
      </c>
      <c r="F37" s="23">
        <f t="shared" si="1"/>
        <v>-17186060.700798884</v>
      </c>
      <c r="G37" s="21" t="s">
        <v>1278</v>
      </c>
    </row>
    <row r="38" spans="1:7" ht="14.25" customHeight="1">
      <c r="A38" s="9">
        <v>32</v>
      </c>
      <c r="B38" s="312">
        <v>46905</v>
      </c>
      <c r="C38" s="49">
        <f>-'CapEx &amp; uses'!P32/3</f>
        <v>-2222965.0449713818</v>
      </c>
      <c r="D38" s="49">
        <f>'Operating Cash Flow'!P14/3</f>
        <v>9241540.5191783607</v>
      </c>
      <c r="E38" s="23">
        <f t="shared" si="0"/>
        <v>7018575.4742069785</v>
      </c>
      <c r="F38" s="23">
        <f t="shared" si="1"/>
        <v>-10167485.226591906</v>
      </c>
      <c r="G38" s="21" t="s">
        <v>1278</v>
      </c>
    </row>
    <row r="39" spans="1:7" ht="14.25" customHeight="1">
      <c r="A39" s="9">
        <v>33</v>
      </c>
      <c r="B39" s="312">
        <v>46935</v>
      </c>
      <c r="C39" s="49">
        <f>-'CapEx &amp; uses'!P32/3</f>
        <v>-2222965.0449713818</v>
      </c>
      <c r="D39" s="49">
        <f>'Operating Cash Flow'!P14/3</f>
        <v>9241540.5191783607</v>
      </c>
      <c r="E39" s="23">
        <f t="shared" si="0"/>
        <v>7018575.4742069785</v>
      </c>
      <c r="F39" s="23">
        <f t="shared" si="1"/>
        <v>-3148909.7523849271</v>
      </c>
      <c r="G39" s="21" t="s">
        <v>1279</v>
      </c>
    </row>
    <row r="40" spans="1:7" ht="14.25" customHeight="1">
      <c r="A40" s="9">
        <v>34</v>
      </c>
      <c r="B40" s="312">
        <v>46966</v>
      </c>
      <c r="C40" s="314">
        <v>0</v>
      </c>
      <c r="D40" s="49">
        <f>'Operating Cash Flow'!P15/3</f>
        <v>9311119.3879651409</v>
      </c>
      <c r="E40" s="23">
        <f t="shared" si="0"/>
        <v>9311119.3879651409</v>
      </c>
      <c r="F40" s="23">
        <f t="shared" si="1"/>
        <v>6162209.6355802137</v>
      </c>
      <c r="G40" s="21" t="s">
        <v>1280</v>
      </c>
    </row>
    <row r="41" spans="1:7" ht="14.25" customHeight="1">
      <c r="A41" s="9">
        <v>35</v>
      </c>
      <c r="B41" s="312">
        <v>46997</v>
      </c>
      <c r="C41" s="314">
        <f>0</f>
        <v>0</v>
      </c>
      <c r="D41" s="49">
        <f>'Operating Cash Flow'!P15/3</f>
        <v>9311119.3879651409</v>
      </c>
      <c r="E41" s="23">
        <f t="shared" si="0"/>
        <v>9311119.3879651409</v>
      </c>
      <c r="F41" s="23">
        <f t="shared" si="1"/>
        <v>15473329.023545355</v>
      </c>
      <c r="G41" s="21" t="s">
        <v>1281</v>
      </c>
    </row>
    <row r="42" spans="1:7" ht="14.25" customHeight="1">
      <c r="A42" s="9">
        <v>36</v>
      </c>
      <c r="B42" s="312">
        <v>47027</v>
      </c>
      <c r="C42" s="314">
        <f>0</f>
        <v>0</v>
      </c>
      <c r="D42" s="49">
        <f>'Operating Cash Flow'!P15/3</f>
        <v>9311119.3879651409</v>
      </c>
      <c r="E42" s="23">
        <f t="shared" si="0"/>
        <v>9311119.3879651409</v>
      </c>
      <c r="F42" s="23">
        <f t="shared" si="1"/>
        <v>24784448.411510497</v>
      </c>
      <c r="G42" s="21" t="s">
        <v>1282</v>
      </c>
    </row>
    <row r="43" spans="1:7" ht="14.25" customHeight="1">
      <c r="A43" s="167">
        <f t="shared" ref="A43:A88" si="2">A42+1</f>
        <v>37</v>
      </c>
      <c r="B43" s="312">
        <v>47058</v>
      </c>
      <c r="C43" s="49">
        <f>0</f>
        <v>0</v>
      </c>
      <c r="D43" s="49">
        <f>'Operating Cash Flow'!P16/3</f>
        <v>9624849.3870833311</v>
      </c>
      <c r="E43" s="315">
        <f t="shared" si="0"/>
        <v>9624849.3870833311</v>
      </c>
      <c r="F43" s="315">
        <f t="shared" si="1"/>
        <v>34409297.798593827</v>
      </c>
      <c r="G43" s="21"/>
    </row>
    <row r="44" spans="1:7" ht="14.25" customHeight="1">
      <c r="A44" s="167">
        <f t="shared" si="2"/>
        <v>38</v>
      </c>
      <c r="B44" s="312">
        <v>47088</v>
      </c>
      <c r="C44" s="49">
        <f>0</f>
        <v>0</v>
      </c>
      <c r="D44" s="49">
        <f>'Operating Cash Flow'!P16/3</f>
        <v>9624849.3870833311</v>
      </c>
      <c r="E44" s="23"/>
      <c r="F44" s="23"/>
      <c r="G44" s="21"/>
    </row>
    <row r="45" spans="1:7" ht="14.25" customHeight="1">
      <c r="A45" s="167">
        <f t="shared" si="2"/>
        <v>39</v>
      </c>
      <c r="B45" s="312">
        <v>47119</v>
      </c>
      <c r="C45" s="49">
        <f>0</f>
        <v>0</v>
      </c>
      <c r="D45" s="49">
        <f>'Operating Cash Flow'!P16/3</f>
        <v>9624849.3870833311</v>
      </c>
      <c r="E45" s="23"/>
      <c r="F45" s="23"/>
      <c r="G45" s="21"/>
    </row>
    <row r="46" spans="1:7" ht="14.25" customHeight="1">
      <c r="A46" s="167">
        <f t="shared" si="2"/>
        <v>40</v>
      </c>
      <c r="B46" s="312">
        <v>47150</v>
      </c>
      <c r="C46" s="49">
        <f>0</f>
        <v>0</v>
      </c>
      <c r="D46" s="49">
        <f>'Operating Cash Flow'!P17/3</f>
        <v>9670738.7224850282</v>
      </c>
      <c r="E46" s="23"/>
      <c r="F46" s="23"/>
      <c r="G46" s="21"/>
    </row>
    <row r="47" spans="1:7" ht="14.25" customHeight="1">
      <c r="A47" s="167">
        <f t="shared" si="2"/>
        <v>41</v>
      </c>
      <c r="B47" s="312">
        <v>47178</v>
      </c>
      <c r="C47" s="49">
        <f>0</f>
        <v>0</v>
      </c>
      <c r="D47" s="49">
        <f>'Operating Cash Flow'!P17/3</f>
        <v>9670738.7224850282</v>
      </c>
      <c r="E47" s="23"/>
      <c r="F47" s="23"/>
      <c r="G47" s="21"/>
    </row>
    <row r="48" spans="1:7" ht="14.25" customHeight="1">
      <c r="A48" s="167">
        <f t="shared" si="2"/>
        <v>42</v>
      </c>
      <c r="B48" s="312">
        <v>47209</v>
      </c>
      <c r="C48" s="49">
        <f>0</f>
        <v>0</v>
      </c>
      <c r="D48" s="49">
        <f>'Operating Cash Flow'!P17/3</f>
        <v>9670738.7224850282</v>
      </c>
      <c r="E48" s="23"/>
      <c r="F48" s="23"/>
      <c r="G48" s="21"/>
    </row>
    <row r="49" spans="1:7" ht="14.25" customHeight="1">
      <c r="A49" s="167">
        <f t="shared" si="2"/>
        <v>43</v>
      </c>
      <c r="B49" s="312">
        <v>47239</v>
      </c>
      <c r="C49" s="49">
        <f>0</f>
        <v>0</v>
      </c>
      <c r="D49" s="49">
        <f>'Operating Cash Flow'!P18/3</f>
        <v>9742295.7453982439</v>
      </c>
      <c r="E49" s="23"/>
      <c r="F49" s="23"/>
      <c r="G49" s="21"/>
    </row>
    <row r="50" spans="1:7" ht="14.25" customHeight="1">
      <c r="A50" s="167">
        <f t="shared" si="2"/>
        <v>44</v>
      </c>
      <c r="B50" s="312">
        <v>47270</v>
      </c>
      <c r="C50" s="49">
        <f>0</f>
        <v>0</v>
      </c>
      <c r="D50" s="49">
        <f>'Operating Cash Flow'!P18/3</f>
        <v>9742295.7453982439</v>
      </c>
      <c r="E50" s="23"/>
      <c r="F50" s="23"/>
      <c r="G50" s="21"/>
    </row>
    <row r="51" spans="1:7" ht="14.25" customHeight="1">
      <c r="A51" s="167">
        <f t="shared" si="2"/>
        <v>45</v>
      </c>
      <c r="B51" s="312">
        <v>47300</v>
      </c>
      <c r="C51" s="49">
        <f>0</f>
        <v>0</v>
      </c>
      <c r="D51" s="49">
        <f>'Operating Cash Flow'!P18/3</f>
        <v>9742295.7453982439</v>
      </c>
      <c r="E51" s="23"/>
      <c r="F51" s="23"/>
      <c r="G51" s="21"/>
    </row>
    <row r="52" spans="1:7" ht="14.25" customHeight="1">
      <c r="A52" s="167">
        <f t="shared" si="2"/>
        <v>46</v>
      </c>
      <c r="B52" s="312">
        <v>47331</v>
      </c>
      <c r="C52" s="49">
        <f>0</f>
        <v>0</v>
      </c>
      <c r="D52" s="49">
        <f>'Operating Cash Flow'!P19/3</f>
        <v>9814528.9555147402</v>
      </c>
      <c r="E52" s="23"/>
      <c r="F52" s="23"/>
      <c r="G52" s="21"/>
    </row>
    <row r="53" spans="1:7" ht="14.25" customHeight="1">
      <c r="A53" s="167">
        <f t="shared" si="2"/>
        <v>47</v>
      </c>
      <c r="B53" s="312">
        <v>47362</v>
      </c>
      <c r="C53" s="49">
        <f>0</f>
        <v>0</v>
      </c>
      <c r="D53" s="49">
        <f>'Operating Cash Flow'!P19/3</f>
        <v>9814528.9555147402</v>
      </c>
      <c r="E53" s="23"/>
      <c r="F53" s="23"/>
      <c r="G53" s="21"/>
    </row>
    <row r="54" spans="1:7" ht="14.25" customHeight="1">
      <c r="A54" s="167">
        <f t="shared" si="2"/>
        <v>48</v>
      </c>
      <c r="B54" s="312">
        <v>47392</v>
      </c>
      <c r="C54" s="49">
        <f>0</f>
        <v>0</v>
      </c>
      <c r="D54" s="49">
        <f>'Operating Cash Flow'!P19/3</f>
        <v>9814528.9555147402</v>
      </c>
      <c r="E54" s="23"/>
      <c r="F54" s="23"/>
      <c r="G54" s="21"/>
    </row>
    <row r="55" spans="1:7" ht="14.25" customHeight="1">
      <c r="A55" s="167">
        <f t="shared" si="2"/>
        <v>49</v>
      </c>
      <c r="B55" s="312">
        <v>47423</v>
      </c>
      <c r="C55" s="49">
        <f>0</f>
        <v>0</v>
      </c>
      <c r="D55" s="49">
        <f>'Operating Cash Flow'!P20/3</f>
        <v>9887447.0042542424</v>
      </c>
      <c r="E55" s="23"/>
      <c r="F55" s="23"/>
      <c r="G55" s="21"/>
    </row>
    <row r="56" spans="1:7" ht="14.25" customHeight="1">
      <c r="A56" s="167">
        <f t="shared" si="2"/>
        <v>50</v>
      </c>
      <c r="B56" s="312">
        <v>47453</v>
      </c>
      <c r="C56" s="49">
        <f>0</f>
        <v>0</v>
      </c>
      <c r="D56" s="49">
        <f>'Operating Cash Flow'!P20/3</f>
        <v>9887447.0042542424</v>
      </c>
      <c r="E56" s="23"/>
      <c r="F56" s="23"/>
      <c r="G56" s="21"/>
    </row>
    <row r="57" spans="1:7" ht="14.25" customHeight="1">
      <c r="A57" s="167">
        <f t="shared" si="2"/>
        <v>51</v>
      </c>
      <c r="B57" s="312">
        <v>47484</v>
      </c>
      <c r="C57" s="49">
        <f>0</f>
        <v>0</v>
      </c>
      <c r="D57" s="49">
        <f>'Operating Cash Flow'!P20/3</f>
        <v>9887447.0042542424</v>
      </c>
      <c r="E57" s="23"/>
      <c r="F57" s="23"/>
      <c r="G57" s="21"/>
    </row>
    <row r="58" spans="1:7" ht="14.25" customHeight="1">
      <c r="A58" s="167">
        <f t="shared" si="2"/>
        <v>52</v>
      </c>
      <c r="B58" s="312">
        <v>47515</v>
      </c>
      <c r="C58" s="49">
        <f>0</f>
        <v>0</v>
      </c>
      <c r="D58" s="49">
        <f>'Operating Cash Flow'!P21/3</f>
        <v>1876659.7880433325</v>
      </c>
      <c r="E58" s="23"/>
      <c r="F58" s="23"/>
      <c r="G58" s="21"/>
    </row>
    <row r="59" spans="1:7" ht="14.25" customHeight="1">
      <c r="A59" s="167">
        <f t="shared" si="2"/>
        <v>53</v>
      </c>
      <c r="B59" s="312">
        <v>47543</v>
      </c>
      <c r="C59" s="49">
        <f>0</f>
        <v>0</v>
      </c>
      <c r="D59" s="49">
        <f>'Operating Cash Flow'!P21/3</f>
        <v>1876659.7880433325</v>
      </c>
      <c r="E59" s="23"/>
      <c r="F59" s="23"/>
      <c r="G59" s="21"/>
    </row>
    <row r="60" spans="1:7" ht="14.25" customHeight="1">
      <c r="A60" s="167">
        <f t="shared" si="2"/>
        <v>54</v>
      </c>
      <c r="B60" s="312">
        <v>47574</v>
      </c>
      <c r="C60" s="49">
        <f>0</f>
        <v>0</v>
      </c>
      <c r="D60" s="49">
        <f>'Operating Cash Flow'!P21/3</f>
        <v>1876659.7880433325</v>
      </c>
      <c r="E60" s="23"/>
      <c r="F60" s="23"/>
      <c r="G60" s="21"/>
    </row>
    <row r="61" spans="1:7" ht="14.25" customHeight="1">
      <c r="A61" s="167">
        <f t="shared" si="2"/>
        <v>55</v>
      </c>
      <c r="B61" s="312">
        <v>47604</v>
      </c>
      <c r="C61" s="49">
        <f>0</f>
        <v>0</v>
      </c>
      <c r="D61" s="49">
        <f>'Operating Cash Flow'!P22/3</f>
        <v>1891011.5249968602</v>
      </c>
      <c r="E61" s="23"/>
      <c r="F61" s="23"/>
      <c r="G61" s="21"/>
    </row>
    <row r="62" spans="1:7" ht="14.25" customHeight="1">
      <c r="A62" s="167">
        <f t="shared" si="2"/>
        <v>56</v>
      </c>
      <c r="B62" s="312">
        <v>47635</v>
      </c>
      <c r="C62" s="49">
        <f>0</f>
        <v>0</v>
      </c>
      <c r="D62" s="49">
        <f>'Operating Cash Flow'!P22/3</f>
        <v>1891011.5249968602</v>
      </c>
      <c r="E62" s="23"/>
      <c r="F62" s="23"/>
      <c r="G62" s="21"/>
    </row>
    <row r="63" spans="1:7" ht="14.25" customHeight="1">
      <c r="A63" s="167">
        <f t="shared" si="2"/>
        <v>57</v>
      </c>
      <c r="B63" s="312">
        <v>47665</v>
      </c>
      <c r="C63" s="49">
        <f>0</f>
        <v>0</v>
      </c>
      <c r="D63" s="49">
        <f>'Operating Cash Flow'!P22/3</f>
        <v>1891011.5249968602</v>
      </c>
      <c r="E63" s="23"/>
      <c r="F63" s="23"/>
      <c r="G63" s="21"/>
    </row>
    <row r="64" spans="1:7" ht="14.25" customHeight="1">
      <c r="A64" s="167">
        <f t="shared" si="2"/>
        <v>58</v>
      </c>
      <c r="B64" s="312">
        <v>47696</v>
      </c>
      <c r="C64" s="49">
        <f>0</f>
        <v>0</v>
      </c>
      <c r="D64" s="49">
        <f>'Operating Cash Flow'!P23/3</f>
        <v>1905630.2523651004</v>
      </c>
      <c r="E64" s="23"/>
      <c r="F64" s="23"/>
      <c r="G64" s="21"/>
    </row>
    <row r="65" spans="1:7" ht="14.25" customHeight="1">
      <c r="A65" s="167">
        <f t="shared" si="2"/>
        <v>59</v>
      </c>
      <c r="B65" s="312">
        <v>47727</v>
      </c>
      <c r="C65" s="49">
        <f>0</f>
        <v>0</v>
      </c>
      <c r="D65" s="49">
        <f>'Operating Cash Flow'!P23/3</f>
        <v>1905630.2523651004</v>
      </c>
      <c r="E65" s="23"/>
      <c r="F65" s="23"/>
      <c r="G65" s="21"/>
    </row>
    <row r="66" spans="1:7" ht="14.25" customHeight="1">
      <c r="A66" s="167">
        <f t="shared" si="2"/>
        <v>60</v>
      </c>
      <c r="B66" s="312">
        <v>47757</v>
      </c>
      <c r="C66" s="49">
        <f>0</f>
        <v>0</v>
      </c>
      <c r="D66" s="49">
        <f>'Operating Cash Flow'!P23/3</f>
        <v>1905630.2523651004</v>
      </c>
      <c r="E66" s="23"/>
      <c r="F66" s="23"/>
      <c r="G66" s="21"/>
    </row>
    <row r="67" spans="1:7" ht="14.25" customHeight="1">
      <c r="A67" s="167">
        <f t="shared" si="2"/>
        <v>61</v>
      </c>
      <c r="B67" s="312">
        <v>47788</v>
      </c>
      <c r="C67" s="49">
        <f>0</f>
        <v>0</v>
      </c>
      <c r="D67" s="49">
        <f>'Operating Cash Flow'!P24/3</f>
        <v>1920521.9639989138</v>
      </c>
      <c r="E67" s="23"/>
      <c r="F67" s="23"/>
      <c r="G67" s="21"/>
    </row>
    <row r="68" spans="1:7" ht="14.25" customHeight="1">
      <c r="A68" s="167">
        <f t="shared" si="2"/>
        <v>62</v>
      </c>
      <c r="B68" s="312">
        <v>47818</v>
      </c>
      <c r="C68" s="49">
        <f>0</f>
        <v>0</v>
      </c>
      <c r="D68" s="49">
        <f>'Operating Cash Flow'!P24/3</f>
        <v>1920521.9639989138</v>
      </c>
      <c r="E68" s="23"/>
      <c r="F68" s="23"/>
      <c r="G68" s="21"/>
    </row>
    <row r="69" spans="1:7" ht="14.25" customHeight="1">
      <c r="A69" s="167">
        <f t="shared" si="2"/>
        <v>63</v>
      </c>
      <c r="B69" s="312">
        <v>47849</v>
      </c>
      <c r="C69" s="49">
        <f>0</f>
        <v>0</v>
      </c>
      <c r="D69" s="49">
        <f>'Operating Cash Flow'!P24/3</f>
        <v>1920521.9639989138</v>
      </c>
      <c r="E69" s="23"/>
      <c r="F69" s="23"/>
      <c r="G69" s="21"/>
    </row>
    <row r="70" spans="1:7" ht="14.25" customHeight="1">
      <c r="A70" s="167">
        <f t="shared" si="2"/>
        <v>64</v>
      </c>
      <c r="B70" s="312">
        <v>47880</v>
      </c>
      <c r="C70" s="49">
        <f>0</f>
        <v>0</v>
      </c>
      <c r="D70" s="49">
        <f>'Operating Cash Flow'!P25/3</f>
        <v>1935692.7985450767</v>
      </c>
      <c r="E70" s="23"/>
      <c r="F70" s="23"/>
      <c r="G70" s="21"/>
    </row>
    <row r="71" spans="1:7" ht="14.25" customHeight="1">
      <c r="A71" s="167">
        <f t="shared" si="2"/>
        <v>65</v>
      </c>
      <c r="B71" s="312">
        <v>47908</v>
      </c>
      <c r="C71" s="49">
        <f>0</f>
        <v>0</v>
      </c>
      <c r="D71" s="49">
        <f>'Operating Cash Flow'!P25/3</f>
        <v>1935692.7985450767</v>
      </c>
      <c r="E71" s="23"/>
      <c r="F71" s="23"/>
      <c r="G71" s="21"/>
    </row>
    <row r="72" spans="1:7" ht="14.25" customHeight="1">
      <c r="A72" s="167">
        <f t="shared" si="2"/>
        <v>66</v>
      </c>
      <c r="B72" s="312">
        <v>47939</v>
      </c>
      <c r="C72" s="49">
        <f>0</f>
        <v>0</v>
      </c>
      <c r="D72" s="49">
        <f>'Operating Cash Flow'!P25/3</f>
        <v>1935692.7985450767</v>
      </c>
      <c r="E72" s="23"/>
      <c r="F72" s="23"/>
      <c r="G72" s="21"/>
    </row>
    <row r="73" spans="1:7" ht="14.25" customHeight="1">
      <c r="A73" s="167">
        <f t="shared" si="2"/>
        <v>67</v>
      </c>
      <c r="B73" s="312">
        <v>47969</v>
      </c>
      <c r="C73" s="49">
        <f>0</f>
        <v>0</v>
      </c>
      <c r="D73" s="49">
        <f>'Operating Cash Flow'!P26/3</f>
        <v>1951149.0430287209</v>
      </c>
      <c r="E73" s="23"/>
      <c r="F73" s="23"/>
      <c r="G73" s="21"/>
    </row>
    <row r="74" spans="1:7" ht="14.25" customHeight="1">
      <c r="A74" s="167">
        <f t="shared" si="2"/>
        <v>68</v>
      </c>
      <c r="B74" s="312">
        <v>48000</v>
      </c>
      <c r="C74" s="49">
        <f>0</f>
        <v>0</v>
      </c>
      <c r="D74" s="49">
        <f>'Operating Cash Flow'!P26/3</f>
        <v>1951149.0430287209</v>
      </c>
      <c r="E74" s="23"/>
      <c r="F74" s="23"/>
      <c r="G74" s="21"/>
    </row>
    <row r="75" spans="1:7" ht="14.25" customHeight="1">
      <c r="A75" s="167">
        <f t="shared" si="2"/>
        <v>69</v>
      </c>
      <c r="B75" s="312">
        <v>48030</v>
      </c>
      <c r="C75" s="49">
        <f>0</f>
        <v>0</v>
      </c>
      <c r="D75" s="49">
        <f>'Operating Cash Flow'!P26/3</f>
        <v>1951149.0430287209</v>
      </c>
      <c r="E75" s="23"/>
      <c r="F75" s="23"/>
      <c r="G75" s="21"/>
    </row>
    <row r="76" spans="1:7" ht="14.25" customHeight="1">
      <c r="A76" s="167">
        <f t="shared" si="2"/>
        <v>70</v>
      </c>
      <c r="B76" s="312">
        <v>48061</v>
      </c>
      <c r="C76" s="49">
        <f>0</f>
        <v>0</v>
      </c>
      <c r="D76" s="49">
        <f>'Operating Cash Flow'!P27/3</f>
        <v>1966897.136525058</v>
      </c>
      <c r="E76" s="23"/>
      <c r="F76" s="23"/>
      <c r="G76" s="21"/>
    </row>
    <row r="77" spans="1:7" ht="14.25" customHeight="1">
      <c r="A77" s="167">
        <f t="shared" si="2"/>
        <v>71</v>
      </c>
      <c r="B77" s="312">
        <v>48092</v>
      </c>
      <c r="C77" s="49">
        <f>0</f>
        <v>0</v>
      </c>
      <c r="D77" s="49">
        <f>'Operating Cash Flow'!P27/3</f>
        <v>1966897.136525058</v>
      </c>
      <c r="E77" s="23"/>
      <c r="F77" s="23"/>
      <c r="G77" s="21"/>
    </row>
    <row r="78" spans="1:7" ht="14.25" customHeight="1">
      <c r="A78" s="167">
        <f t="shared" si="2"/>
        <v>72</v>
      </c>
      <c r="B78" s="312">
        <v>48122</v>
      </c>
      <c r="C78" s="49">
        <f>0</f>
        <v>0</v>
      </c>
      <c r="D78" s="49">
        <f>'Operating Cash Flow'!P27/3</f>
        <v>1966897.136525058</v>
      </c>
      <c r="E78" s="23"/>
      <c r="F78" s="23"/>
      <c r="G78" s="21"/>
    </row>
    <row r="79" spans="1:7" ht="14.25" customHeight="1">
      <c r="A79" s="167">
        <f t="shared" si="2"/>
        <v>73</v>
      </c>
      <c r="B79" s="312">
        <v>48153</v>
      </c>
      <c r="C79" s="49">
        <f>0</f>
        <v>0</v>
      </c>
      <c r="D79" s="49">
        <f>'Operating Cash Flow'!P26/3</f>
        <v>1951149.0430287209</v>
      </c>
      <c r="E79" s="23"/>
      <c r="F79" s="23"/>
      <c r="G79" s="21"/>
    </row>
    <row r="80" spans="1:7" ht="14.25" customHeight="1">
      <c r="A80" s="167">
        <f t="shared" si="2"/>
        <v>74</v>
      </c>
      <c r="B80" s="312">
        <v>48183</v>
      </c>
      <c r="C80" s="49">
        <f>0</f>
        <v>0</v>
      </c>
      <c r="D80" s="49">
        <f>'Operating Cash Flow'!P26/3</f>
        <v>1951149.0430287209</v>
      </c>
      <c r="E80" s="23"/>
      <c r="F80" s="23"/>
      <c r="G80" s="21"/>
    </row>
    <row r="81" spans="1:7" ht="14.25" customHeight="1">
      <c r="A81" s="167">
        <f t="shared" si="2"/>
        <v>75</v>
      </c>
      <c r="B81" s="312">
        <v>48214</v>
      </c>
      <c r="C81" s="49">
        <f>0</f>
        <v>0</v>
      </c>
      <c r="D81" s="49">
        <f>'Operating Cash Flow'!P26/3</f>
        <v>1951149.0430287209</v>
      </c>
      <c r="E81" s="23"/>
      <c r="F81" s="23"/>
      <c r="G81" s="21"/>
    </row>
    <row r="82" spans="1:7" ht="14.25" customHeight="1">
      <c r="A82" s="167">
        <f t="shared" si="2"/>
        <v>76</v>
      </c>
      <c r="B82" s="312">
        <v>48245</v>
      </c>
      <c r="C82" s="49">
        <f>0</f>
        <v>0</v>
      </c>
      <c r="D82" s="49">
        <f>'Operating Cash Flow'!P27/3</f>
        <v>1966897.136525058</v>
      </c>
      <c r="E82" s="23"/>
      <c r="F82" s="23"/>
      <c r="G82" s="21"/>
    </row>
    <row r="83" spans="1:7" ht="14.25" customHeight="1">
      <c r="A83" s="167">
        <f t="shared" si="2"/>
        <v>77</v>
      </c>
      <c r="B83" s="312">
        <v>48274</v>
      </c>
      <c r="C83" s="49">
        <f>0</f>
        <v>0</v>
      </c>
      <c r="D83" s="49">
        <f>'Operating Cash Flow'!P27/3</f>
        <v>1966897.136525058</v>
      </c>
      <c r="E83" s="23"/>
      <c r="F83" s="23"/>
      <c r="G83" s="21"/>
    </row>
    <row r="84" spans="1:7" ht="14.25" customHeight="1">
      <c r="A84" s="167">
        <f t="shared" si="2"/>
        <v>78</v>
      </c>
      <c r="B84" s="312">
        <v>48305</v>
      </c>
      <c r="C84" s="49">
        <f>0</f>
        <v>0</v>
      </c>
      <c r="D84" s="49">
        <f>'Operating Cash Flow'!P27/3</f>
        <v>1966897.136525058</v>
      </c>
      <c r="E84" s="23"/>
      <c r="F84" s="23"/>
      <c r="G84" s="21"/>
    </row>
    <row r="85" spans="1:7" ht="14.25" customHeight="1">
      <c r="A85" s="167">
        <f t="shared" si="2"/>
        <v>79</v>
      </c>
      <c r="B85" s="312">
        <v>48335</v>
      </c>
      <c r="C85" s="49">
        <f>0</f>
        <v>0</v>
      </c>
      <c r="D85" s="49">
        <f>'Operating Cash Flow'!P27/3</f>
        <v>1966897.136525058</v>
      </c>
      <c r="E85" s="23"/>
      <c r="F85" s="23"/>
      <c r="G85" s="21"/>
    </row>
    <row r="86" spans="1:7" ht="14.25" customHeight="1">
      <c r="A86" s="167">
        <f t="shared" si="2"/>
        <v>80</v>
      </c>
      <c r="B86" s="312">
        <v>48366</v>
      </c>
      <c r="C86" s="49">
        <f>0</f>
        <v>0</v>
      </c>
      <c r="D86" s="49">
        <f>'Operating Cash Flow'!P27/3</f>
        <v>1966897.136525058</v>
      </c>
      <c r="E86" s="23"/>
      <c r="F86" s="23"/>
      <c r="G86" s="21"/>
    </row>
    <row r="87" spans="1:7" ht="14.25" customHeight="1">
      <c r="A87" s="167">
        <f t="shared" si="2"/>
        <v>81</v>
      </c>
      <c r="B87" s="312">
        <v>48396</v>
      </c>
      <c r="C87" s="49">
        <f>0</f>
        <v>0</v>
      </c>
      <c r="D87" s="49">
        <f>'Operating Cash Flow'!P27/3</f>
        <v>1966897.136525058</v>
      </c>
      <c r="E87" s="23"/>
      <c r="F87" s="23"/>
      <c r="G87" s="21"/>
    </row>
    <row r="88" spans="1:7" ht="14.25" customHeight="1">
      <c r="A88" s="167">
        <f t="shared" si="2"/>
        <v>82</v>
      </c>
      <c r="B88" s="312">
        <v>48427</v>
      </c>
      <c r="C88" s="49">
        <f>0</f>
        <v>0</v>
      </c>
      <c r="D88" s="49">
        <f>'Operating Cash Flow'!P31/3</f>
        <v>2032942.3172806224</v>
      </c>
      <c r="E88" s="23"/>
      <c r="F88" s="23"/>
      <c r="G88" s="21"/>
    </row>
    <row r="89" spans="1:7" ht="14.25" customHeight="1">
      <c r="A89" s="9"/>
      <c r="B89" s="312"/>
      <c r="C89" s="149"/>
      <c r="D89" s="24"/>
      <c r="E89" s="23"/>
      <c r="F89" s="23"/>
      <c r="G89" s="21"/>
    </row>
    <row r="90" spans="1:7" ht="14.25" customHeight="1">
      <c r="A90" s="4"/>
      <c r="B90" s="312"/>
      <c r="C90" s="21"/>
      <c r="D90" s="21"/>
      <c r="E90" s="21"/>
      <c r="F90" s="21"/>
      <c r="G90" s="21"/>
    </row>
    <row r="91" spans="1:7" ht="14.25" customHeight="1">
      <c r="A91" s="4"/>
      <c r="B91" s="4"/>
      <c r="C91" s="4"/>
      <c r="D91" s="4"/>
      <c r="E91" s="4"/>
      <c r="F91" s="4"/>
      <c r="G91" s="4"/>
    </row>
    <row r="92" spans="1:7" ht="14.25" customHeight="1">
      <c r="A92" s="22" t="s">
        <v>1283</v>
      </c>
      <c r="B92" s="4"/>
      <c r="C92" s="4"/>
      <c r="D92" s="4"/>
      <c r="E92" s="4"/>
      <c r="F92" s="4"/>
      <c r="G92" s="4"/>
    </row>
    <row r="93" spans="1:7" ht="14.25" customHeight="1">
      <c r="A93" s="22" t="s">
        <v>1284</v>
      </c>
      <c r="B93" s="4"/>
      <c r="C93" s="78">
        <f>SUM(C6:C88)*-1</f>
        <v>84369220.24553892</v>
      </c>
      <c r="D93" s="4"/>
      <c r="E93" s="4"/>
      <c r="F93" s="4"/>
      <c r="G93" s="4"/>
    </row>
    <row r="94" spans="1:7" ht="14.25" customHeight="1">
      <c r="A94" s="22" t="s">
        <v>1285</v>
      </c>
      <c r="B94" s="4"/>
      <c r="C94" s="4"/>
      <c r="D94" s="78">
        <f>SUM(D6:D88)</f>
        <v>315403707.88928223</v>
      </c>
      <c r="E94" s="4"/>
      <c r="F94" s="4"/>
      <c r="G94" s="4"/>
    </row>
    <row r="95" spans="1:7" ht="14.25" customHeight="1">
      <c r="A95" s="22" t="s">
        <v>1286</v>
      </c>
      <c r="B95" s="4"/>
      <c r="C95" s="4"/>
      <c r="D95" s="4"/>
      <c r="E95" s="78">
        <f>SUM(E6:E88)</f>
        <v>34409297.798593827</v>
      </c>
      <c r="G95" s="4"/>
    </row>
    <row r="96" spans="1:7" ht="14.25" customHeight="1">
      <c r="A96" s="22" t="s">
        <v>1287</v>
      </c>
      <c r="B96" s="4"/>
      <c r="C96" s="4"/>
      <c r="D96" s="4"/>
      <c r="E96" s="4"/>
      <c r="F96" s="78">
        <f>F88</f>
        <v>0</v>
      </c>
      <c r="G96" s="316"/>
    </row>
    <row r="97" spans="1:10" ht="14.25" customHeight="1">
      <c r="A97" s="4"/>
      <c r="B97" s="4"/>
      <c r="C97" s="4"/>
      <c r="D97" s="4"/>
      <c r="E97" s="4"/>
      <c r="F97" s="4"/>
      <c r="G97" s="4"/>
    </row>
    <row r="98" spans="1:10" ht="15" customHeight="1">
      <c r="A98" s="377" t="s">
        <v>1288</v>
      </c>
      <c r="B98" s="377"/>
      <c r="C98" s="377"/>
      <c r="D98" s="377"/>
      <c r="E98" s="377"/>
      <c r="F98" s="377"/>
      <c r="G98" s="377"/>
    </row>
    <row r="99" spans="1:10" ht="14.25" customHeight="1">
      <c r="A99" s="4"/>
      <c r="B99" s="4"/>
      <c r="C99" s="4"/>
      <c r="D99" s="4"/>
      <c r="E99" s="4"/>
      <c r="F99" s="4"/>
      <c r="G99" s="4"/>
    </row>
    <row r="100" spans="1:10" ht="14.25" customHeight="1">
      <c r="A100" s="31" t="s">
        <v>1289</v>
      </c>
      <c r="B100" s="15" t="s">
        <v>1290</v>
      </c>
      <c r="C100" s="15" t="s">
        <v>1291</v>
      </c>
      <c r="D100" s="15" t="s">
        <v>498</v>
      </c>
      <c r="E100" s="15" t="s">
        <v>499</v>
      </c>
      <c r="F100" s="15" t="s">
        <v>1292</v>
      </c>
      <c r="G100" s="15" t="s">
        <v>1293</v>
      </c>
      <c r="J100" s="173"/>
    </row>
    <row r="101" spans="1:10" ht="14.25" customHeight="1">
      <c r="A101" s="4" t="s">
        <v>1294</v>
      </c>
      <c r="B101" s="21" t="s">
        <v>1295</v>
      </c>
      <c r="C101" s="23">
        <f>SUM(C6:C9)</f>
        <v>-8341705.2976648565</v>
      </c>
      <c r="D101" s="21">
        <f>SUM(D6:D9)</f>
        <v>0</v>
      </c>
      <c r="E101" s="23">
        <f>SUM(E7:E9)</f>
        <v>-8341705.2976648565</v>
      </c>
      <c r="F101" s="23">
        <f>F9</f>
        <v>-8341705.2976648565</v>
      </c>
      <c r="G101" s="21" t="s">
        <v>1296</v>
      </c>
    </row>
    <row r="102" spans="1:10" ht="14.25" customHeight="1">
      <c r="A102" s="4" t="s">
        <v>1297</v>
      </c>
      <c r="B102" s="21" t="s">
        <v>1298</v>
      </c>
      <c r="C102" s="23">
        <f>SUM(C10:C12)</f>
        <v>-8247978.2718483964</v>
      </c>
      <c r="D102" s="21">
        <f>SUM(D10:D12)</f>
        <v>0</v>
      </c>
      <c r="E102" s="23">
        <f>SUM(E10:E12)</f>
        <v>-8247978.2718483964</v>
      </c>
      <c r="F102" s="23">
        <f>F12</f>
        <v>-16589683.569513254</v>
      </c>
      <c r="G102" s="21" t="s">
        <v>1273</v>
      </c>
    </row>
    <row r="103" spans="1:10" ht="14.25" customHeight="1">
      <c r="A103" s="4" t="s">
        <v>1299</v>
      </c>
      <c r="B103" s="21" t="s">
        <v>1300</v>
      </c>
      <c r="C103" s="23">
        <f>SUM(C13:C15)</f>
        <v>-8154251.2460319381</v>
      </c>
      <c r="D103" s="21">
        <f>SUM(D13:D15)</f>
        <v>0</v>
      </c>
      <c r="E103" s="23">
        <f>SUM(E13:E15)</f>
        <v>-8154251.2460319381</v>
      </c>
      <c r="F103" s="23">
        <f>F15</f>
        <v>-24743934.815545194</v>
      </c>
      <c r="G103" s="21" t="s">
        <v>1273</v>
      </c>
    </row>
    <row r="104" spans="1:10" ht="14.25" customHeight="1">
      <c r="A104" s="4" t="s">
        <v>1301</v>
      </c>
      <c r="B104" s="21" t="s">
        <v>1302</v>
      </c>
      <c r="C104" s="23">
        <f>SUM(C16:C18)</f>
        <v>-8060524.220215478</v>
      </c>
      <c r="D104" s="21">
        <f>SUM(D16:D18)</f>
        <v>0</v>
      </c>
      <c r="E104" s="23">
        <f>SUM(E16:E18)</f>
        <v>-8060524.220215478</v>
      </c>
      <c r="F104" s="23">
        <f>F18</f>
        <v>-32804459.035760675</v>
      </c>
      <c r="G104" s="21" t="s">
        <v>1273</v>
      </c>
    </row>
    <row r="105" spans="1:10" ht="14.25" customHeight="1">
      <c r="A105" s="4" t="s">
        <v>1303</v>
      </c>
      <c r="B105" s="21" t="s">
        <v>1304</v>
      </c>
      <c r="C105" s="23">
        <f>SUM(C19:C21)</f>
        <v>-7966797.1943990197</v>
      </c>
      <c r="D105" s="21">
        <f>SUM(D19:D21)</f>
        <v>0</v>
      </c>
      <c r="E105" s="23">
        <f>SUM(E19:E21)</f>
        <v>-7966797.1943990197</v>
      </c>
      <c r="F105" s="23">
        <f>F21</f>
        <v>-40771256.230159692</v>
      </c>
      <c r="G105" s="21" t="s">
        <v>1305</v>
      </c>
    </row>
    <row r="106" spans="1:10" ht="14.25" customHeight="1">
      <c r="A106" s="4" t="s">
        <v>1306</v>
      </c>
      <c r="B106" s="21" t="s">
        <v>1307</v>
      </c>
      <c r="C106" s="23">
        <f>SUM(C22:C24)</f>
        <v>-7873070.1685825605</v>
      </c>
      <c r="D106" s="21">
        <f>SUM(D22:D24)</f>
        <v>0</v>
      </c>
      <c r="E106" s="23">
        <f>SUM(E22:E24)</f>
        <v>-7873070.1685825605</v>
      </c>
      <c r="F106" s="23">
        <f>F24</f>
        <v>-48644326.398742244</v>
      </c>
      <c r="G106" s="21" t="s">
        <v>1308</v>
      </c>
    </row>
    <row r="107" spans="1:10" ht="14.25" customHeight="1">
      <c r="A107" s="4" t="s">
        <v>1309</v>
      </c>
      <c r="B107" s="21" t="s">
        <v>1310</v>
      </c>
      <c r="C107" s="23">
        <f>SUM(C25:C27)</f>
        <v>-7779343.1427661031</v>
      </c>
      <c r="D107" s="23">
        <f>SUM(D25:D27)</f>
        <v>220421.89928091876</v>
      </c>
      <c r="E107" s="23">
        <f>SUM(E25:E27)</f>
        <v>-7558921.2434851844</v>
      </c>
      <c r="F107" s="23">
        <f>F27</f>
        <v>-56203247.642227419</v>
      </c>
      <c r="G107" s="317" t="s">
        <v>1311</v>
      </c>
    </row>
    <row r="108" spans="1:10" ht="14.25" customHeight="1">
      <c r="A108" s="4" t="s">
        <v>1312</v>
      </c>
      <c r="B108" s="21" t="s">
        <v>1313</v>
      </c>
      <c r="C108" s="23">
        <f>SUM(C28:C30)</f>
        <v>-7685616.1169496421</v>
      </c>
      <c r="D108" s="23">
        <f>SUM(D28:D30)</f>
        <v>221143.9282202255</v>
      </c>
      <c r="E108" s="23">
        <f>SUM(E28:E30)</f>
        <v>-7464472.1887294175</v>
      </c>
      <c r="F108" s="23">
        <f>F30</f>
        <v>-63667719.830956839</v>
      </c>
      <c r="G108" s="21" t="s">
        <v>1314</v>
      </c>
    </row>
    <row r="109" spans="1:10" ht="14.25" customHeight="1">
      <c r="A109" s="4" t="s">
        <v>1315</v>
      </c>
      <c r="B109" s="21" t="s">
        <v>1316</v>
      </c>
      <c r="C109" s="23">
        <f>SUM(C31:C33)</f>
        <v>-6837727.9231398217</v>
      </c>
      <c r="D109" s="23">
        <f>SUM(D31:D33)</f>
        <v>26435577.249999996</v>
      </c>
      <c r="E109" s="23">
        <f>SUM(E31:E33)</f>
        <v>19597849.326860175</v>
      </c>
      <c r="F109" s="23">
        <f>F33</f>
        <v>-44069870.504096672</v>
      </c>
      <c r="G109" s="21" t="s">
        <v>159</v>
      </c>
    </row>
    <row r="110" spans="1:10" ht="14.25" customHeight="1">
      <c r="A110" s="4" t="s">
        <v>1317</v>
      </c>
      <c r="B110" s="21" t="s">
        <v>1318</v>
      </c>
      <c r="C110" s="23">
        <f>SUM(C34:C36)</f>
        <v>-6753311.5290269833</v>
      </c>
      <c r="D110" s="23">
        <f>SUM(D34:D36)</f>
        <v>26618545.858117804</v>
      </c>
      <c r="E110" s="23">
        <f>SUM(E34:E36)</f>
        <v>19865234.329090819</v>
      </c>
      <c r="F110" s="23">
        <f>F36</f>
        <v>-24204636.175005861</v>
      </c>
      <c r="G110" s="21" t="s">
        <v>1277</v>
      </c>
    </row>
    <row r="111" spans="1:10" ht="14.25" customHeight="1">
      <c r="A111" s="4" t="s">
        <v>1319</v>
      </c>
      <c r="B111" s="21" t="s">
        <v>1320</v>
      </c>
      <c r="C111" s="23">
        <f>SUM(C37:C39)</f>
        <v>-6668895.1349141449</v>
      </c>
      <c r="D111" s="23">
        <f>SUM(D37:D39)</f>
        <v>27724621.557535082</v>
      </c>
      <c r="E111" s="23">
        <f>SUM(E37:E39)</f>
        <v>21055726.422620937</v>
      </c>
      <c r="F111" s="23">
        <f>F39</f>
        <v>-3148909.7523849271</v>
      </c>
      <c r="G111" s="21" t="s">
        <v>1277</v>
      </c>
    </row>
    <row r="112" spans="1:10" ht="14.25" customHeight="1">
      <c r="A112" s="4" t="s">
        <v>1321</v>
      </c>
      <c r="B112" s="21" t="s">
        <v>1322</v>
      </c>
      <c r="C112" s="23">
        <f>SUM(C40:C42)</f>
        <v>0</v>
      </c>
      <c r="D112" s="23">
        <f>SUM(D40:D42)</f>
        <v>27933358.163895421</v>
      </c>
      <c r="E112" s="23">
        <f>SUM(E40:E42)</f>
        <v>27933358.163895421</v>
      </c>
      <c r="F112" s="23">
        <f>F42</f>
        <v>24784448.411510497</v>
      </c>
      <c r="G112" s="21" t="s">
        <v>1280</v>
      </c>
    </row>
    <row r="113" spans="1:7" ht="14.25" customHeight="1">
      <c r="A113" s="4" t="s">
        <v>1323</v>
      </c>
      <c r="B113" s="21" t="s">
        <v>1324</v>
      </c>
      <c r="C113" s="23">
        <f>SUM(C43:C45)</f>
        <v>0</v>
      </c>
      <c r="D113" s="23">
        <f>SUM(D43:D45)</f>
        <v>28874548.161249995</v>
      </c>
      <c r="E113" s="23">
        <f>SUM(E43:E45)</f>
        <v>9624849.3870833311</v>
      </c>
      <c r="F113" s="23">
        <f>SUM(F43:F45)</f>
        <v>34409297.798593827</v>
      </c>
      <c r="G113" s="21"/>
    </row>
    <row r="114" spans="1:7" ht="14.25" customHeight="1">
      <c r="A114" s="4" t="s">
        <v>1325</v>
      </c>
      <c r="B114" s="21" t="s">
        <v>1326</v>
      </c>
      <c r="C114" s="23">
        <f>SUM(C46:C48)</f>
        <v>0</v>
      </c>
      <c r="D114" s="23">
        <f>SUM(D46:D48)</f>
        <v>29012216.167455085</v>
      </c>
      <c r="E114" s="23">
        <f>SUM(E46:E48)</f>
        <v>0</v>
      </c>
      <c r="F114" s="23">
        <f>SUM(F46:F48)</f>
        <v>0</v>
      </c>
      <c r="G114" s="21"/>
    </row>
    <row r="115" spans="1:7" ht="14.25" customHeight="1">
      <c r="A115" s="4" t="s">
        <v>1327</v>
      </c>
      <c r="B115" s="21" t="s">
        <v>1328</v>
      </c>
      <c r="C115" s="23">
        <f>SUM(C49:C51)</f>
        <v>0</v>
      </c>
      <c r="D115" s="23">
        <f>SUM(D49:D51)</f>
        <v>29226887.23619473</v>
      </c>
      <c r="E115" s="23">
        <f>SUM(E49:E51)</f>
        <v>0</v>
      </c>
      <c r="F115" s="23">
        <f>SUM(F49:F51)</f>
        <v>0</v>
      </c>
      <c r="G115" s="21"/>
    </row>
    <row r="116" spans="1:7" ht="14.25" customHeight="1">
      <c r="A116" s="4" t="s">
        <v>1329</v>
      </c>
      <c r="B116" s="21" t="s">
        <v>1330</v>
      </c>
      <c r="C116" s="23">
        <f>SUM(C52:C54)</f>
        <v>0</v>
      </c>
      <c r="D116" s="23">
        <f>SUM(D52:D54)</f>
        <v>29443586.866544221</v>
      </c>
      <c r="E116" s="23">
        <f>SUM(E52:E54)</f>
        <v>0</v>
      </c>
      <c r="F116" s="23">
        <f>SUM(F52:F54)</f>
        <v>0</v>
      </c>
      <c r="G116" s="21"/>
    </row>
    <row r="117" spans="1:7" ht="14.25" customHeight="1">
      <c r="A117" s="4" t="s">
        <v>1331</v>
      </c>
      <c r="B117" s="21" t="s">
        <v>1332</v>
      </c>
      <c r="C117" s="23">
        <f>SUM(C55:C57)</f>
        <v>0</v>
      </c>
      <c r="D117" s="23">
        <f>SUM(D55:D57)</f>
        <v>29662341.012762725</v>
      </c>
      <c r="E117" s="23">
        <f>SUM(E55:E57)</f>
        <v>0</v>
      </c>
      <c r="F117" s="23">
        <f>SUM(F55:F57)</f>
        <v>0</v>
      </c>
      <c r="G117" s="21"/>
    </row>
    <row r="118" spans="1:7" ht="14.25" customHeight="1">
      <c r="A118" s="4" t="s">
        <v>1333</v>
      </c>
      <c r="B118" s="21" t="s">
        <v>1334</v>
      </c>
      <c r="C118" s="23">
        <f>SUM(C58:C60)</f>
        <v>0</v>
      </c>
      <c r="D118" s="23">
        <f>SUM(D58:D60)</f>
        <v>5629979.3641299978</v>
      </c>
      <c r="E118" s="23">
        <f>SUM(E58:E60)</f>
        <v>0</v>
      </c>
      <c r="F118" s="23">
        <f>SUM(F58:F60)</f>
        <v>0</v>
      </c>
      <c r="G118" s="21"/>
    </row>
    <row r="119" spans="1:7" ht="14.25" customHeight="1">
      <c r="A119" s="4" t="s">
        <v>1335</v>
      </c>
      <c r="B119" s="21" t="s">
        <v>1336</v>
      </c>
      <c r="C119" s="23">
        <f>SUM(C61:C63)</f>
        <v>0</v>
      </c>
      <c r="D119" s="23">
        <f>SUM(D61:D63)</f>
        <v>5673034.5749905808</v>
      </c>
      <c r="E119" s="23">
        <f>SUM(E61:E63)</f>
        <v>0</v>
      </c>
      <c r="F119" s="23">
        <f>SUM(F61:F63)</f>
        <v>0</v>
      </c>
      <c r="G119" s="21"/>
    </row>
    <row r="120" spans="1:7" ht="14.25" customHeight="1">
      <c r="A120" s="4" t="s">
        <v>1337</v>
      </c>
      <c r="B120" s="21" t="s">
        <v>1338</v>
      </c>
      <c r="C120" s="23">
        <f>SUM(C64:C66)</f>
        <v>0</v>
      </c>
      <c r="D120" s="23">
        <f>SUM(D64:D66)</f>
        <v>5716890.7570953015</v>
      </c>
      <c r="E120" s="23">
        <f>SUM(E64:E66)</f>
        <v>0</v>
      </c>
      <c r="F120" s="23">
        <f>SUM(F64:F66)</f>
        <v>0</v>
      </c>
      <c r="G120" s="21"/>
    </row>
    <row r="121" spans="1:7" ht="14.25" customHeight="1">
      <c r="A121" s="4" t="s">
        <v>1339</v>
      </c>
      <c r="B121" s="21" t="s">
        <v>1340</v>
      </c>
      <c r="C121" s="23">
        <f>SUM(C67:C68)</f>
        <v>0</v>
      </c>
      <c r="D121" s="23">
        <f>SUM(D67:D68)</f>
        <v>3841043.9279978275</v>
      </c>
      <c r="E121" s="23">
        <f>SUM(E67:E68)</f>
        <v>0</v>
      </c>
      <c r="F121" s="23">
        <f>SUM(F67:F68)</f>
        <v>0</v>
      </c>
      <c r="G121" s="21"/>
    </row>
    <row r="122" spans="1:7" ht="14.25" customHeight="1">
      <c r="A122" s="4" t="s">
        <v>1341</v>
      </c>
      <c r="B122" s="21" t="s">
        <v>1342</v>
      </c>
      <c r="C122" s="23">
        <f>SUM(C69:C71)</f>
        <v>0</v>
      </c>
      <c r="D122" s="23">
        <f>SUM(D69:D71)</f>
        <v>5791907.5610890668</v>
      </c>
      <c r="E122" s="23">
        <f>SUM(E69:E71)</f>
        <v>0</v>
      </c>
      <c r="F122" s="23">
        <f>SUM(F69:F71)</f>
        <v>0</v>
      </c>
      <c r="G122" s="21"/>
    </row>
    <row r="123" spans="1:7" ht="14.25" customHeight="1">
      <c r="A123" s="4" t="s">
        <v>1343</v>
      </c>
      <c r="B123" s="21" t="s">
        <v>1344</v>
      </c>
      <c r="C123" s="23">
        <f>SUM(C72:C74)</f>
        <v>0</v>
      </c>
      <c r="D123" s="23">
        <f>SUM(D72:D74)</f>
        <v>5837990.8846025188</v>
      </c>
      <c r="E123" s="23">
        <f>SUM(E72:E74)</f>
        <v>0</v>
      </c>
      <c r="F123" s="23">
        <f>SUM(F72:F74)</f>
        <v>0</v>
      </c>
      <c r="G123" s="21"/>
    </row>
    <row r="124" spans="1:7" ht="14.25" customHeight="1">
      <c r="A124" s="4" t="s">
        <v>1345</v>
      </c>
      <c r="B124" s="21" t="s">
        <v>1346</v>
      </c>
      <c r="C124" s="23">
        <f>SUM(C75:C77)</f>
        <v>0</v>
      </c>
      <c r="D124" s="23">
        <f>SUM(D75:D77)</f>
        <v>5884943.316078837</v>
      </c>
      <c r="E124" s="23">
        <f>SUM(E75:E77)</f>
        <v>0</v>
      </c>
      <c r="F124" s="23">
        <f>SUM(F75:F77)</f>
        <v>0</v>
      </c>
      <c r="G124" s="21"/>
    </row>
    <row r="125" spans="1:7" ht="14.25" customHeight="1">
      <c r="A125" s="4" t="s">
        <v>1347</v>
      </c>
      <c r="B125" s="21" t="s">
        <v>1348</v>
      </c>
      <c r="C125" s="23">
        <f>SUM(C78:C80)</f>
        <v>0</v>
      </c>
      <c r="D125" s="23">
        <f>SUM(D78:D80)</f>
        <v>5869195.2225824995</v>
      </c>
      <c r="E125" s="23">
        <f>SUM(E78:E80)</f>
        <v>0</v>
      </c>
      <c r="F125" s="23">
        <f>SUM(F78:F80)</f>
        <v>0</v>
      </c>
      <c r="G125" s="21"/>
    </row>
    <row r="126" spans="1:7" ht="14.25" customHeight="1">
      <c r="A126" s="4" t="s">
        <v>1349</v>
      </c>
      <c r="B126" s="21" t="s">
        <v>1350</v>
      </c>
      <c r="C126" s="23">
        <f>SUM(C81:C83)</f>
        <v>0</v>
      </c>
      <c r="D126" s="23">
        <f>SUM(D81:D83)</f>
        <v>5884943.316078837</v>
      </c>
      <c r="E126" s="23">
        <f>SUM(E81:E83)</f>
        <v>0</v>
      </c>
      <c r="F126" s="23">
        <f>SUM(F81:F83)</f>
        <v>0</v>
      </c>
      <c r="G126" s="21"/>
    </row>
    <row r="127" spans="1:7" ht="14.25" customHeight="1">
      <c r="A127" s="4" t="s">
        <v>1351</v>
      </c>
      <c r="B127" s="21" t="s">
        <v>1352</v>
      </c>
      <c r="C127" s="23">
        <f>SUM(C84:C86)</f>
        <v>0</v>
      </c>
      <c r="D127" s="23">
        <f>SUM(D84:D86)</f>
        <v>5900691.4095751736</v>
      </c>
      <c r="E127" s="23">
        <f>SUM(E84:E86)</f>
        <v>0</v>
      </c>
      <c r="F127" s="23">
        <f>SUM(F84:F86)</f>
        <v>0</v>
      </c>
      <c r="G127" s="21"/>
    </row>
    <row r="128" spans="1:7" ht="14.25" customHeight="1">
      <c r="A128" s="4" t="s">
        <v>1353</v>
      </c>
      <c r="B128" s="21" t="s">
        <v>1354</v>
      </c>
      <c r="C128" s="23">
        <f>SUM(C87:C89)</f>
        <v>0</v>
      </c>
      <c r="D128" s="23">
        <f>SUM(D87:D89)</f>
        <v>3999839.4538056804</v>
      </c>
      <c r="E128" s="23">
        <f>SUM(E87:E89)</f>
        <v>0</v>
      </c>
      <c r="F128" s="23">
        <f>SUM(F87:F89)</f>
        <v>0</v>
      </c>
      <c r="G128" s="21"/>
    </row>
    <row r="129" spans="1:7" ht="14.25" customHeight="1">
      <c r="A129" s="28" t="s">
        <v>1355</v>
      </c>
      <c r="B129" s="318"/>
      <c r="C129" s="308">
        <f>SUM(C101:C112)*-1</f>
        <v>84369220.24553895</v>
      </c>
      <c r="D129" s="308">
        <f>SUM(D101:D112)</f>
        <v>109153668.65704945</v>
      </c>
      <c r="E129" s="308">
        <f>SUM(E101:E112)</f>
        <v>24784448.411510497</v>
      </c>
      <c r="F129" s="308">
        <f>F112</f>
        <v>24784448.411510497</v>
      </c>
      <c r="G129" s="21"/>
    </row>
    <row r="130" spans="1:7" ht="14.25" customHeight="1">
      <c r="A130" s="4"/>
      <c r="B130" s="4"/>
      <c r="C130" s="4"/>
      <c r="D130" s="4"/>
      <c r="E130" s="4"/>
      <c r="F130" s="4"/>
      <c r="G130" s="4"/>
    </row>
    <row r="131" spans="1:7" ht="14.25" customHeight="1">
      <c r="A131" s="4"/>
      <c r="B131" s="4"/>
      <c r="C131" s="4"/>
      <c r="D131" s="4"/>
      <c r="E131" s="4"/>
      <c r="F131" s="4"/>
      <c r="G131" s="4"/>
    </row>
    <row r="132" spans="1:7" ht="14.25" customHeight="1">
      <c r="A132" s="4"/>
      <c r="B132" s="4"/>
      <c r="C132" s="4"/>
      <c r="D132" s="4"/>
      <c r="E132" s="4"/>
      <c r="F132" s="4"/>
      <c r="G132" s="4"/>
    </row>
    <row r="133" spans="1:7" ht="14.25" customHeight="1">
      <c r="A133" s="4"/>
      <c r="B133" s="4"/>
      <c r="C133" s="4"/>
      <c r="D133" s="4"/>
      <c r="E133" s="4"/>
      <c r="F133" s="4"/>
      <c r="G133" s="4"/>
    </row>
    <row r="134" spans="1:7" ht="14.25" customHeight="1">
      <c r="A134" s="4"/>
      <c r="B134" s="4"/>
      <c r="C134" s="4"/>
      <c r="D134" s="4"/>
      <c r="E134" s="4"/>
      <c r="F134" s="4"/>
      <c r="G134" s="4"/>
    </row>
    <row r="135" spans="1:7" ht="14.25" customHeight="1">
      <c r="A135" s="4"/>
      <c r="B135" s="4"/>
      <c r="C135" s="4"/>
      <c r="D135" s="4"/>
      <c r="E135" s="4"/>
      <c r="F135" s="4"/>
      <c r="G135" s="4"/>
    </row>
    <row r="136" spans="1:7" ht="14.25" customHeight="1">
      <c r="A136" s="4"/>
      <c r="B136" s="4"/>
      <c r="C136" s="4"/>
      <c r="D136" s="4"/>
      <c r="E136" s="4"/>
      <c r="F136" s="4"/>
      <c r="G136" s="4"/>
    </row>
    <row r="137" spans="1:7" ht="14.25" customHeight="1">
      <c r="A137" s="4"/>
      <c r="B137" s="4"/>
      <c r="C137" s="4"/>
      <c r="D137" s="4"/>
      <c r="E137" s="4"/>
      <c r="F137" s="4"/>
      <c r="G137" s="4"/>
    </row>
    <row r="138" spans="1:7" ht="14.25" customHeight="1">
      <c r="A138" s="4"/>
      <c r="B138" s="4"/>
      <c r="C138" s="4"/>
      <c r="D138" s="4"/>
      <c r="E138" s="4"/>
      <c r="F138" s="4"/>
      <c r="G138" s="4"/>
    </row>
    <row r="139" spans="1:7" ht="14.25" customHeight="1">
      <c r="A139" s="4"/>
      <c r="B139" s="4"/>
      <c r="C139" s="4"/>
      <c r="D139" s="4"/>
      <c r="E139" s="4"/>
      <c r="F139" s="4"/>
      <c r="G139" s="4"/>
    </row>
    <row r="140" spans="1:7" ht="14.25" customHeight="1">
      <c r="A140" s="4"/>
      <c r="B140" s="4"/>
      <c r="C140" s="4"/>
      <c r="D140" s="4"/>
      <c r="E140" s="4"/>
      <c r="F140" s="4"/>
      <c r="G140" s="4"/>
    </row>
    <row r="141" spans="1:7" ht="14.25" customHeight="1">
      <c r="A141" s="4"/>
      <c r="B141" s="4"/>
      <c r="C141" s="4"/>
      <c r="D141" s="4"/>
      <c r="E141" s="4"/>
      <c r="F141" s="4"/>
      <c r="G141" s="4"/>
    </row>
    <row r="142" spans="1:7" ht="14.25" customHeight="1">
      <c r="A142" s="4"/>
      <c r="B142" s="4"/>
      <c r="C142" s="4"/>
      <c r="D142" s="4"/>
      <c r="E142" s="4"/>
      <c r="F142" s="4"/>
      <c r="G142" s="4"/>
    </row>
    <row r="143" spans="1:7" ht="14.25" customHeight="1">
      <c r="A143" s="4"/>
      <c r="B143" s="4"/>
      <c r="C143" s="4"/>
      <c r="D143" s="4"/>
      <c r="E143" s="4"/>
      <c r="F143" s="4"/>
      <c r="G143" s="4"/>
    </row>
    <row r="144" spans="1:7" ht="14.25" customHeight="1">
      <c r="A144" s="4"/>
      <c r="B144" s="4"/>
      <c r="C144" s="4"/>
      <c r="D144" s="4"/>
      <c r="E144" s="4"/>
      <c r="F144" s="4"/>
      <c r="G144" s="4"/>
    </row>
    <row r="145" spans="1:7" ht="14.25" customHeight="1">
      <c r="A145" s="4"/>
      <c r="B145" s="4"/>
      <c r="C145" s="4"/>
      <c r="D145" s="4"/>
      <c r="E145" s="4"/>
      <c r="F145" s="4"/>
      <c r="G145" s="4"/>
    </row>
    <row r="146" spans="1:7" ht="14.25" customHeight="1">
      <c r="A146" s="4"/>
      <c r="B146" s="4"/>
      <c r="C146" s="4"/>
      <c r="D146" s="4"/>
      <c r="E146" s="4"/>
      <c r="F146" s="4"/>
      <c r="G146" s="4"/>
    </row>
    <row r="147" spans="1:7" ht="14.25" customHeight="1">
      <c r="A147" s="4"/>
      <c r="B147" s="4"/>
      <c r="C147" s="4"/>
      <c r="D147" s="4"/>
      <c r="E147" s="4"/>
      <c r="F147" s="4"/>
      <c r="G147" s="4"/>
    </row>
    <row r="148" spans="1:7" ht="14.25" customHeight="1">
      <c r="A148" s="4"/>
      <c r="B148" s="4"/>
      <c r="C148" s="4"/>
      <c r="D148" s="4"/>
      <c r="E148" s="4"/>
      <c r="F148" s="4"/>
      <c r="G148" s="4"/>
    </row>
    <row r="149" spans="1:7" ht="14.25" customHeight="1">
      <c r="A149" s="4"/>
      <c r="B149" s="4"/>
      <c r="C149" s="4"/>
      <c r="D149" s="4"/>
      <c r="E149" s="4"/>
      <c r="F149" s="4"/>
      <c r="G149" s="4"/>
    </row>
    <row r="150" spans="1:7" ht="14.25" customHeight="1">
      <c r="A150" s="4"/>
      <c r="B150" s="4"/>
      <c r="C150" s="4"/>
      <c r="D150" s="4"/>
      <c r="E150" s="4"/>
      <c r="F150" s="4"/>
      <c r="G150" s="4"/>
    </row>
    <row r="151" spans="1:7" ht="14.25" customHeight="1">
      <c r="A151" s="4"/>
      <c r="B151" s="4"/>
      <c r="C151" s="4"/>
      <c r="D151" s="4"/>
      <c r="E151" s="4"/>
      <c r="F151" s="4"/>
      <c r="G151" s="4"/>
    </row>
    <row r="152" spans="1:7" ht="14.25" customHeight="1">
      <c r="A152" s="4"/>
      <c r="B152" s="4"/>
      <c r="C152" s="4"/>
      <c r="D152" s="4"/>
      <c r="E152" s="4"/>
      <c r="F152" s="4"/>
      <c r="G152" s="4"/>
    </row>
    <row r="153" spans="1:7" ht="14.25" customHeight="1">
      <c r="A153" s="4"/>
      <c r="B153" s="4"/>
      <c r="C153" s="4"/>
      <c r="D153" s="4"/>
      <c r="E153" s="4"/>
      <c r="F153" s="4"/>
      <c r="G153" s="4"/>
    </row>
    <row r="154" spans="1:7" ht="14.25" customHeight="1">
      <c r="A154" s="4"/>
      <c r="B154" s="4"/>
      <c r="C154" s="4"/>
      <c r="D154" s="4"/>
      <c r="E154" s="4"/>
      <c r="F154" s="4"/>
      <c r="G154" s="4"/>
    </row>
    <row r="155" spans="1:7" ht="14.25" customHeight="1">
      <c r="A155" s="4"/>
      <c r="B155" s="4"/>
      <c r="C155" s="4"/>
      <c r="D155" s="4"/>
      <c r="E155" s="4"/>
      <c r="F155" s="4"/>
      <c r="G155" s="4"/>
    </row>
    <row r="156" spans="1:7" ht="14.25" customHeight="1">
      <c r="A156" s="4"/>
      <c r="B156" s="4"/>
      <c r="C156" s="4"/>
      <c r="D156" s="4"/>
      <c r="E156" s="4"/>
      <c r="F156" s="4"/>
      <c r="G156" s="4"/>
    </row>
    <row r="157" spans="1:7" ht="14.25" customHeight="1">
      <c r="A157" s="4"/>
      <c r="B157" s="4"/>
      <c r="C157" s="4"/>
      <c r="D157" s="4"/>
      <c r="E157" s="4"/>
      <c r="F157" s="4"/>
      <c r="G157" s="4"/>
    </row>
    <row r="158" spans="1:7" ht="14.25" customHeight="1">
      <c r="A158" s="4"/>
      <c r="B158" s="4"/>
      <c r="C158" s="4"/>
      <c r="D158" s="4"/>
      <c r="E158" s="4"/>
      <c r="F158" s="4"/>
      <c r="G158" s="4"/>
    </row>
    <row r="159" spans="1:7" ht="14.25" customHeight="1">
      <c r="A159" s="4"/>
      <c r="B159" s="4"/>
      <c r="C159" s="4"/>
      <c r="D159" s="4"/>
      <c r="E159" s="4"/>
      <c r="F159" s="4"/>
      <c r="G159" s="4"/>
    </row>
    <row r="160" spans="1:7" ht="14.25" customHeight="1">
      <c r="A160" s="4"/>
      <c r="B160" s="4"/>
      <c r="C160" s="4"/>
      <c r="D160" s="4"/>
      <c r="E160" s="4"/>
      <c r="F160" s="4"/>
      <c r="G160" s="4"/>
    </row>
    <row r="161" spans="1:7" ht="14.25" customHeight="1">
      <c r="A161" s="4"/>
      <c r="B161" s="4"/>
      <c r="C161" s="4"/>
      <c r="D161" s="4"/>
      <c r="E161" s="4"/>
      <c r="F161" s="4"/>
      <c r="G161" s="4"/>
    </row>
    <row r="162" spans="1:7" ht="14.25" customHeight="1">
      <c r="A162" s="4"/>
      <c r="B162" s="4"/>
      <c r="C162" s="4"/>
      <c r="D162" s="4"/>
      <c r="E162" s="4"/>
      <c r="F162" s="4"/>
      <c r="G162" s="4"/>
    </row>
    <row r="163" spans="1:7" ht="14.25" customHeight="1">
      <c r="A163" s="4"/>
      <c r="B163" s="4"/>
      <c r="C163" s="4"/>
      <c r="D163" s="4"/>
      <c r="E163" s="4"/>
      <c r="F163" s="4"/>
      <c r="G163" s="4"/>
    </row>
    <row r="164" spans="1:7" ht="14.25" customHeight="1">
      <c r="A164" s="4"/>
      <c r="B164" s="4"/>
      <c r="C164" s="4"/>
      <c r="D164" s="4"/>
      <c r="E164" s="4"/>
      <c r="F164" s="4"/>
      <c r="G164" s="4"/>
    </row>
    <row r="165" spans="1:7" ht="14.25" customHeight="1">
      <c r="A165" s="4"/>
      <c r="B165" s="4"/>
      <c r="C165" s="4"/>
      <c r="D165" s="4"/>
      <c r="E165" s="4"/>
      <c r="F165" s="4"/>
      <c r="G165" s="4"/>
    </row>
    <row r="166" spans="1:7" ht="14.25" customHeight="1">
      <c r="A166" s="4"/>
      <c r="B166" s="4"/>
      <c r="C166" s="4"/>
      <c r="D166" s="4"/>
      <c r="E166" s="4"/>
      <c r="F166" s="4"/>
      <c r="G166" s="4"/>
    </row>
    <row r="167" spans="1:7" ht="14.25" customHeight="1">
      <c r="A167" s="4"/>
      <c r="B167" s="4"/>
      <c r="C167" s="4"/>
      <c r="D167" s="4"/>
      <c r="E167" s="4"/>
      <c r="F167" s="4"/>
      <c r="G167" s="4"/>
    </row>
    <row r="168" spans="1:7" ht="14.25" customHeight="1">
      <c r="A168" s="4"/>
      <c r="B168" s="4"/>
      <c r="C168" s="4"/>
      <c r="D168" s="4"/>
      <c r="E168" s="4"/>
      <c r="F168" s="4"/>
      <c r="G168" s="4"/>
    </row>
    <row r="169" spans="1:7" ht="14.25" customHeight="1">
      <c r="A169" s="4"/>
      <c r="B169" s="4"/>
      <c r="C169" s="4"/>
      <c r="D169" s="4"/>
      <c r="E169" s="4"/>
      <c r="F169" s="4"/>
      <c r="G169" s="4"/>
    </row>
    <row r="170" spans="1:7" ht="14.25" customHeight="1">
      <c r="A170" s="4"/>
      <c r="B170" s="4"/>
      <c r="C170" s="4"/>
      <c r="D170" s="4"/>
      <c r="E170" s="4"/>
      <c r="F170" s="4"/>
      <c r="G170" s="4"/>
    </row>
    <row r="171" spans="1:7" ht="14.25" customHeight="1">
      <c r="A171" s="4"/>
      <c r="B171" s="4"/>
      <c r="C171" s="4"/>
      <c r="D171" s="4"/>
      <c r="E171" s="4"/>
      <c r="F171" s="4"/>
      <c r="G171" s="4"/>
    </row>
    <row r="172" spans="1:7" ht="14.25" customHeight="1">
      <c r="A172" s="4"/>
      <c r="B172" s="4"/>
      <c r="C172" s="4"/>
      <c r="D172" s="4"/>
      <c r="E172" s="4"/>
      <c r="F172" s="4"/>
      <c r="G172" s="4"/>
    </row>
    <row r="173" spans="1:7" ht="14.25" customHeight="1">
      <c r="A173" s="4"/>
      <c r="B173" s="4"/>
      <c r="C173" s="4"/>
      <c r="D173" s="4"/>
      <c r="E173" s="4"/>
      <c r="F173" s="4"/>
      <c r="G173" s="4"/>
    </row>
    <row r="174" spans="1:7" ht="14.25" customHeight="1">
      <c r="A174" s="4"/>
      <c r="B174" s="4"/>
      <c r="C174" s="4"/>
      <c r="D174" s="4"/>
      <c r="E174" s="4"/>
      <c r="F174" s="4"/>
      <c r="G174" s="4"/>
    </row>
    <row r="175" spans="1:7" ht="14.25" customHeight="1">
      <c r="A175" s="4"/>
      <c r="B175" s="4"/>
      <c r="C175" s="4"/>
      <c r="D175" s="4"/>
      <c r="E175" s="4"/>
      <c r="F175" s="4"/>
      <c r="G175" s="4"/>
    </row>
    <row r="176" spans="1:7" ht="14.25" customHeight="1">
      <c r="A176" s="4"/>
      <c r="B176" s="4"/>
      <c r="C176" s="4"/>
      <c r="D176" s="4"/>
      <c r="E176" s="4"/>
      <c r="F176" s="4"/>
      <c r="G176" s="4"/>
    </row>
    <row r="177" spans="1:7" ht="14.25" customHeight="1">
      <c r="A177" s="4"/>
      <c r="B177" s="4"/>
      <c r="C177" s="4"/>
      <c r="D177" s="4"/>
      <c r="E177" s="4"/>
      <c r="F177" s="4"/>
      <c r="G177" s="4"/>
    </row>
    <row r="178" spans="1:7" ht="14.25" customHeight="1">
      <c r="A178" s="4"/>
      <c r="B178" s="4"/>
      <c r="C178" s="4"/>
      <c r="D178" s="4"/>
      <c r="E178" s="4"/>
      <c r="F178" s="4"/>
      <c r="G178" s="4"/>
    </row>
    <row r="179" spans="1:7" ht="14.25" customHeight="1">
      <c r="A179" s="4"/>
      <c r="B179" s="4"/>
      <c r="C179" s="4"/>
      <c r="D179" s="4"/>
      <c r="E179" s="4"/>
      <c r="F179" s="4"/>
      <c r="G179" s="4"/>
    </row>
    <row r="180" spans="1:7" ht="14.25" customHeight="1">
      <c r="A180" s="4"/>
      <c r="B180" s="4"/>
      <c r="C180" s="4"/>
      <c r="D180" s="4"/>
      <c r="E180" s="4"/>
      <c r="F180" s="4"/>
      <c r="G180" s="4"/>
    </row>
    <row r="181" spans="1:7" ht="14.25" customHeight="1">
      <c r="A181" s="4"/>
      <c r="B181" s="4"/>
      <c r="C181" s="4"/>
      <c r="D181" s="4"/>
      <c r="E181" s="4"/>
      <c r="F181" s="4"/>
      <c r="G181" s="4"/>
    </row>
    <row r="182" spans="1:7" ht="14.25" customHeight="1">
      <c r="A182" s="4"/>
      <c r="B182" s="4"/>
      <c r="C182" s="4"/>
      <c r="D182" s="4"/>
      <c r="E182" s="4"/>
      <c r="F182" s="4"/>
      <c r="G182" s="4"/>
    </row>
    <row r="183" spans="1:7" ht="14.25" customHeight="1">
      <c r="A183" s="4"/>
      <c r="B183" s="4"/>
      <c r="C183" s="4"/>
      <c r="D183" s="4"/>
      <c r="E183" s="4"/>
      <c r="F183" s="4"/>
      <c r="G183" s="4"/>
    </row>
    <row r="184" spans="1:7" ht="14.25" customHeight="1">
      <c r="A184" s="4"/>
      <c r="B184" s="4"/>
      <c r="C184" s="4"/>
      <c r="D184" s="4"/>
      <c r="E184" s="4"/>
      <c r="F184" s="4"/>
      <c r="G184" s="4"/>
    </row>
    <row r="185" spans="1:7" ht="14.25" customHeight="1">
      <c r="A185" s="4"/>
      <c r="B185" s="4"/>
      <c r="C185" s="4"/>
      <c r="D185" s="4"/>
      <c r="E185" s="4"/>
      <c r="F185" s="4"/>
      <c r="G185" s="4"/>
    </row>
    <row r="186" spans="1:7" ht="14.25" customHeight="1">
      <c r="A186" s="4"/>
      <c r="B186" s="4"/>
      <c r="C186" s="4"/>
      <c r="D186" s="4"/>
      <c r="E186" s="4"/>
      <c r="F186" s="4"/>
      <c r="G186" s="4"/>
    </row>
    <row r="187" spans="1:7" ht="14.25" customHeight="1">
      <c r="A187" s="4"/>
      <c r="B187" s="4"/>
      <c r="C187" s="4"/>
      <c r="D187" s="4"/>
      <c r="E187" s="4"/>
      <c r="F187" s="4"/>
      <c r="G187" s="4"/>
    </row>
    <row r="188" spans="1:7" ht="14.25" customHeight="1">
      <c r="A188" s="4"/>
      <c r="B188" s="4"/>
      <c r="C188" s="4"/>
      <c r="D188" s="4"/>
      <c r="E188" s="4"/>
      <c r="F188" s="4"/>
      <c r="G188" s="4"/>
    </row>
    <row r="189" spans="1:7" ht="14.25" customHeight="1">
      <c r="A189" s="4"/>
      <c r="B189" s="4"/>
      <c r="C189" s="4"/>
      <c r="D189" s="4"/>
      <c r="E189" s="4"/>
      <c r="F189" s="4"/>
      <c r="G189" s="4"/>
    </row>
    <row r="190" spans="1:7" ht="14.25" customHeight="1">
      <c r="A190" s="4"/>
      <c r="B190" s="4"/>
      <c r="C190" s="4"/>
      <c r="D190" s="4"/>
      <c r="E190" s="4"/>
      <c r="F190" s="4"/>
      <c r="G190" s="4"/>
    </row>
    <row r="191" spans="1:7" ht="14.25" customHeight="1">
      <c r="A191" s="4"/>
      <c r="B191" s="4"/>
      <c r="C191" s="4"/>
      <c r="D191" s="4"/>
      <c r="E191" s="4"/>
      <c r="F191" s="4"/>
      <c r="G191" s="4"/>
    </row>
    <row r="192" spans="1:7" ht="14.25" customHeight="1">
      <c r="A192" s="4"/>
      <c r="B192" s="4"/>
      <c r="C192" s="4"/>
      <c r="D192" s="4"/>
      <c r="E192" s="4"/>
      <c r="F192" s="4"/>
      <c r="G192" s="4"/>
    </row>
    <row r="193" spans="1:7" ht="14.25" customHeight="1">
      <c r="A193" s="4"/>
      <c r="B193" s="4"/>
      <c r="C193" s="4"/>
      <c r="D193" s="4"/>
      <c r="E193" s="4"/>
      <c r="F193" s="4"/>
      <c r="G193" s="4"/>
    </row>
    <row r="194" spans="1:7" ht="14.25" customHeight="1">
      <c r="A194" s="4"/>
      <c r="B194" s="4"/>
      <c r="C194" s="4"/>
      <c r="D194" s="4"/>
      <c r="E194" s="4"/>
      <c r="F194" s="4"/>
      <c r="G194" s="4"/>
    </row>
    <row r="195" spans="1:7" ht="14.25" customHeight="1">
      <c r="A195" s="4"/>
      <c r="B195" s="4"/>
      <c r="C195" s="4"/>
      <c r="D195" s="4"/>
      <c r="E195" s="4"/>
      <c r="F195" s="4"/>
      <c r="G195" s="4"/>
    </row>
    <row r="196" spans="1:7" ht="14.25" customHeight="1">
      <c r="A196" s="4"/>
      <c r="B196" s="4"/>
      <c r="C196" s="4"/>
      <c r="D196" s="4"/>
      <c r="E196" s="4"/>
      <c r="F196" s="4"/>
      <c r="G196" s="4"/>
    </row>
    <row r="197" spans="1:7" ht="14.25" customHeight="1">
      <c r="A197" s="4"/>
      <c r="B197" s="4"/>
      <c r="C197" s="4"/>
      <c r="D197" s="4"/>
      <c r="E197" s="4"/>
      <c r="F197" s="4"/>
      <c r="G197" s="4"/>
    </row>
    <row r="198" spans="1:7" ht="14.25" customHeight="1">
      <c r="A198" s="4"/>
      <c r="B198" s="4"/>
      <c r="C198" s="4"/>
      <c r="D198" s="4"/>
      <c r="E198" s="4"/>
      <c r="F198" s="4"/>
      <c r="G198" s="4"/>
    </row>
    <row r="199" spans="1:7" ht="14.25" customHeight="1">
      <c r="A199" s="4"/>
      <c r="B199" s="4"/>
      <c r="C199" s="4"/>
      <c r="D199" s="4"/>
      <c r="E199" s="4"/>
      <c r="F199" s="4"/>
      <c r="G199" s="4"/>
    </row>
    <row r="200" spans="1:7" ht="14.25" customHeight="1">
      <c r="A200" s="4"/>
      <c r="B200" s="4"/>
      <c r="C200" s="4"/>
      <c r="D200" s="4"/>
      <c r="E200" s="4"/>
      <c r="F200" s="4"/>
      <c r="G200" s="4"/>
    </row>
    <row r="201" spans="1:7" ht="14.25" customHeight="1">
      <c r="A201" s="4"/>
      <c r="B201" s="4"/>
      <c r="C201" s="4"/>
      <c r="D201" s="4"/>
      <c r="E201" s="4"/>
      <c r="F201" s="4"/>
      <c r="G201" s="4"/>
    </row>
    <row r="202" spans="1:7" ht="14.25" customHeight="1">
      <c r="A202" s="4"/>
      <c r="B202" s="4"/>
      <c r="C202" s="4"/>
      <c r="D202" s="4"/>
      <c r="E202" s="4"/>
      <c r="F202" s="4"/>
      <c r="G202" s="4"/>
    </row>
    <row r="203" spans="1:7" ht="14.25" customHeight="1">
      <c r="A203" s="4"/>
      <c r="B203" s="4"/>
      <c r="C203" s="4"/>
      <c r="D203" s="4"/>
      <c r="E203" s="4"/>
      <c r="F203" s="4"/>
      <c r="G203" s="4"/>
    </row>
    <row r="204" spans="1:7" ht="14.25" customHeight="1">
      <c r="A204" s="4"/>
      <c r="B204" s="4"/>
      <c r="C204" s="4"/>
      <c r="D204" s="4"/>
      <c r="E204" s="4"/>
      <c r="F204" s="4"/>
      <c r="G204" s="4"/>
    </row>
    <row r="205" spans="1:7" ht="14.25" customHeight="1">
      <c r="A205" s="4"/>
      <c r="B205" s="4"/>
      <c r="C205" s="4"/>
      <c r="D205" s="4"/>
      <c r="E205" s="4"/>
      <c r="F205" s="4"/>
      <c r="G205" s="4"/>
    </row>
    <row r="206" spans="1:7" ht="14.25" customHeight="1">
      <c r="A206" s="4"/>
      <c r="B206" s="4"/>
      <c r="C206" s="4"/>
      <c r="D206" s="4"/>
      <c r="E206" s="4"/>
      <c r="F206" s="4"/>
      <c r="G206" s="4"/>
    </row>
    <row r="207" spans="1:7" ht="14.25" customHeight="1">
      <c r="A207" s="4"/>
      <c r="B207" s="4"/>
      <c r="C207" s="4"/>
      <c r="D207" s="4"/>
      <c r="E207" s="4"/>
      <c r="F207" s="4"/>
      <c r="G207" s="4"/>
    </row>
    <row r="208" spans="1:7" ht="14.25" customHeight="1">
      <c r="A208" s="4"/>
      <c r="B208" s="4"/>
      <c r="C208" s="4"/>
      <c r="D208" s="4"/>
      <c r="E208" s="4"/>
      <c r="F208" s="4"/>
      <c r="G208" s="4"/>
    </row>
    <row r="209" spans="1:7" ht="14.25" customHeight="1">
      <c r="A209" s="4"/>
      <c r="B209" s="4"/>
      <c r="C209" s="4"/>
      <c r="D209" s="4"/>
      <c r="E209" s="4"/>
      <c r="F209" s="4"/>
      <c r="G209" s="4"/>
    </row>
    <row r="210" spans="1:7" ht="14.25" customHeight="1">
      <c r="A210" s="4"/>
      <c r="B210" s="4"/>
      <c r="C210" s="4"/>
      <c r="D210" s="4"/>
      <c r="E210" s="4"/>
      <c r="F210" s="4"/>
      <c r="G210" s="4"/>
    </row>
    <row r="211" spans="1:7" ht="14.25" customHeight="1">
      <c r="A211" s="4"/>
      <c r="B211" s="4"/>
      <c r="C211" s="4"/>
      <c r="D211" s="4"/>
      <c r="E211" s="4"/>
      <c r="F211" s="4"/>
      <c r="G211" s="4"/>
    </row>
    <row r="212" spans="1:7" ht="14.25" customHeight="1">
      <c r="A212" s="4"/>
      <c r="B212" s="4"/>
      <c r="C212" s="4"/>
      <c r="D212" s="4"/>
      <c r="E212" s="4"/>
      <c r="F212" s="4"/>
      <c r="G212" s="4"/>
    </row>
    <row r="213" spans="1:7" ht="14.25" customHeight="1">
      <c r="A213" s="4"/>
      <c r="B213" s="4"/>
      <c r="C213" s="4"/>
      <c r="D213" s="4"/>
      <c r="E213" s="4"/>
      <c r="F213" s="4"/>
      <c r="G213" s="4"/>
    </row>
    <row r="214" spans="1:7" ht="14.25" customHeight="1">
      <c r="A214" s="4"/>
      <c r="B214" s="4"/>
      <c r="C214" s="4"/>
      <c r="D214" s="4"/>
      <c r="E214" s="4"/>
      <c r="F214" s="4"/>
      <c r="G214" s="4"/>
    </row>
    <row r="215" spans="1:7" ht="14.25" customHeight="1">
      <c r="A215" s="4"/>
      <c r="B215" s="4"/>
      <c r="C215" s="4"/>
      <c r="D215" s="4"/>
      <c r="E215" s="4"/>
      <c r="F215" s="4"/>
      <c r="G215" s="4"/>
    </row>
    <row r="216" spans="1:7" ht="14.25" customHeight="1">
      <c r="A216" s="4"/>
      <c r="B216" s="4"/>
      <c r="C216" s="4"/>
      <c r="D216" s="4"/>
      <c r="E216" s="4"/>
      <c r="F216" s="4"/>
      <c r="G216" s="4"/>
    </row>
    <row r="217" spans="1:7" ht="14.25" customHeight="1">
      <c r="A217" s="4"/>
      <c r="B217" s="4"/>
      <c r="C217" s="4"/>
      <c r="D217" s="4"/>
      <c r="E217" s="4"/>
      <c r="F217" s="4"/>
      <c r="G217" s="4"/>
    </row>
    <row r="218" spans="1:7" ht="14.25" customHeight="1">
      <c r="A218" s="4"/>
      <c r="B218" s="4"/>
      <c r="C218" s="4"/>
      <c r="D218" s="4"/>
      <c r="E218" s="4"/>
      <c r="F218" s="4"/>
      <c r="G218" s="4"/>
    </row>
    <row r="219" spans="1:7" ht="14.25" customHeight="1">
      <c r="A219" s="4"/>
      <c r="B219" s="4"/>
      <c r="C219" s="4"/>
      <c r="D219" s="4"/>
      <c r="E219" s="4"/>
      <c r="F219" s="4"/>
      <c r="G219" s="4"/>
    </row>
    <row r="220" spans="1:7" ht="14.25" customHeight="1">
      <c r="A220" s="4"/>
      <c r="B220" s="4"/>
      <c r="C220" s="4"/>
      <c r="D220" s="4"/>
      <c r="E220" s="4"/>
      <c r="F220" s="4"/>
      <c r="G220" s="4"/>
    </row>
    <row r="221" spans="1:7" ht="14.25" customHeight="1">
      <c r="A221" s="4"/>
      <c r="B221" s="4"/>
      <c r="C221" s="4"/>
      <c r="D221" s="4"/>
      <c r="E221" s="4"/>
      <c r="F221" s="4"/>
      <c r="G221" s="4"/>
    </row>
    <row r="222" spans="1:7" ht="14.25" customHeight="1">
      <c r="A222" s="4"/>
      <c r="B222" s="4"/>
      <c r="C222" s="4"/>
      <c r="D222" s="4"/>
      <c r="E222" s="4"/>
      <c r="F222" s="4"/>
      <c r="G222" s="4"/>
    </row>
    <row r="223" spans="1:7" ht="14.25" customHeight="1">
      <c r="A223" s="4"/>
      <c r="B223" s="4"/>
      <c r="C223" s="4"/>
      <c r="D223" s="4"/>
      <c r="E223" s="4"/>
      <c r="F223" s="4"/>
      <c r="G223" s="4"/>
    </row>
    <row r="224" spans="1:7" ht="14.25" customHeight="1">
      <c r="A224" s="4"/>
      <c r="B224" s="4"/>
      <c r="C224" s="4"/>
      <c r="D224" s="4"/>
      <c r="E224" s="4"/>
      <c r="F224" s="4"/>
      <c r="G224" s="4"/>
    </row>
    <row r="225" spans="1:7" ht="14.25" customHeight="1">
      <c r="A225" s="4"/>
      <c r="B225" s="4"/>
      <c r="C225" s="4"/>
      <c r="D225" s="4"/>
      <c r="E225" s="4"/>
      <c r="F225" s="4"/>
      <c r="G225" s="4"/>
    </row>
    <row r="226" spans="1:7" ht="14.25" customHeight="1">
      <c r="A226" s="4"/>
      <c r="B226" s="4"/>
      <c r="C226" s="4"/>
      <c r="D226" s="4"/>
      <c r="E226" s="4"/>
      <c r="F226" s="4"/>
      <c r="G226" s="4"/>
    </row>
    <row r="227" spans="1:7" ht="14.25" customHeight="1">
      <c r="A227" s="4"/>
      <c r="B227" s="4"/>
      <c r="C227" s="4"/>
      <c r="D227" s="4"/>
      <c r="E227" s="4"/>
      <c r="F227" s="4"/>
      <c r="G227" s="4"/>
    </row>
    <row r="228" spans="1:7" ht="14.25" customHeight="1">
      <c r="A228" s="4"/>
      <c r="B228" s="4"/>
      <c r="C228" s="4"/>
      <c r="D228" s="4"/>
      <c r="E228" s="4"/>
      <c r="F228" s="4"/>
      <c r="G228" s="4"/>
    </row>
    <row r="229" spans="1:7" ht="14.25" customHeight="1">
      <c r="A229" s="4"/>
      <c r="B229" s="4"/>
      <c r="C229" s="4"/>
      <c r="D229" s="4"/>
      <c r="E229" s="4"/>
      <c r="F229" s="4"/>
      <c r="G229" s="4"/>
    </row>
    <row r="230" spans="1:7" ht="14.25" customHeight="1">
      <c r="A230" s="4"/>
      <c r="B230" s="4"/>
      <c r="C230" s="4"/>
      <c r="D230" s="4"/>
      <c r="E230" s="4"/>
      <c r="F230" s="4"/>
      <c r="G230" s="4"/>
    </row>
    <row r="231" spans="1:7" ht="14.25" customHeight="1">
      <c r="A231" s="4"/>
      <c r="B231" s="4"/>
      <c r="C231" s="4"/>
      <c r="D231" s="4"/>
      <c r="E231" s="4"/>
      <c r="F231" s="4"/>
      <c r="G231" s="4"/>
    </row>
    <row r="232" spans="1:7" ht="14.25" customHeight="1">
      <c r="A232" s="4"/>
      <c r="B232" s="4"/>
      <c r="C232" s="4"/>
      <c r="D232" s="4"/>
      <c r="E232" s="4"/>
      <c r="F232" s="4"/>
      <c r="G232" s="4"/>
    </row>
    <row r="233" spans="1:7" ht="14.25" customHeight="1">
      <c r="A233" s="4"/>
      <c r="B233" s="4"/>
      <c r="C233" s="4"/>
      <c r="D233" s="4"/>
      <c r="E233" s="4"/>
      <c r="F233" s="4"/>
      <c r="G233" s="4"/>
    </row>
    <row r="234" spans="1:7" ht="14.25" customHeight="1">
      <c r="A234" s="4"/>
      <c r="B234" s="4"/>
      <c r="C234" s="4"/>
      <c r="D234" s="4"/>
      <c r="E234" s="4"/>
      <c r="F234" s="4"/>
      <c r="G234" s="4"/>
    </row>
    <row r="235" spans="1:7" ht="14.25" customHeight="1">
      <c r="A235" s="4"/>
      <c r="B235" s="4"/>
      <c r="C235" s="4"/>
      <c r="D235" s="4"/>
      <c r="E235" s="4"/>
      <c r="F235" s="4"/>
      <c r="G235" s="4"/>
    </row>
    <row r="236" spans="1:7" ht="14.25" customHeight="1">
      <c r="A236" s="4"/>
      <c r="B236" s="4"/>
      <c r="C236" s="4"/>
      <c r="D236" s="4"/>
      <c r="E236" s="4"/>
      <c r="F236" s="4"/>
      <c r="G236" s="4"/>
    </row>
    <row r="237" spans="1:7" ht="14.25" customHeight="1">
      <c r="A237" s="4"/>
      <c r="B237" s="4"/>
      <c r="C237" s="4"/>
      <c r="D237" s="4"/>
      <c r="E237" s="4"/>
      <c r="F237" s="4"/>
      <c r="G237" s="4"/>
    </row>
    <row r="238" spans="1:7" ht="14.25" customHeight="1">
      <c r="A238" s="4"/>
      <c r="B238" s="4"/>
      <c r="C238" s="4"/>
      <c r="D238" s="4"/>
      <c r="E238" s="4"/>
      <c r="F238" s="4"/>
      <c r="G238" s="4"/>
    </row>
    <row r="239" spans="1:7" ht="14.25" customHeight="1">
      <c r="A239" s="4"/>
      <c r="B239" s="4"/>
      <c r="C239" s="4"/>
      <c r="D239" s="4"/>
      <c r="E239" s="4"/>
      <c r="F239" s="4"/>
      <c r="G239" s="4"/>
    </row>
    <row r="240" spans="1:7" ht="14.25" customHeight="1">
      <c r="A240" s="4"/>
      <c r="B240" s="4"/>
      <c r="C240" s="4"/>
      <c r="D240" s="4"/>
      <c r="E240" s="4"/>
      <c r="F240" s="4"/>
      <c r="G240" s="4"/>
    </row>
    <row r="241" spans="1:7" ht="14.25" customHeight="1">
      <c r="A241" s="4"/>
      <c r="B241" s="4"/>
      <c r="C241" s="4"/>
      <c r="D241" s="4"/>
      <c r="E241" s="4"/>
      <c r="F241" s="4"/>
      <c r="G241" s="4"/>
    </row>
    <row r="242" spans="1:7" ht="14.25" customHeight="1">
      <c r="A242" s="4"/>
      <c r="B242" s="4"/>
      <c r="C242" s="4"/>
      <c r="D242" s="4"/>
      <c r="E242" s="4"/>
      <c r="F242" s="4"/>
      <c r="G242" s="4"/>
    </row>
    <row r="243" spans="1:7" ht="14.25" customHeight="1">
      <c r="A243" s="4"/>
      <c r="B243" s="4"/>
      <c r="C243" s="4"/>
      <c r="D243" s="4"/>
      <c r="E243" s="4"/>
      <c r="F243" s="4"/>
      <c r="G243" s="4"/>
    </row>
    <row r="244" spans="1:7" ht="14.25" customHeight="1">
      <c r="A244" s="4"/>
      <c r="B244" s="4"/>
      <c r="C244" s="4"/>
      <c r="D244" s="4"/>
      <c r="E244" s="4"/>
      <c r="F244" s="4"/>
      <c r="G244" s="4"/>
    </row>
    <row r="245" spans="1:7" ht="14.25" customHeight="1">
      <c r="A245" s="4"/>
      <c r="B245" s="4"/>
      <c r="C245" s="4"/>
      <c r="D245" s="4"/>
      <c r="E245" s="4"/>
      <c r="F245" s="4"/>
      <c r="G245" s="4"/>
    </row>
    <row r="246" spans="1:7" ht="14.25" customHeight="1">
      <c r="A246" s="4"/>
      <c r="B246" s="4"/>
      <c r="C246" s="4"/>
      <c r="D246" s="4"/>
      <c r="E246" s="4"/>
      <c r="F246" s="4"/>
      <c r="G246" s="4"/>
    </row>
    <row r="247" spans="1:7" ht="14.25" customHeight="1">
      <c r="A247" s="4"/>
      <c r="B247" s="4"/>
      <c r="C247" s="4"/>
      <c r="D247" s="4"/>
      <c r="E247" s="4"/>
      <c r="F247" s="4"/>
      <c r="G247" s="4"/>
    </row>
    <row r="248" spans="1:7" ht="14.25" customHeight="1">
      <c r="A248" s="4"/>
      <c r="B248" s="4"/>
      <c r="C248" s="4"/>
      <c r="D248" s="4"/>
      <c r="E248" s="4"/>
      <c r="F248" s="4"/>
      <c r="G248" s="4"/>
    </row>
    <row r="249" spans="1:7" ht="14.25" customHeight="1">
      <c r="A249" s="4"/>
      <c r="B249" s="4"/>
      <c r="C249" s="4"/>
      <c r="D249" s="4"/>
      <c r="E249" s="4"/>
      <c r="F249" s="4"/>
      <c r="G249" s="4"/>
    </row>
    <row r="250" spans="1:7" ht="14.25" customHeight="1">
      <c r="A250" s="4"/>
      <c r="B250" s="4"/>
      <c r="C250" s="4"/>
      <c r="D250" s="4"/>
      <c r="E250" s="4"/>
      <c r="F250" s="4"/>
      <c r="G250" s="4"/>
    </row>
    <row r="251" spans="1:7" ht="14.25" customHeight="1">
      <c r="A251" s="4"/>
      <c r="B251" s="4"/>
      <c r="C251" s="4"/>
      <c r="D251" s="4"/>
      <c r="E251" s="4"/>
      <c r="F251" s="4"/>
      <c r="G251" s="4"/>
    </row>
    <row r="252" spans="1:7" ht="14.25" customHeight="1">
      <c r="A252" s="4"/>
      <c r="B252" s="4"/>
      <c r="C252" s="4"/>
      <c r="D252" s="4"/>
      <c r="E252" s="4"/>
      <c r="F252" s="4"/>
      <c r="G252" s="4"/>
    </row>
    <row r="253" spans="1:7" ht="14.25" customHeight="1">
      <c r="A253" s="4"/>
      <c r="B253" s="4"/>
      <c r="C253" s="4"/>
      <c r="D253" s="4"/>
      <c r="E253" s="4"/>
      <c r="F253" s="4"/>
      <c r="G253" s="4"/>
    </row>
    <row r="254" spans="1:7" ht="14.25" customHeight="1">
      <c r="A254" s="4"/>
      <c r="B254" s="4"/>
      <c r="C254" s="4"/>
      <c r="D254" s="4"/>
      <c r="E254" s="4"/>
      <c r="F254" s="4"/>
      <c r="G254" s="4"/>
    </row>
    <row r="255" spans="1:7" ht="14.25" customHeight="1">
      <c r="A255" s="4"/>
      <c r="B255" s="4"/>
      <c r="C255" s="4"/>
      <c r="D255" s="4"/>
      <c r="E255" s="4"/>
      <c r="F255" s="4"/>
      <c r="G255" s="4"/>
    </row>
    <row r="256" spans="1:7" ht="14.25" customHeight="1">
      <c r="A256" s="4"/>
      <c r="B256" s="4"/>
      <c r="C256" s="4"/>
      <c r="D256" s="4"/>
      <c r="E256" s="4"/>
      <c r="F256" s="4"/>
      <c r="G256" s="4"/>
    </row>
    <row r="257" spans="1:7" ht="14.25" customHeight="1">
      <c r="A257" s="4"/>
      <c r="B257" s="4"/>
      <c r="C257" s="4"/>
      <c r="D257" s="4"/>
      <c r="E257" s="4"/>
      <c r="F257" s="4"/>
      <c r="G257" s="4"/>
    </row>
    <row r="258" spans="1:7" ht="14.25" customHeight="1">
      <c r="A258" s="4"/>
      <c r="B258" s="4"/>
      <c r="C258" s="4"/>
      <c r="D258" s="4"/>
      <c r="E258" s="4"/>
      <c r="F258" s="4"/>
      <c r="G258" s="4"/>
    </row>
    <row r="259" spans="1:7" ht="14.25" customHeight="1">
      <c r="A259" s="4"/>
      <c r="B259" s="4"/>
      <c r="C259" s="4"/>
      <c r="D259" s="4"/>
      <c r="E259" s="4"/>
      <c r="F259" s="4"/>
      <c r="G259" s="4"/>
    </row>
    <row r="260" spans="1:7" ht="14.25" customHeight="1">
      <c r="A260" s="4"/>
      <c r="B260" s="4"/>
      <c r="C260" s="4"/>
      <c r="D260" s="4"/>
      <c r="E260" s="4"/>
      <c r="F260" s="4"/>
      <c r="G260" s="4"/>
    </row>
    <row r="261" spans="1:7" ht="14.25" customHeight="1">
      <c r="A261" s="4"/>
      <c r="B261" s="4"/>
      <c r="C261" s="4"/>
      <c r="D261" s="4"/>
      <c r="E261" s="4"/>
      <c r="F261" s="4"/>
      <c r="G261" s="4"/>
    </row>
    <row r="262" spans="1:7" ht="14.25" customHeight="1">
      <c r="A262" s="4"/>
      <c r="B262" s="4"/>
      <c r="C262" s="4"/>
      <c r="D262" s="4"/>
      <c r="E262" s="4"/>
      <c r="F262" s="4"/>
      <c r="G262" s="4"/>
    </row>
    <row r="263" spans="1:7" ht="14.25" customHeight="1">
      <c r="A263" s="4"/>
      <c r="B263" s="4"/>
      <c r="C263" s="4"/>
      <c r="D263" s="4"/>
      <c r="E263" s="4"/>
      <c r="F263" s="4"/>
      <c r="G263" s="4"/>
    </row>
    <row r="264" spans="1:7" ht="14.25" customHeight="1">
      <c r="A264" s="4"/>
      <c r="B264" s="4"/>
      <c r="C264" s="4"/>
      <c r="D264" s="4"/>
      <c r="E264" s="4"/>
      <c r="F264" s="4"/>
      <c r="G264" s="4"/>
    </row>
    <row r="265" spans="1:7" ht="14.25" customHeight="1">
      <c r="A265" s="4"/>
      <c r="B265" s="4"/>
      <c r="C265" s="4"/>
      <c r="D265" s="4"/>
      <c r="E265" s="4"/>
      <c r="F265" s="4"/>
      <c r="G265" s="4"/>
    </row>
    <row r="266" spans="1:7" ht="14.25" customHeight="1">
      <c r="A266" s="4"/>
      <c r="B266" s="4"/>
      <c r="C266" s="4"/>
      <c r="D266" s="4"/>
      <c r="E266" s="4"/>
      <c r="F266" s="4"/>
      <c r="G266" s="4"/>
    </row>
    <row r="267" spans="1:7" ht="14.25" customHeight="1">
      <c r="A267" s="4"/>
      <c r="B267" s="4"/>
      <c r="C267" s="4"/>
      <c r="D267" s="4"/>
      <c r="E267" s="4"/>
      <c r="F267" s="4"/>
      <c r="G267" s="4"/>
    </row>
    <row r="268" spans="1:7" ht="14.25" customHeight="1">
      <c r="A268" s="4"/>
      <c r="B268" s="4"/>
      <c r="C268" s="4"/>
      <c r="D268" s="4"/>
      <c r="E268" s="4"/>
      <c r="F268" s="4"/>
      <c r="G268" s="4"/>
    </row>
    <row r="269" spans="1:7" ht="14.25" customHeight="1">
      <c r="A269" s="4"/>
      <c r="B269" s="4"/>
      <c r="C269" s="4"/>
      <c r="D269" s="4"/>
      <c r="E269" s="4"/>
      <c r="F269" s="4"/>
      <c r="G269" s="4"/>
    </row>
    <row r="270" spans="1:7" ht="14.25" customHeight="1">
      <c r="A270" s="4"/>
      <c r="B270" s="4"/>
      <c r="C270" s="4"/>
      <c r="D270" s="4"/>
      <c r="E270" s="4"/>
      <c r="F270" s="4"/>
      <c r="G270" s="4"/>
    </row>
    <row r="271" spans="1:7" ht="14.25" customHeight="1">
      <c r="A271" s="4"/>
      <c r="B271" s="4"/>
      <c r="C271" s="4"/>
      <c r="D271" s="4"/>
      <c r="E271" s="4"/>
      <c r="F271" s="4"/>
      <c r="G271" s="4"/>
    </row>
    <row r="272" spans="1:7" ht="14.25" customHeight="1">
      <c r="A272" s="4"/>
      <c r="B272" s="4"/>
      <c r="C272" s="4"/>
      <c r="D272" s="4"/>
      <c r="E272" s="4"/>
      <c r="F272" s="4"/>
      <c r="G272" s="4"/>
    </row>
    <row r="273" spans="1:7" ht="14.25" customHeight="1">
      <c r="A273" s="4"/>
      <c r="B273" s="4"/>
      <c r="C273" s="4"/>
      <c r="D273" s="4"/>
      <c r="E273" s="4"/>
      <c r="F273" s="4"/>
      <c r="G273" s="4"/>
    </row>
    <row r="274" spans="1:7" ht="14.25" customHeight="1">
      <c r="A274" s="4"/>
      <c r="B274" s="4"/>
      <c r="C274" s="4"/>
      <c r="D274" s="4"/>
      <c r="E274" s="4"/>
      <c r="F274" s="4"/>
      <c r="G274" s="4"/>
    </row>
    <row r="275" spans="1:7" ht="14.25" customHeight="1">
      <c r="A275" s="4"/>
      <c r="B275" s="4"/>
      <c r="C275" s="4"/>
      <c r="D275" s="4"/>
      <c r="E275" s="4"/>
      <c r="F275" s="4"/>
      <c r="G275" s="4"/>
    </row>
    <row r="276" spans="1:7" ht="14.25" customHeight="1">
      <c r="A276" s="4"/>
      <c r="B276" s="4"/>
      <c r="C276" s="4"/>
      <c r="D276" s="4"/>
      <c r="E276" s="4"/>
      <c r="F276" s="4"/>
      <c r="G276" s="4"/>
    </row>
    <row r="277" spans="1:7" ht="14.25" customHeight="1">
      <c r="A277" s="4"/>
      <c r="B277" s="4"/>
      <c r="C277" s="4"/>
      <c r="D277" s="4"/>
      <c r="E277" s="4"/>
      <c r="F277" s="4"/>
      <c r="G277" s="4"/>
    </row>
    <row r="278" spans="1:7" ht="14.25" customHeight="1">
      <c r="A278" s="4"/>
      <c r="B278" s="4"/>
      <c r="C278" s="4"/>
      <c r="D278" s="4"/>
      <c r="E278" s="4"/>
      <c r="F278" s="4"/>
      <c r="G278" s="4"/>
    </row>
    <row r="279" spans="1:7" ht="14.25" customHeight="1">
      <c r="A279" s="4"/>
      <c r="B279" s="4"/>
      <c r="C279" s="4"/>
      <c r="D279" s="4"/>
      <c r="E279" s="4"/>
      <c r="F279" s="4"/>
      <c r="G279" s="4"/>
    </row>
    <row r="280" spans="1:7" ht="14.25" customHeight="1">
      <c r="A280" s="4"/>
      <c r="B280" s="4"/>
      <c r="C280" s="4"/>
      <c r="D280" s="4"/>
      <c r="E280" s="4"/>
      <c r="F280" s="4"/>
      <c r="G280" s="4"/>
    </row>
    <row r="281" spans="1:7" ht="14.25" customHeight="1">
      <c r="A281" s="4"/>
      <c r="B281" s="4"/>
      <c r="C281" s="4"/>
      <c r="D281" s="4"/>
      <c r="E281" s="4"/>
      <c r="F281" s="4"/>
      <c r="G281" s="4"/>
    </row>
    <row r="282" spans="1:7" ht="14.25" customHeight="1">
      <c r="A282" s="4"/>
      <c r="B282" s="4"/>
      <c r="C282" s="4"/>
      <c r="D282" s="4"/>
      <c r="E282" s="4"/>
      <c r="F282" s="4"/>
      <c r="G282" s="4"/>
    </row>
    <row r="283" spans="1:7" ht="14.25" customHeight="1">
      <c r="A283" s="4"/>
      <c r="B283" s="4"/>
      <c r="C283" s="4"/>
      <c r="D283" s="4"/>
      <c r="E283" s="4"/>
      <c r="F283" s="4"/>
      <c r="G283" s="4"/>
    </row>
    <row r="284" spans="1:7" ht="14.25" customHeight="1">
      <c r="A284" s="4"/>
      <c r="B284" s="4"/>
      <c r="C284" s="4"/>
      <c r="D284" s="4"/>
      <c r="E284" s="4"/>
      <c r="F284" s="4"/>
      <c r="G284" s="4"/>
    </row>
    <row r="285" spans="1:7" ht="14.25" customHeight="1">
      <c r="A285" s="4"/>
      <c r="B285" s="4"/>
      <c r="C285" s="4"/>
      <c r="D285" s="4"/>
      <c r="E285" s="4"/>
      <c r="F285" s="4"/>
      <c r="G285" s="4"/>
    </row>
    <row r="286" spans="1:7" ht="14.25" customHeight="1">
      <c r="A286" s="4"/>
      <c r="B286" s="4"/>
      <c r="C286" s="4"/>
      <c r="D286" s="4"/>
      <c r="E286" s="4"/>
      <c r="F286" s="4"/>
      <c r="G286" s="4"/>
    </row>
    <row r="287" spans="1:7" ht="14.25" customHeight="1">
      <c r="A287" s="4"/>
      <c r="B287" s="4"/>
      <c r="C287" s="4"/>
      <c r="D287" s="4"/>
      <c r="E287" s="4"/>
      <c r="F287" s="4"/>
      <c r="G287" s="4"/>
    </row>
    <row r="288" spans="1:7" ht="14.25" customHeight="1">
      <c r="A288" s="4"/>
      <c r="B288" s="4"/>
      <c r="C288" s="4"/>
      <c r="D288" s="4"/>
      <c r="E288" s="4"/>
      <c r="F288" s="4"/>
      <c r="G288" s="4"/>
    </row>
    <row r="289" spans="1:7" ht="14.25" customHeight="1">
      <c r="A289" s="4"/>
      <c r="B289" s="4"/>
      <c r="C289" s="4"/>
      <c r="D289" s="4"/>
      <c r="E289" s="4"/>
      <c r="F289" s="4"/>
      <c r="G289" s="4"/>
    </row>
    <row r="290" spans="1:7" ht="14.25" customHeight="1">
      <c r="A290" s="4"/>
      <c r="B290" s="4"/>
      <c r="C290" s="4"/>
      <c r="D290" s="4"/>
      <c r="E290" s="4"/>
      <c r="F290" s="4"/>
      <c r="G290" s="4"/>
    </row>
    <row r="291" spans="1:7" ht="14.25" customHeight="1">
      <c r="A291" s="4"/>
      <c r="B291" s="4"/>
      <c r="C291" s="4"/>
      <c r="D291" s="4"/>
      <c r="E291" s="4"/>
      <c r="F291" s="4"/>
      <c r="G291" s="4"/>
    </row>
    <row r="292" spans="1:7" ht="14.25" customHeight="1">
      <c r="A292" s="4"/>
      <c r="B292" s="4"/>
      <c r="C292" s="4"/>
      <c r="D292" s="4"/>
      <c r="E292" s="4"/>
      <c r="F292" s="4"/>
      <c r="G292" s="4"/>
    </row>
    <row r="293" spans="1:7" ht="14.25" customHeight="1">
      <c r="A293" s="4"/>
      <c r="B293" s="4"/>
      <c r="C293" s="4"/>
      <c r="D293" s="4"/>
      <c r="E293" s="4"/>
      <c r="F293" s="4"/>
      <c r="G293" s="4"/>
    </row>
    <row r="294" spans="1:7" ht="14.25" customHeight="1">
      <c r="A294" s="4"/>
      <c r="B294" s="4"/>
      <c r="C294" s="4"/>
      <c r="D294" s="4"/>
      <c r="E294" s="4"/>
      <c r="F294" s="4"/>
      <c r="G294" s="4"/>
    </row>
    <row r="295" spans="1:7" ht="14.25" customHeight="1">
      <c r="A295" s="4"/>
      <c r="B295" s="4"/>
      <c r="C295" s="4"/>
      <c r="D295" s="4"/>
      <c r="E295" s="4"/>
      <c r="F295" s="4"/>
      <c r="G295" s="4"/>
    </row>
    <row r="296" spans="1:7" ht="14.25" customHeight="1">
      <c r="A296" s="4"/>
      <c r="B296" s="4"/>
      <c r="C296" s="4"/>
      <c r="D296" s="4"/>
      <c r="E296" s="4"/>
      <c r="F296" s="4"/>
      <c r="G296" s="4"/>
    </row>
    <row r="297" spans="1:7" ht="14.25" customHeight="1">
      <c r="A297" s="4"/>
      <c r="B297" s="4"/>
      <c r="C297" s="4"/>
      <c r="D297" s="4"/>
      <c r="E297" s="4"/>
      <c r="F297" s="4"/>
      <c r="G297" s="4"/>
    </row>
    <row r="298" spans="1:7" ht="14.25" customHeight="1">
      <c r="A298" s="4"/>
      <c r="B298" s="4"/>
      <c r="C298" s="4"/>
      <c r="D298" s="4"/>
      <c r="E298" s="4"/>
      <c r="F298" s="4"/>
      <c r="G298" s="4"/>
    </row>
    <row r="299" spans="1:7" ht="14.25" customHeight="1">
      <c r="A299" s="4"/>
      <c r="B299" s="4"/>
      <c r="C299" s="4"/>
      <c r="D299" s="4"/>
      <c r="E299" s="4"/>
      <c r="F299" s="4"/>
      <c r="G299" s="4"/>
    </row>
    <row r="300" spans="1:7" ht="14.25" customHeight="1">
      <c r="A300" s="4"/>
      <c r="B300" s="4"/>
      <c r="C300" s="4"/>
      <c r="D300" s="4"/>
      <c r="E300" s="4"/>
      <c r="F300" s="4"/>
      <c r="G300" s="4"/>
    </row>
    <row r="301" spans="1:7" ht="14.25" customHeight="1">
      <c r="A301" s="4"/>
      <c r="B301" s="4"/>
      <c r="C301" s="4"/>
      <c r="D301" s="4"/>
      <c r="E301" s="4"/>
      <c r="F301" s="4"/>
      <c r="G301" s="4"/>
    </row>
    <row r="302" spans="1:7" ht="14.25" customHeight="1">
      <c r="A302" s="4"/>
      <c r="B302" s="4"/>
      <c r="C302" s="4"/>
      <c r="D302" s="4"/>
      <c r="E302" s="4"/>
      <c r="F302" s="4"/>
      <c r="G302" s="4"/>
    </row>
    <row r="303" spans="1:7" ht="14.25" customHeight="1">
      <c r="A303" s="4"/>
      <c r="B303" s="4"/>
      <c r="C303" s="4"/>
      <c r="D303" s="4"/>
      <c r="E303" s="4"/>
      <c r="F303" s="4"/>
      <c r="G303" s="4"/>
    </row>
    <row r="304" spans="1:7" ht="14.25" customHeight="1">
      <c r="A304" s="4"/>
      <c r="B304" s="4"/>
      <c r="C304" s="4"/>
      <c r="D304" s="4"/>
      <c r="E304" s="4"/>
      <c r="F304" s="4"/>
      <c r="G304" s="4"/>
    </row>
    <row r="305" spans="1:7" ht="14.25" customHeight="1">
      <c r="A305" s="4"/>
      <c r="B305" s="4"/>
      <c r="C305" s="4"/>
      <c r="D305" s="4"/>
      <c r="E305" s="4"/>
      <c r="F305" s="4"/>
      <c r="G305" s="4"/>
    </row>
    <row r="306" spans="1:7" ht="14.25" customHeight="1">
      <c r="A306" s="4"/>
      <c r="B306" s="4"/>
      <c r="C306" s="4"/>
      <c r="D306" s="4"/>
      <c r="E306" s="4"/>
      <c r="F306" s="4"/>
      <c r="G306" s="4"/>
    </row>
    <row r="307" spans="1:7" ht="14.25" customHeight="1">
      <c r="A307" s="4"/>
      <c r="B307" s="4"/>
      <c r="C307" s="4"/>
      <c r="D307" s="4"/>
      <c r="E307" s="4"/>
      <c r="F307" s="4"/>
      <c r="G307" s="4"/>
    </row>
    <row r="308" spans="1:7" ht="14.25" customHeight="1">
      <c r="A308" s="4"/>
      <c r="B308" s="4"/>
      <c r="C308" s="4"/>
      <c r="D308" s="4"/>
      <c r="E308" s="4"/>
      <c r="F308" s="4"/>
      <c r="G308" s="4"/>
    </row>
    <row r="309" spans="1:7" ht="14.25" customHeight="1">
      <c r="A309" s="4"/>
      <c r="B309" s="4"/>
      <c r="C309" s="4"/>
      <c r="D309" s="4"/>
      <c r="E309" s="4"/>
      <c r="F309" s="4"/>
      <c r="G309" s="4"/>
    </row>
    <row r="310" spans="1:7" ht="14.25" customHeight="1">
      <c r="A310" s="4"/>
      <c r="B310" s="4"/>
      <c r="C310" s="4"/>
      <c r="D310" s="4"/>
      <c r="E310" s="4"/>
      <c r="F310" s="4"/>
      <c r="G310" s="4"/>
    </row>
    <row r="311" spans="1:7" ht="14.25" customHeight="1">
      <c r="A311" s="4"/>
      <c r="B311" s="4"/>
      <c r="C311" s="4"/>
      <c r="D311" s="4"/>
      <c r="E311" s="4"/>
      <c r="F311" s="4"/>
      <c r="G311" s="4"/>
    </row>
    <row r="312" spans="1:7" ht="14.25" customHeight="1">
      <c r="A312" s="4"/>
      <c r="B312" s="4"/>
      <c r="C312" s="4"/>
      <c r="D312" s="4"/>
      <c r="E312" s="4"/>
      <c r="F312" s="4"/>
      <c r="G312" s="4"/>
    </row>
    <row r="313" spans="1:7" ht="14.25" customHeight="1">
      <c r="A313" s="4"/>
      <c r="B313" s="4"/>
      <c r="C313" s="4"/>
      <c r="D313" s="4"/>
      <c r="E313" s="4"/>
      <c r="F313" s="4"/>
      <c r="G313" s="4"/>
    </row>
    <row r="314" spans="1:7" ht="14.25" customHeight="1">
      <c r="A314" s="4"/>
      <c r="B314" s="4"/>
      <c r="C314" s="4"/>
      <c r="D314" s="4"/>
      <c r="E314" s="4"/>
      <c r="F314" s="4"/>
      <c r="G314" s="4"/>
    </row>
    <row r="315" spans="1:7" ht="14.25" customHeight="1">
      <c r="A315" s="4"/>
      <c r="B315" s="4"/>
      <c r="C315" s="4"/>
      <c r="D315" s="4"/>
      <c r="E315" s="4"/>
      <c r="F315" s="4"/>
      <c r="G315" s="4"/>
    </row>
    <row r="316" spans="1:7" ht="14.25" customHeight="1">
      <c r="A316" s="4"/>
      <c r="B316" s="4"/>
      <c r="C316" s="4"/>
      <c r="D316" s="4"/>
      <c r="E316" s="4"/>
      <c r="F316" s="4"/>
      <c r="G316" s="4"/>
    </row>
    <row r="317" spans="1:7" ht="14.25" customHeight="1">
      <c r="A317" s="4"/>
      <c r="B317" s="4"/>
      <c r="C317" s="4"/>
      <c r="D317" s="4"/>
      <c r="E317" s="4"/>
      <c r="F317" s="4"/>
      <c r="G317" s="4"/>
    </row>
    <row r="318" spans="1:7" ht="14.25" customHeight="1">
      <c r="A318" s="4"/>
      <c r="B318" s="4"/>
      <c r="C318" s="4"/>
      <c r="D318" s="4"/>
      <c r="E318" s="4"/>
      <c r="F318" s="4"/>
      <c r="G318" s="4"/>
    </row>
    <row r="319" spans="1:7" ht="14.25" customHeight="1">
      <c r="A319" s="4"/>
      <c r="B319" s="4"/>
      <c r="C319" s="4"/>
      <c r="D319" s="4"/>
      <c r="E319" s="4"/>
      <c r="F319" s="4"/>
      <c r="G319" s="4"/>
    </row>
    <row r="320" spans="1:7" ht="14.25" customHeight="1">
      <c r="A320" s="4"/>
      <c r="B320" s="4"/>
      <c r="C320" s="4"/>
      <c r="D320" s="4"/>
      <c r="E320" s="4"/>
      <c r="F320" s="4"/>
      <c r="G320" s="4"/>
    </row>
    <row r="321" spans="1:7" ht="14.25" customHeight="1">
      <c r="A321" s="4"/>
      <c r="B321" s="4"/>
      <c r="C321" s="4"/>
      <c r="D321" s="4"/>
      <c r="E321" s="4"/>
      <c r="F321" s="4"/>
      <c r="G321" s="4"/>
    </row>
    <row r="322" spans="1:7" ht="14.25" customHeight="1">
      <c r="A322" s="4"/>
      <c r="B322" s="4"/>
      <c r="C322" s="4"/>
      <c r="D322" s="4"/>
      <c r="E322" s="4"/>
      <c r="F322" s="4"/>
      <c r="G322" s="4"/>
    </row>
    <row r="323" spans="1:7" ht="14.25" customHeight="1">
      <c r="A323" s="4"/>
      <c r="B323" s="4"/>
      <c r="C323" s="4"/>
      <c r="D323" s="4"/>
      <c r="E323" s="4"/>
      <c r="F323" s="4"/>
      <c r="G323" s="4"/>
    </row>
    <row r="324" spans="1:7" ht="14.25" customHeight="1">
      <c r="A324" s="4"/>
      <c r="B324" s="4"/>
      <c r="C324" s="4"/>
      <c r="D324" s="4"/>
      <c r="E324" s="4"/>
      <c r="F324" s="4"/>
      <c r="G324" s="4"/>
    </row>
    <row r="325" spans="1:7" ht="14.25" customHeight="1">
      <c r="A325" s="4"/>
      <c r="B325" s="4"/>
      <c r="C325" s="4"/>
      <c r="D325" s="4"/>
      <c r="E325" s="4"/>
      <c r="F325" s="4"/>
      <c r="G325" s="4"/>
    </row>
    <row r="326" spans="1:7" ht="14.25" customHeight="1">
      <c r="A326" s="4"/>
      <c r="B326" s="4"/>
      <c r="C326" s="4"/>
      <c r="D326" s="4"/>
      <c r="E326" s="4"/>
      <c r="F326" s="4"/>
      <c r="G326" s="4"/>
    </row>
    <row r="327" spans="1:7" ht="14.25" customHeight="1">
      <c r="A327" s="4"/>
      <c r="B327" s="4"/>
      <c r="C327" s="4"/>
      <c r="D327" s="4"/>
      <c r="E327" s="4"/>
      <c r="F327" s="4"/>
      <c r="G327" s="4"/>
    </row>
    <row r="328" spans="1:7" ht="14.25" customHeight="1">
      <c r="A328" s="4"/>
      <c r="B328" s="4"/>
      <c r="C328" s="4"/>
      <c r="D328" s="4"/>
      <c r="E328" s="4"/>
      <c r="F328" s="4"/>
      <c r="G328" s="4"/>
    </row>
    <row r="329" spans="1:7" ht="14.25" customHeight="1">
      <c r="A329" s="4"/>
      <c r="B329" s="4"/>
      <c r="C329" s="4"/>
      <c r="D329" s="4"/>
      <c r="E329" s="4"/>
      <c r="F329" s="4"/>
      <c r="G329" s="4"/>
    </row>
    <row r="330" spans="1:7" ht="14.25" customHeight="1">
      <c r="A330" s="4"/>
      <c r="B330" s="4"/>
      <c r="C330" s="4"/>
      <c r="D330" s="4"/>
      <c r="E330" s="4"/>
      <c r="F330" s="4"/>
      <c r="G330" s="4"/>
    </row>
    <row r="331" spans="1:7" ht="14.25" customHeight="1">
      <c r="A331" s="4"/>
      <c r="B331" s="4"/>
      <c r="C331" s="4"/>
      <c r="D331" s="4"/>
      <c r="E331" s="4"/>
      <c r="F331" s="4"/>
      <c r="G331" s="4"/>
    </row>
    <row r="332" spans="1:7" ht="14.25" customHeight="1">
      <c r="A332" s="4"/>
      <c r="B332" s="4"/>
      <c r="C332" s="4"/>
      <c r="D332" s="4"/>
      <c r="E332" s="4"/>
      <c r="F332" s="4"/>
      <c r="G332" s="4"/>
    </row>
    <row r="333" spans="1:7" ht="14.25" customHeight="1">
      <c r="A333" s="4"/>
      <c r="B333" s="4"/>
      <c r="C333" s="4"/>
      <c r="D333" s="4"/>
      <c r="E333" s="4"/>
      <c r="F333" s="4"/>
      <c r="G333" s="4"/>
    </row>
    <row r="334" spans="1:7" ht="14.25" customHeight="1">
      <c r="A334" s="4"/>
      <c r="B334" s="4"/>
      <c r="C334" s="4"/>
      <c r="D334" s="4"/>
      <c r="E334" s="4"/>
      <c r="F334" s="4"/>
      <c r="G334" s="4"/>
    </row>
    <row r="335" spans="1:7" ht="14.25" customHeight="1">
      <c r="A335" s="4"/>
      <c r="B335" s="4"/>
      <c r="C335" s="4"/>
      <c r="D335" s="4"/>
      <c r="E335" s="4"/>
      <c r="F335" s="4"/>
      <c r="G335" s="4"/>
    </row>
    <row r="336" spans="1:7" ht="14.25" customHeight="1">
      <c r="A336" s="4"/>
      <c r="B336" s="4"/>
      <c r="C336" s="4"/>
      <c r="D336" s="4"/>
      <c r="E336" s="4"/>
      <c r="F336" s="4"/>
      <c r="G336" s="4"/>
    </row>
    <row r="337" spans="1:7" ht="14.25" customHeight="1">
      <c r="A337" s="4"/>
      <c r="B337" s="4"/>
      <c r="C337" s="4"/>
      <c r="D337" s="4"/>
      <c r="E337" s="4"/>
      <c r="F337" s="4"/>
      <c r="G337" s="4"/>
    </row>
    <row r="338" spans="1:7" ht="14.25" customHeight="1">
      <c r="A338" s="4"/>
      <c r="B338" s="4"/>
      <c r="C338" s="4"/>
      <c r="D338" s="4"/>
      <c r="E338" s="4"/>
      <c r="F338" s="4"/>
      <c r="G338" s="4"/>
    </row>
    <row r="339" spans="1:7" ht="14.25" customHeight="1">
      <c r="A339" s="4"/>
      <c r="B339" s="4"/>
      <c r="C339" s="4"/>
      <c r="D339" s="4"/>
      <c r="E339" s="4"/>
      <c r="F339" s="4"/>
      <c r="G339" s="4"/>
    </row>
    <row r="340" spans="1:7" ht="14.25" customHeight="1">
      <c r="A340" s="4"/>
      <c r="B340" s="4"/>
      <c r="C340" s="4"/>
      <c r="D340" s="4"/>
      <c r="E340" s="4"/>
      <c r="F340" s="4"/>
      <c r="G340" s="4"/>
    </row>
    <row r="341" spans="1:7" ht="14.25" customHeight="1">
      <c r="A341" s="4"/>
      <c r="B341" s="4"/>
      <c r="C341" s="4"/>
      <c r="D341" s="4"/>
      <c r="E341" s="4"/>
      <c r="F341" s="4"/>
      <c r="G341" s="4"/>
    </row>
    <row r="342" spans="1:7" ht="14.25" customHeight="1">
      <c r="A342" s="4"/>
      <c r="B342" s="4"/>
      <c r="C342" s="4"/>
      <c r="D342" s="4"/>
      <c r="E342" s="4"/>
      <c r="F342" s="4"/>
      <c r="G342" s="4"/>
    </row>
    <row r="343" spans="1:7" ht="14.25" customHeight="1">
      <c r="A343" s="4"/>
      <c r="B343" s="4"/>
      <c r="C343" s="4"/>
      <c r="D343" s="4"/>
      <c r="E343" s="4"/>
      <c r="F343" s="4"/>
      <c r="G343" s="4"/>
    </row>
    <row r="344" spans="1:7" ht="14.25" customHeight="1">
      <c r="A344" s="4"/>
      <c r="B344" s="4"/>
      <c r="C344" s="4"/>
      <c r="D344" s="4"/>
      <c r="E344" s="4"/>
      <c r="F344" s="4"/>
      <c r="G344" s="4"/>
    </row>
    <row r="345" spans="1:7" ht="14.25" customHeight="1">
      <c r="A345" s="4"/>
      <c r="B345" s="4"/>
      <c r="C345" s="4"/>
      <c r="D345" s="4"/>
      <c r="E345" s="4"/>
      <c r="F345" s="4"/>
      <c r="G345" s="4"/>
    </row>
    <row r="346" spans="1:7" ht="14.25" customHeight="1">
      <c r="A346" s="4"/>
      <c r="B346" s="4"/>
      <c r="C346" s="4"/>
      <c r="D346" s="4"/>
      <c r="E346" s="4"/>
      <c r="F346" s="4"/>
      <c r="G346" s="4"/>
    </row>
    <row r="347" spans="1:7" ht="14.25" customHeight="1">
      <c r="A347" s="4"/>
      <c r="B347" s="4"/>
      <c r="C347" s="4"/>
      <c r="D347" s="4"/>
      <c r="E347" s="4"/>
      <c r="F347" s="4"/>
      <c r="G347" s="4"/>
    </row>
    <row r="348" spans="1:7" ht="14.25" customHeight="1">
      <c r="A348" s="4"/>
      <c r="B348" s="4"/>
      <c r="C348" s="4"/>
      <c r="D348" s="4"/>
      <c r="E348" s="4"/>
      <c r="F348" s="4"/>
      <c r="G348" s="4"/>
    </row>
    <row r="349" spans="1:7" ht="14.25" customHeight="1">
      <c r="A349" s="4"/>
      <c r="B349" s="4"/>
      <c r="C349" s="4"/>
      <c r="D349" s="4"/>
      <c r="E349" s="4"/>
      <c r="F349" s="4"/>
      <c r="G349" s="4"/>
    </row>
    <row r="350" spans="1:7" ht="14.25" customHeight="1">
      <c r="A350" s="4"/>
      <c r="B350" s="4"/>
      <c r="C350" s="4"/>
      <c r="D350" s="4"/>
      <c r="E350" s="4"/>
      <c r="F350" s="4"/>
      <c r="G350" s="4"/>
    </row>
    <row r="351" spans="1:7" ht="14.25" customHeight="1">
      <c r="A351" s="4"/>
      <c r="B351" s="4"/>
      <c r="C351" s="4"/>
      <c r="D351" s="4"/>
      <c r="E351" s="4"/>
      <c r="F351" s="4"/>
      <c r="G351" s="4"/>
    </row>
    <row r="352" spans="1:7" ht="14.25" customHeight="1">
      <c r="A352" s="4"/>
      <c r="B352" s="4"/>
      <c r="C352" s="4"/>
      <c r="D352" s="4"/>
      <c r="E352" s="4"/>
      <c r="F352" s="4"/>
      <c r="G352" s="4"/>
    </row>
    <row r="353" spans="1:7" ht="14.25" customHeight="1">
      <c r="A353" s="4"/>
      <c r="B353" s="4"/>
      <c r="C353" s="4"/>
      <c r="D353" s="4"/>
      <c r="E353" s="4"/>
      <c r="F353" s="4"/>
      <c r="G353" s="4"/>
    </row>
    <row r="354" spans="1:7" ht="14.25" customHeight="1">
      <c r="A354" s="4"/>
      <c r="B354" s="4"/>
      <c r="C354" s="4"/>
      <c r="D354" s="4"/>
      <c r="E354" s="4"/>
      <c r="F354" s="4"/>
      <c r="G354" s="4"/>
    </row>
    <row r="355" spans="1:7" ht="14.25" customHeight="1">
      <c r="A355" s="4"/>
      <c r="B355" s="4"/>
      <c r="C355" s="4"/>
      <c r="D355" s="4"/>
      <c r="E355" s="4"/>
      <c r="F355" s="4"/>
      <c r="G355" s="4"/>
    </row>
    <row r="356" spans="1:7" ht="14.25" customHeight="1">
      <c r="A356" s="4"/>
      <c r="B356" s="4"/>
      <c r="C356" s="4"/>
      <c r="D356" s="4"/>
      <c r="E356" s="4"/>
      <c r="F356" s="4"/>
      <c r="G356" s="4"/>
    </row>
    <row r="357" spans="1:7" ht="14.25" customHeight="1">
      <c r="A357" s="4"/>
      <c r="B357" s="4"/>
      <c r="C357" s="4"/>
      <c r="D357" s="4"/>
      <c r="E357" s="4"/>
      <c r="F357" s="4"/>
      <c r="G357" s="4"/>
    </row>
    <row r="358" spans="1:7" ht="14.25" customHeight="1">
      <c r="A358" s="4"/>
      <c r="B358" s="4"/>
      <c r="C358" s="4"/>
      <c r="D358" s="4"/>
      <c r="E358" s="4"/>
      <c r="F358" s="4"/>
      <c r="G358" s="4"/>
    </row>
    <row r="359" spans="1:7" ht="14.25" customHeight="1">
      <c r="A359" s="4"/>
      <c r="B359" s="4"/>
      <c r="C359" s="4"/>
      <c r="D359" s="4"/>
      <c r="E359" s="4"/>
      <c r="F359" s="4"/>
      <c r="G359" s="4"/>
    </row>
    <row r="360" spans="1:7" ht="14.25" customHeight="1">
      <c r="A360" s="4"/>
      <c r="B360" s="4"/>
      <c r="C360" s="4"/>
      <c r="D360" s="4"/>
      <c r="E360" s="4"/>
      <c r="F360" s="4"/>
      <c r="G360" s="4"/>
    </row>
    <row r="361" spans="1:7" ht="14.25" customHeight="1">
      <c r="A361" s="4"/>
      <c r="B361" s="4"/>
      <c r="C361" s="4"/>
      <c r="D361" s="4"/>
      <c r="E361" s="4"/>
      <c r="F361" s="4"/>
      <c r="G361" s="4"/>
    </row>
    <row r="362" spans="1:7" ht="14.25" customHeight="1">
      <c r="A362" s="4"/>
      <c r="B362" s="4"/>
      <c r="C362" s="4"/>
      <c r="D362" s="4"/>
      <c r="E362" s="4"/>
      <c r="F362" s="4"/>
      <c r="G362" s="4"/>
    </row>
    <row r="363" spans="1:7" ht="14.25" customHeight="1">
      <c r="A363" s="4"/>
      <c r="B363" s="4"/>
      <c r="C363" s="4"/>
      <c r="D363" s="4"/>
      <c r="E363" s="4"/>
      <c r="F363" s="4"/>
      <c r="G363" s="4"/>
    </row>
    <row r="364" spans="1:7" ht="14.25" customHeight="1">
      <c r="A364" s="4"/>
      <c r="B364" s="4"/>
      <c r="C364" s="4"/>
      <c r="D364" s="4"/>
      <c r="E364" s="4"/>
      <c r="F364" s="4"/>
      <c r="G364" s="4"/>
    </row>
    <row r="365" spans="1:7" ht="14.25" customHeight="1">
      <c r="A365" s="4"/>
      <c r="B365" s="4"/>
      <c r="C365" s="4"/>
      <c r="D365" s="4"/>
      <c r="E365" s="4"/>
      <c r="F365" s="4"/>
      <c r="G365" s="4"/>
    </row>
    <row r="366" spans="1:7" ht="14.25" customHeight="1">
      <c r="A366" s="4"/>
      <c r="B366" s="4"/>
      <c r="C366" s="4"/>
      <c r="D366" s="4"/>
      <c r="E366" s="4"/>
      <c r="F366" s="4"/>
      <c r="G366" s="4"/>
    </row>
    <row r="367" spans="1:7" ht="14.25" customHeight="1">
      <c r="A367" s="4"/>
      <c r="B367" s="4"/>
      <c r="C367" s="4"/>
      <c r="D367" s="4"/>
      <c r="E367" s="4"/>
      <c r="F367" s="4"/>
      <c r="G367" s="4"/>
    </row>
    <row r="368" spans="1:7" ht="14.25" customHeight="1">
      <c r="A368" s="4"/>
      <c r="B368" s="4"/>
      <c r="C368" s="4"/>
      <c r="D368" s="4"/>
      <c r="E368" s="4"/>
      <c r="F368" s="4"/>
      <c r="G368" s="4"/>
    </row>
    <row r="369" spans="1:7" ht="14.25" customHeight="1">
      <c r="A369" s="4"/>
      <c r="B369" s="4"/>
      <c r="C369" s="4"/>
      <c r="D369" s="4"/>
      <c r="E369" s="4"/>
      <c r="F369" s="4"/>
      <c r="G369" s="4"/>
    </row>
    <row r="370" spans="1:7" ht="14.25" customHeight="1">
      <c r="A370" s="4"/>
      <c r="B370" s="4"/>
      <c r="C370" s="4"/>
      <c r="D370" s="4"/>
      <c r="E370" s="4"/>
      <c r="F370" s="4"/>
      <c r="G370" s="4"/>
    </row>
    <row r="371" spans="1:7" ht="14.25" customHeight="1">
      <c r="A371" s="4"/>
      <c r="B371" s="4"/>
      <c r="C371" s="4"/>
      <c r="D371" s="4"/>
      <c r="E371" s="4"/>
      <c r="F371" s="4"/>
      <c r="G371" s="4"/>
    </row>
    <row r="372" spans="1:7" ht="14.25" customHeight="1">
      <c r="A372" s="4"/>
      <c r="B372" s="4"/>
      <c r="C372" s="4"/>
      <c r="D372" s="4"/>
      <c r="E372" s="4"/>
      <c r="F372" s="4"/>
      <c r="G372" s="4"/>
    </row>
    <row r="373" spans="1:7" ht="14.25" customHeight="1">
      <c r="A373" s="4"/>
      <c r="B373" s="4"/>
      <c r="C373" s="4"/>
      <c r="D373" s="4"/>
      <c r="E373" s="4"/>
      <c r="F373" s="4"/>
      <c r="G373" s="4"/>
    </row>
    <row r="374" spans="1:7" ht="14.25" customHeight="1">
      <c r="A374" s="4"/>
      <c r="B374" s="4"/>
      <c r="C374" s="4"/>
      <c r="D374" s="4"/>
      <c r="E374" s="4"/>
      <c r="F374" s="4"/>
      <c r="G374" s="4"/>
    </row>
    <row r="375" spans="1:7" ht="14.25" customHeight="1">
      <c r="A375" s="4"/>
      <c r="B375" s="4"/>
      <c r="C375" s="4"/>
      <c r="D375" s="4"/>
      <c r="E375" s="4"/>
      <c r="F375" s="4"/>
      <c r="G375" s="4"/>
    </row>
    <row r="376" spans="1:7" ht="14.25" customHeight="1">
      <c r="A376" s="4"/>
      <c r="B376" s="4"/>
      <c r="C376" s="4"/>
      <c r="D376" s="4"/>
      <c r="E376" s="4"/>
      <c r="F376" s="4"/>
      <c r="G376" s="4"/>
    </row>
    <row r="377" spans="1:7" ht="14.25" customHeight="1">
      <c r="A377" s="4"/>
      <c r="B377" s="4"/>
      <c r="C377" s="4"/>
      <c r="D377" s="4"/>
      <c r="E377" s="4"/>
      <c r="F377" s="4"/>
      <c r="G377" s="4"/>
    </row>
    <row r="378" spans="1:7" ht="14.25" customHeight="1">
      <c r="A378" s="4"/>
      <c r="B378" s="4"/>
      <c r="C378" s="4"/>
      <c r="D378" s="4"/>
      <c r="E378" s="4"/>
      <c r="F378" s="4"/>
      <c r="G378" s="4"/>
    </row>
    <row r="379" spans="1:7" ht="14.25" customHeight="1">
      <c r="A379" s="4"/>
      <c r="B379" s="4"/>
      <c r="C379" s="4"/>
      <c r="D379" s="4"/>
      <c r="E379" s="4"/>
      <c r="F379" s="4"/>
      <c r="G379" s="4"/>
    </row>
    <row r="380" spans="1:7" ht="14.25" customHeight="1">
      <c r="A380" s="4"/>
      <c r="B380" s="4"/>
      <c r="C380" s="4"/>
      <c r="D380" s="4"/>
      <c r="E380" s="4"/>
      <c r="F380" s="4"/>
      <c r="G380" s="4"/>
    </row>
    <row r="381" spans="1:7" ht="14.25" customHeight="1">
      <c r="A381" s="4"/>
      <c r="B381" s="4"/>
      <c r="C381" s="4"/>
      <c r="D381" s="4"/>
      <c r="E381" s="4"/>
      <c r="F381" s="4"/>
      <c r="G381" s="4"/>
    </row>
    <row r="382" spans="1:7" ht="14.25" customHeight="1">
      <c r="A382" s="4"/>
      <c r="B382" s="4"/>
      <c r="C382" s="4"/>
      <c r="D382" s="4"/>
      <c r="E382" s="4"/>
      <c r="F382" s="4"/>
      <c r="G382" s="4"/>
    </row>
    <row r="383" spans="1:7" ht="14.25" customHeight="1">
      <c r="A383" s="4"/>
      <c r="B383" s="4"/>
      <c r="C383" s="4"/>
      <c r="D383" s="4"/>
      <c r="E383" s="4"/>
      <c r="F383" s="4"/>
      <c r="G383" s="4"/>
    </row>
    <row r="384" spans="1:7" ht="14.25" customHeight="1">
      <c r="A384" s="4"/>
      <c r="B384" s="4"/>
      <c r="C384" s="4"/>
      <c r="D384" s="4"/>
      <c r="E384" s="4"/>
      <c r="F384" s="4"/>
      <c r="G384" s="4"/>
    </row>
    <row r="385" spans="1:7" ht="14.25" customHeight="1">
      <c r="A385" s="4"/>
      <c r="B385" s="4"/>
      <c r="C385" s="4"/>
      <c r="D385" s="4"/>
      <c r="E385" s="4"/>
      <c r="F385" s="4"/>
      <c r="G385" s="4"/>
    </row>
    <row r="386" spans="1:7" ht="14.25" customHeight="1">
      <c r="A386" s="4"/>
      <c r="B386" s="4"/>
      <c r="C386" s="4"/>
      <c r="D386" s="4"/>
      <c r="E386" s="4"/>
      <c r="F386" s="4"/>
      <c r="G386" s="4"/>
    </row>
    <row r="387" spans="1:7" ht="14.25" customHeight="1">
      <c r="A387" s="4"/>
      <c r="B387" s="4"/>
      <c r="C387" s="4"/>
      <c r="D387" s="4"/>
      <c r="E387" s="4"/>
      <c r="F387" s="4"/>
      <c r="G387" s="4"/>
    </row>
    <row r="388" spans="1:7" ht="14.25" customHeight="1">
      <c r="A388" s="4"/>
      <c r="B388" s="4"/>
      <c r="C388" s="4"/>
      <c r="D388" s="4"/>
      <c r="E388" s="4"/>
      <c r="F388" s="4"/>
      <c r="G388" s="4"/>
    </row>
    <row r="389" spans="1:7" ht="14.25" customHeight="1">
      <c r="A389" s="4"/>
      <c r="B389" s="4"/>
      <c r="C389" s="4"/>
      <c r="D389" s="4"/>
      <c r="E389" s="4"/>
      <c r="F389" s="4"/>
      <c r="G389" s="4"/>
    </row>
    <row r="390" spans="1:7" ht="14.25" customHeight="1">
      <c r="A390" s="4"/>
      <c r="B390" s="4"/>
      <c r="C390" s="4"/>
      <c r="D390" s="4"/>
      <c r="E390" s="4"/>
      <c r="F390" s="4"/>
      <c r="G390" s="4"/>
    </row>
    <row r="391" spans="1:7" ht="14.25" customHeight="1">
      <c r="A391" s="4"/>
      <c r="B391" s="4"/>
      <c r="C391" s="4"/>
      <c r="D391" s="4"/>
      <c r="E391" s="4"/>
      <c r="F391" s="4"/>
      <c r="G391" s="4"/>
    </row>
    <row r="392" spans="1:7" ht="14.25" customHeight="1">
      <c r="A392" s="4"/>
      <c r="B392" s="4"/>
      <c r="C392" s="4"/>
      <c r="D392" s="4"/>
      <c r="E392" s="4"/>
      <c r="F392" s="4"/>
      <c r="G392" s="4"/>
    </row>
    <row r="393" spans="1:7" ht="14.25" customHeight="1">
      <c r="A393" s="4"/>
      <c r="B393" s="4"/>
      <c r="C393" s="4"/>
      <c r="D393" s="4"/>
      <c r="E393" s="4"/>
      <c r="F393" s="4"/>
      <c r="G393" s="4"/>
    </row>
    <row r="394" spans="1:7" ht="14.25" customHeight="1">
      <c r="A394" s="4"/>
      <c r="B394" s="4"/>
      <c r="C394" s="4"/>
      <c r="D394" s="4"/>
      <c r="E394" s="4"/>
      <c r="F394" s="4"/>
      <c r="G394" s="4"/>
    </row>
    <row r="395" spans="1:7" ht="14.25" customHeight="1">
      <c r="A395" s="4"/>
      <c r="B395" s="4"/>
      <c r="C395" s="4"/>
      <c r="D395" s="4"/>
      <c r="E395" s="4"/>
      <c r="F395" s="4"/>
      <c r="G395" s="4"/>
    </row>
    <row r="396" spans="1:7" ht="14.25" customHeight="1">
      <c r="A396" s="4"/>
      <c r="B396" s="4"/>
      <c r="C396" s="4"/>
      <c r="D396" s="4"/>
      <c r="E396" s="4"/>
      <c r="F396" s="4"/>
      <c r="G396" s="4"/>
    </row>
    <row r="397" spans="1:7" ht="14.25" customHeight="1">
      <c r="A397" s="4"/>
      <c r="B397" s="4"/>
      <c r="C397" s="4"/>
      <c r="D397" s="4"/>
      <c r="E397" s="4"/>
      <c r="F397" s="4"/>
      <c r="G397" s="4"/>
    </row>
    <row r="398" spans="1:7" ht="14.25" customHeight="1">
      <c r="A398" s="4"/>
      <c r="B398" s="4"/>
      <c r="C398" s="4"/>
      <c r="D398" s="4"/>
      <c r="E398" s="4"/>
      <c r="F398" s="4"/>
      <c r="G398" s="4"/>
    </row>
    <row r="399" spans="1:7" ht="14.25" customHeight="1">
      <c r="A399" s="4"/>
      <c r="B399" s="4"/>
      <c r="C399" s="4"/>
      <c r="D399" s="4"/>
      <c r="E399" s="4"/>
      <c r="F399" s="4"/>
      <c r="G399" s="4"/>
    </row>
    <row r="400" spans="1:7" ht="14.25" customHeight="1">
      <c r="A400" s="4"/>
      <c r="B400" s="4"/>
      <c r="C400" s="4"/>
      <c r="D400" s="4"/>
      <c r="E400" s="4"/>
      <c r="F400" s="4"/>
      <c r="G400" s="4"/>
    </row>
    <row r="401" spans="1:7" ht="14.25" customHeight="1">
      <c r="A401" s="4"/>
      <c r="B401" s="4"/>
      <c r="C401" s="4"/>
      <c r="D401" s="4"/>
      <c r="E401" s="4"/>
      <c r="F401" s="4"/>
      <c r="G401" s="4"/>
    </row>
    <row r="402" spans="1:7" ht="14.25" customHeight="1">
      <c r="A402" s="4"/>
      <c r="B402" s="4"/>
      <c r="C402" s="4"/>
      <c r="D402" s="4"/>
      <c r="E402" s="4"/>
      <c r="F402" s="4"/>
      <c r="G402" s="4"/>
    </row>
    <row r="403" spans="1:7" ht="14.25" customHeight="1">
      <c r="A403" s="4"/>
      <c r="B403" s="4"/>
      <c r="C403" s="4"/>
      <c r="D403" s="4"/>
      <c r="E403" s="4"/>
      <c r="F403" s="4"/>
      <c r="G403" s="4"/>
    </row>
    <row r="404" spans="1:7" ht="14.25" customHeight="1">
      <c r="A404" s="4"/>
      <c r="B404" s="4"/>
      <c r="C404" s="4"/>
      <c r="D404" s="4"/>
      <c r="E404" s="4"/>
      <c r="F404" s="4"/>
      <c r="G404" s="4"/>
    </row>
    <row r="405" spans="1:7" ht="14.25" customHeight="1">
      <c r="A405" s="4"/>
      <c r="B405" s="4"/>
      <c r="C405" s="4"/>
      <c r="D405" s="4"/>
      <c r="E405" s="4"/>
      <c r="F405" s="4"/>
      <c r="G405" s="4"/>
    </row>
    <row r="406" spans="1:7" ht="14.25" customHeight="1">
      <c r="A406" s="4"/>
      <c r="B406" s="4"/>
      <c r="C406" s="4"/>
      <c r="D406" s="4"/>
      <c r="E406" s="4"/>
      <c r="F406" s="4"/>
      <c r="G406" s="4"/>
    </row>
    <row r="407" spans="1:7" ht="14.25" customHeight="1">
      <c r="A407" s="4"/>
      <c r="B407" s="4"/>
      <c r="C407" s="4"/>
      <c r="D407" s="4"/>
      <c r="E407" s="4"/>
      <c r="F407" s="4"/>
      <c r="G407" s="4"/>
    </row>
    <row r="408" spans="1:7" ht="14.25" customHeight="1">
      <c r="A408" s="4"/>
      <c r="B408" s="4"/>
      <c r="C408" s="4"/>
      <c r="D408" s="4"/>
      <c r="E408" s="4"/>
      <c r="F408" s="4"/>
      <c r="G408" s="4"/>
    </row>
    <row r="409" spans="1:7" ht="14.25" customHeight="1">
      <c r="A409" s="4"/>
      <c r="B409" s="4"/>
      <c r="C409" s="4"/>
      <c r="D409" s="4"/>
      <c r="E409" s="4"/>
      <c r="F409" s="4"/>
      <c r="G409" s="4"/>
    </row>
    <row r="410" spans="1:7" ht="14.25" customHeight="1">
      <c r="A410" s="4"/>
      <c r="B410" s="4"/>
      <c r="C410" s="4"/>
      <c r="D410" s="4"/>
      <c r="E410" s="4"/>
      <c r="F410" s="4"/>
      <c r="G410" s="4"/>
    </row>
    <row r="411" spans="1:7" ht="14.25" customHeight="1">
      <c r="A411" s="4"/>
      <c r="B411" s="4"/>
      <c r="C411" s="4"/>
      <c r="D411" s="4"/>
      <c r="E411" s="4"/>
      <c r="F411" s="4"/>
      <c r="G411" s="4"/>
    </row>
    <row r="412" spans="1:7" ht="14.25" customHeight="1">
      <c r="A412" s="4"/>
      <c r="B412" s="4"/>
      <c r="C412" s="4"/>
      <c r="D412" s="4"/>
      <c r="E412" s="4"/>
      <c r="F412" s="4"/>
      <c r="G412" s="4"/>
    </row>
    <row r="413" spans="1:7" ht="14.25" customHeight="1">
      <c r="A413" s="4"/>
      <c r="B413" s="4"/>
      <c r="C413" s="4"/>
      <c r="D413" s="4"/>
      <c r="E413" s="4"/>
      <c r="F413" s="4"/>
      <c r="G413" s="4"/>
    </row>
    <row r="414" spans="1:7" ht="14.25" customHeight="1">
      <c r="A414" s="4"/>
      <c r="B414" s="4"/>
      <c r="C414" s="4"/>
      <c r="D414" s="4"/>
      <c r="E414" s="4"/>
      <c r="F414" s="4"/>
      <c r="G414" s="4"/>
    </row>
    <row r="415" spans="1:7" ht="14.25" customHeight="1">
      <c r="A415" s="4"/>
      <c r="B415" s="4"/>
      <c r="C415" s="4"/>
      <c r="D415" s="4"/>
      <c r="E415" s="4"/>
      <c r="F415" s="4"/>
      <c r="G415" s="4"/>
    </row>
    <row r="416" spans="1:7" ht="14.25" customHeight="1">
      <c r="A416" s="4"/>
      <c r="B416" s="4"/>
      <c r="C416" s="4"/>
      <c r="D416" s="4"/>
      <c r="E416" s="4"/>
      <c r="F416" s="4"/>
      <c r="G416" s="4"/>
    </row>
    <row r="417" spans="1:7" ht="14.25" customHeight="1">
      <c r="A417" s="4"/>
      <c r="B417" s="4"/>
      <c r="C417" s="4"/>
      <c r="D417" s="4"/>
      <c r="E417" s="4"/>
      <c r="F417" s="4"/>
      <c r="G417" s="4"/>
    </row>
    <row r="418" spans="1:7" ht="14.25" customHeight="1">
      <c r="A418" s="4"/>
      <c r="B418" s="4"/>
      <c r="C418" s="4"/>
      <c r="D418" s="4"/>
      <c r="E418" s="4"/>
      <c r="F418" s="4"/>
      <c r="G418" s="4"/>
    </row>
    <row r="419" spans="1:7" ht="14.25" customHeight="1">
      <c r="A419" s="4"/>
      <c r="B419" s="4"/>
      <c r="C419" s="4"/>
      <c r="D419" s="4"/>
      <c r="E419" s="4"/>
      <c r="F419" s="4"/>
      <c r="G419" s="4"/>
    </row>
    <row r="420" spans="1:7" ht="14.25" customHeight="1">
      <c r="A420" s="4"/>
      <c r="B420" s="4"/>
      <c r="C420" s="4"/>
      <c r="D420" s="4"/>
      <c r="E420" s="4"/>
      <c r="F420" s="4"/>
      <c r="G420" s="4"/>
    </row>
    <row r="421" spans="1:7" ht="14.25" customHeight="1">
      <c r="A421" s="4"/>
      <c r="B421" s="4"/>
      <c r="C421" s="4"/>
      <c r="D421" s="4"/>
      <c r="E421" s="4"/>
      <c r="F421" s="4"/>
      <c r="G421" s="4"/>
    </row>
    <row r="422" spans="1:7" ht="14.25" customHeight="1">
      <c r="A422" s="4"/>
      <c r="B422" s="4"/>
      <c r="C422" s="4"/>
      <c r="D422" s="4"/>
      <c r="E422" s="4"/>
      <c r="F422" s="4"/>
      <c r="G422" s="4"/>
    </row>
    <row r="423" spans="1:7" ht="14.25" customHeight="1">
      <c r="A423" s="4"/>
      <c r="B423" s="4"/>
      <c r="C423" s="4"/>
      <c r="D423" s="4"/>
      <c r="E423" s="4"/>
      <c r="F423" s="4"/>
      <c r="G423" s="4"/>
    </row>
    <row r="424" spans="1:7" ht="14.25" customHeight="1">
      <c r="A424" s="4"/>
      <c r="B424" s="4"/>
      <c r="C424" s="4"/>
      <c r="D424" s="4"/>
      <c r="E424" s="4"/>
      <c r="F424" s="4"/>
      <c r="G424" s="4"/>
    </row>
    <row r="425" spans="1:7" ht="14.25" customHeight="1">
      <c r="A425" s="4"/>
      <c r="B425" s="4"/>
      <c r="C425" s="4"/>
      <c r="D425" s="4"/>
      <c r="E425" s="4"/>
      <c r="F425" s="4"/>
      <c r="G425" s="4"/>
    </row>
    <row r="426" spans="1:7" ht="14.25" customHeight="1">
      <c r="A426" s="4"/>
      <c r="B426" s="4"/>
      <c r="C426" s="4"/>
      <c r="D426" s="4"/>
      <c r="E426" s="4"/>
      <c r="F426" s="4"/>
      <c r="G426" s="4"/>
    </row>
    <row r="427" spans="1:7" ht="14.25" customHeight="1">
      <c r="A427" s="4"/>
      <c r="B427" s="4"/>
      <c r="C427" s="4"/>
      <c r="D427" s="4"/>
      <c r="E427" s="4"/>
      <c r="F427" s="4"/>
      <c r="G427" s="4"/>
    </row>
    <row r="428" spans="1:7" ht="14.25" customHeight="1">
      <c r="A428" s="4"/>
      <c r="B428" s="4"/>
      <c r="C428" s="4"/>
      <c r="D428" s="4"/>
      <c r="E428" s="4"/>
      <c r="F428" s="4"/>
      <c r="G428" s="4"/>
    </row>
    <row r="429" spans="1:7" ht="14.25" customHeight="1">
      <c r="A429" s="4"/>
      <c r="B429" s="4"/>
      <c r="C429" s="4"/>
      <c r="D429" s="4"/>
      <c r="E429" s="4"/>
      <c r="F429" s="4"/>
      <c r="G429" s="4"/>
    </row>
    <row r="430" spans="1:7" ht="14.25" customHeight="1">
      <c r="A430" s="4"/>
      <c r="B430" s="4"/>
      <c r="C430" s="4"/>
      <c r="D430" s="4"/>
      <c r="E430" s="4"/>
      <c r="F430" s="4"/>
      <c r="G430" s="4"/>
    </row>
    <row r="431" spans="1:7" ht="14.25" customHeight="1">
      <c r="A431" s="4"/>
      <c r="B431" s="4"/>
      <c r="C431" s="4"/>
      <c r="D431" s="4"/>
      <c r="E431" s="4"/>
      <c r="F431" s="4"/>
      <c r="G431" s="4"/>
    </row>
    <row r="432" spans="1:7" ht="14.25" customHeight="1">
      <c r="A432" s="4"/>
      <c r="B432" s="4"/>
      <c r="C432" s="4"/>
      <c r="D432" s="4"/>
      <c r="E432" s="4"/>
      <c r="F432" s="4"/>
      <c r="G432" s="4"/>
    </row>
    <row r="433" spans="1:7" ht="14.25" customHeight="1">
      <c r="A433" s="4"/>
      <c r="B433" s="4"/>
      <c r="C433" s="4"/>
      <c r="D433" s="4"/>
      <c r="E433" s="4"/>
      <c r="F433" s="4"/>
      <c r="G433" s="4"/>
    </row>
    <row r="434" spans="1:7" ht="14.25" customHeight="1">
      <c r="A434" s="4"/>
      <c r="B434" s="4"/>
      <c r="C434" s="4"/>
      <c r="D434" s="4"/>
      <c r="E434" s="4"/>
      <c r="F434" s="4"/>
      <c r="G434" s="4"/>
    </row>
    <row r="435" spans="1:7" ht="14.25" customHeight="1">
      <c r="A435" s="4"/>
      <c r="B435" s="4"/>
      <c r="C435" s="4"/>
      <c r="D435" s="4"/>
      <c r="E435" s="4"/>
      <c r="F435" s="4"/>
      <c r="G435" s="4"/>
    </row>
    <row r="436" spans="1:7" ht="14.25" customHeight="1">
      <c r="A436" s="4"/>
      <c r="B436" s="4"/>
      <c r="C436" s="4"/>
      <c r="D436" s="4"/>
      <c r="E436" s="4"/>
      <c r="F436" s="4"/>
      <c r="G436" s="4"/>
    </row>
    <row r="437" spans="1:7" ht="14.25" customHeight="1">
      <c r="A437" s="4"/>
      <c r="B437" s="4"/>
      <c r="C437" s="4"/>
      <c r="D437" s="4"/>
      <c r="E437" s="4"/>
      <c r="F437" s="4"/>
      <c r="G437" s="4"/>
    </row>
    <row r="438" spans="1:7" ht="14.25" customHeight="1">
      <c r="A438" s="4"/>
      <c r="B438" s="4"/>
      <c r="C438" s="4"/>
      <c r="D438" s="4"/>
      <c r="E438" s="4"/>
      <c r="F438" s="4"/>
      <c r="G438" s="4"/>
    </row>
    <row r="439" spans="1:7" ht="14.25" customHeight="1">
      <c r="A439" s="4"/>
      <c r="B439" s="4"/>
      <c r="C439" s="4"/>
      <c r="D439" s="4"/>
      <c r="E439" s="4"/>
      <c r="F439" s="4"/>
      <c r="G439" s="4"/>
    </row>
    <row r="440" spans="1:7" ht="14.25" customHeight="1">
      <c r="A440" s="4"/>
      <c r="B440" s="4"/>
      <c r="C440" s="4"/>
      <c r="D440" s="4"/>
      <c r="E440" s="4"/>
      <c r="F440" s="4"/>
      <c r="G440" s="4"/>
    </row>
    <row r="441" spans="1:7" ht="14.25" customHeight="1">
      <c r="A441" s="4"/>
      <c r="B441" s="4"/>
      <c r="C441" s="4"/>
      <c r="D441" s="4"/>
      <c r="E441" s="4"/>
      <c r="F441" s="4"/>
      <c r="G441" s="4"/>
    </row>
    <row r="442" spans="1:7" ht="14.25" customHeight="1">
      <c r="A442" s="4"/>
      <c r="B442" s="4"/>
      <c r="C442" s="4"/>
      <c r="D442" s="4"/>
      <c r="E442" s="4"/>
      <c r="F442" s="4"/>
      <c r="G442" s="4"/>
    </row>
    <row r="443" spans="1:7" ht="14.25" customHeight="1">
      <c r="A443" s="4"/>
      <c r="B443" s="4"/>
      <c r="C443" s="4"/>
      <c r="D443" s="4"/>
      <c r="E443" s="4"/>
      <c r="F443" s="4"/>
      <c r="G443" s="4"/>
    </row>
    <row r="444" spans="1:7" ht="14.25" customHeight="1">
      <c r="A444" s="4"/>
      <c r="B444" s="4"/>
      <c r="C444" s="4"/>
      <c r="D444" s="4"/>
      <c r="E444" s="4"/>
      <c r="F444" s="4"/>
      <c r="G444" s="4"/>
    </row>
    <row r="445" spans="1:7" ht="14.25" customHeight="1">
      <c r="A445" s="4"/>
      <c r="B445" s="4"/>
      <c r="C445" s="4"/>
      <c r="D445" s="4"/>
      <c r="E445" s="4"/>
      <c r="F445" s="4"/>
      <c r="G445" s="4"/>
    </row>
    <row r="446" spans="1:7" ht="14.25" customHeight="1">
      <c r="A446" s="4"/>
      <c r="B446" s="4"/>
      <c r="C446" s="4"/>
      <c r="D446" s="4"/>
      <c r="E446" s="4"/>
      <c r="F446" s="4"/>
      <c r="G446" s="4"/>
    </row>
    <row r="447" spans="1:7" ht="14.25" customHeight="1">
      <c r="A447" s="4"/>
      <c r="B447" s="4"/>
      <c r="C447" s="4"/>
      <c r="D447" s="4"/>
      <c r="E447" s="4"/>
      <c r="F447" s="4"/>
      <c r="G447" s="4"/>
    </row>
    <row r="448" spans="1:7" ht="14.25" customHeight="1">
      <c r="A448" s="4"/>
      <c r="B448" s="4"/>
      <c r="C448" s="4"/>
      <c r="D448" s="4"/>
      <c r="E448" s="4"/>
      <c r="F448" s="4"/>
      <c r="G448" s="4"/>
    </row>
    <row r="449" spans="1:7" ht="14.25" customHeight="1">
      <c r="A449" s="4"/>
      <c r="B449" s="4"/>
      <c r="C449" s="4"/>
      <c r="D449" s="4"/>
      <c r="E449" s="4"/>
      <c r="F449" s="4"/>
      <c r="G449" s="4"/>
    </row>
    <row r="450" spans="1:7" ht="14.25" customHeight="1">
      <c r="A450" s="4"/>
      <c r="B450" s="4"/>
      <c r="C450" s="4"/>
      <c r="D450" s="4"/>
      <c r="E450" s="4"/>
      <c r="F450" s="4"/>
      <c r="G450" s="4"/>
    </row>
    <row r="451" spans="1:7" ht="14.25" customHeight="1">
      <c r="A451" s="4"/>
      <c r="B451" s="4"/>
      <c r="C451" s="4"/>
      <c r="D451" s="4"/>
      <c r="E451" s="4"/>
      <c r="F451" s="4"/>
      <c r="G451" s="4"/>
    </row>
    <row r="452" spans="1:7" ht="14.25" customHeight="1">
      <c r="A452" s="4"/>
      <c r="B452" s="4"/>
      <c r="C452" s="4"/>
      <c r="D452" s="4"/>
      <c r="E452" s="4"/>
      <c r="F452" s="4"/>
      <c r="G452" s="4"/>
    </row>
    <row r="453" spans="1:7" ht="14.25" customHeight="1">
      <c r="A453" s="4"/>
      <c r="B453" s="4"/>
      <c r="C453" s="4"/>
      <c r="D453" s="4"/>
      <c r="E453" s="4"/>
      <c r="F453" s="4"/>
      <c r="G453" s="4"/>
    </row>
    <row r="454" spans="1:7" ht="14.25" customHeight="1">
      <c r="A454" s="4"/>
      <c r="B454" s="4"/>
      <c r="C454" s="4"/>
      <c r="D454" s="4"/>
      <c r="E454" s="4"/>
      <c r="F454" s="4"/>
      <c r="G454" s="4"/>
    </row>
    <row r="455" spans="1:7" ht="14.25" customHeight="1">
      <c r="A455" s="4"/>
      <c r="B455" s="4"/>
      <c r="C455" s="4"/>
      <c r="D455" s="4"/>
      <c r="E455" s="4"/>
      <c r="F455" s="4"/>
      <c r="G455" s="4"/>
    </row>
    <row r="456" spans="1:7" ht="14.25" customHeight="1">
      <c r="A456" s="4"/>
      <c r="B456" s="4"/>
      <c r="C456" s="4"/>
      <c r="D456" s="4"/>
      <c r="E456" s="4"/>
      <c r="F456" s="4"/>
      <c r="G456" s="4"/>
    </row>
    <row r="457" spans="1:7" ht="14.25" customHeight="1">
      <c r="A457" s="4"/>
      <c r="B457" s="4"/>
      <c r="C457" s="4"/>
      <c r="D457" s="4"/>
      <c r="E457" s="4"/>
      <c r="F457" s="4"/>
      <c r="G457" s="4"/>
    </row>
    <row r="458" spans="1:7" ht="14.25" customHeight="1">
      <c r="A458" s="4"/>
      <c r="B458" s="4"/>
      <c r="C458" s="4"/>
      <c r="D458" s="4"/>
      <c r="E458" s="4"/>
      <c r="F458" s="4"/>
      <c r="G458" s="4"/>
    </row>
    <row r="459" spans="1:7" ht="14.25" customHeight="1">
      <c r="A459" s="4"/>
      <c r="B459" s="4"/>
      <c r="C459" s="4"/>
      <c r="D459" s="4"/>
      <c r="E459" s="4"/>
      <c r="F459" s="4"/>
      <c r="G459" s="4"/>
    </row>
    <row r="460" spans="1:7" ht="14.25" customHeight="1">
      <c r="A460" s="4"/>
      <c r="B460" s="4"/>
      <c r="C460" s="4"/>
      <c r="D460" s="4"/>
      <c r="E460" s="4"/>
      <c r="F460" s="4"/>
      <c r="G460" s="4"/>
    </row>
    <row r="461" spans="1:7" ht="14.25" customHeight="1">
      <c r="A461" s="4"/>
      <c r="B461" s="4"/>
      <c r="C461" s="4"/>
      <c r="D461" s="4"/>
      <c r="E461" s="4"/>
      <c r="F461" s="4"/>
      <c r="G461" s="4"/>
    </row>
    <row r="462" spans="1:7" ht="14.25" customHeight="1">
      <c r="A462" s="4"/>
      <c r="B462" s="4"/>
      <c r="C462" s="4"/>
      <c r="D462" s="4"/>
      <c r="E462" s="4"/>
      <c r="F462" s="4"/>
      <c r="G462" s="4"/>
    </row>
    <row r="463" spans="1:7" ht="14.25" customHeight="1">
      <c r="A463" s="4"/>
      <c r="B463" s="4"/>
      <c r="C463" s="4"/>
      <c r="D463" s="4"/>
      <c r="E463" s="4"/>
      <c r="F463" s="4"/>
      <c r="G463" s="4"/>
    </row>
    <row r="464" spans="1:7" ht="14.25" customHeight="1">
      <c r="A464" s="4"/>
      <c r="B464" s="4"/>
      <c r="C464" s="4"/>
      <c r="D464" s="4"/>
      <c r="E464" s="4"/>
      <c r="F464" s="4"/>
      <c r="G464" s="4"/>
    </row>
    <row r="465" spans="1:7" ht="14.25" customHeight="1">
      <c r="A465" s="4"/>
      <c r="B465" s="4"/>
      <c r="C465" s="4"/>
      <c r="D465" s="4"/>
      <c r="E465" s="4"/>
      <c r="F465" s="4"/>
      <c r="G465" s="4"/>
    </row>
    <row r="466" spans="1:7" ht="14.25" customHeight="1">
      <c r="A466" s="4"/>
      <c r="B466" s="4"/>
      <c r="C466" s="4"/>
      <c r="D466" s="4"/>
      <c r="E466" s="4"/>
      <c r="F466" s="4"/>
      <c r="G466" s="4"/>
    </row>
    <row r="467" spans="1:7" ht="14.25" customHeight="1">
      <c r="A467" s="4"/>
      <c r="B467" s="4"/>
      <c r="C467" s="4"/>
      <c r="D467" s="4"/>
      <c r="E467" s="4"/>
      <c r="F467" s="4"/>
      <c r="G467" s="4"/>
    </row>
    <row r="468" spans="1:7" ht="14.25" customHeight="1">
      <c r="A468" s="4"/>
      <c r="B468" s="4"/>
      <c r="C468" s="4"/>
      <c r="D468" s="4"/>
      <c r="E468" s="4"/>
      <c r="F468" s="4"/>
      <c r="G468" s="4"/>
    </row>
    <row r="469" spans="1:7" ht="14.25" customHeight="1">
      <c r="A469" s="4"/>
      <c r="B469" s="4"/>
      <c r="C469" s="4"/>
      <c r="D469" s="4"/>
      <c r="E469" s="4"/>
      <c r="F469" s="4"/>
      <c r="G469" s="4"/>
    </row>
    <row r="470" spans="1:7" ht="14.25" customHeight="1">
      <c r="A470" s="4"/>
      <c r="B470" s="4"/>
      <c r="C470" s="4"/>
      <c r="D470" s="4"/>
      <c r="E470" s="4"/>
      <c r="F470" s="4"/>
      <c r="G470" s="4"/>
    </row>
    <row r="471" spans="1:7" ht="14.25" customHeight="1">
      <c r="A471" s="4"/>
      <c r="B471" s="4"/>
      <c r="C471" s="4"/>
      <c r="D471" s="4"/>
      <c r="E471" s="4"/>
      <c r="F471" s="4"/>
      <c r="G471" s="4"/>
    </row>
    <row r="472" spans="1:7" ht="14.25" customHeight="1">
      <c r="A472" s="4"/>
      <c r="B472" s="4"/>
      <c r="C472" s="4"/>
      <c r="D472" s="4"/>
      <c r="E472" s="4"/>
      <c r="F472" s="4"/>
      <c r="G472" s="4"/>
    </row>
    <row r="473" spans="1:7" ht="14.25" customHeight="1">
      <c r="A473" s="4"/>
      <c r="B473" s="4"/>
      <c r="C473" s="4"/>
      <c r="D473" s="4"/>
      <c r="E473" s="4"/>
      <c r="F473" s="4"/>
      <c r="G473" s="4"/>
    </row>
    <row r="474" spans="1:7" ht="14.25" customHeight="1">
      <c r="A474" s="4"/>
      <c r="B474" s="4"/>
      <c r="C474" s="4"/>
      <c r="D474" s="4"/>
      <c r="E474" s="4"/>
      <c r="F474" s="4"/>
      <c r="G474" s="4"/>
    </row>
    <row r="475" spans="1:7" ht="14.25" customHeight="1">
      <c r="A475" s="4"/>
      <c r="B475" s="4"/>
      <c r="C475" s="4"/>
      <c r="D475" s="4"/>
      <c r="E475" s="4"/>
      <c r="F475" s="4"/>
      <c r="G475" s="4"/>
    </row>
    <row r="476" spans="1:7" ht="14.25" customHeight="1">
      <c r="A476" s="4"/>
      <c r="B476" s="4"/>
      <c r="C476" s="4"/>
      <c r="D476" s="4"/>
      <c r="E476" s="4"/>
      <c r="F476" s="4"/>
      <c r="G476" s="4"/>
    </row>
    <row r="477" spans="1:7" ht="14.25" customHeight="1">
      <c r="A477" s="4"/>
      <c r="B477" s="4"/>
      <c r="C477" s="4"/>
      <c r="D477" s="4"/>
      <c r="E477" s="4"/>
      <c r="F477" s="4"/>
      <c r="G477" s="4"/>
    </row>
    <row r="478" spans="1:7" ht="14.25" customHeight="1">
      <c r="A478" s="4"/>
      <c r="B478" s="4"/>
      <c r="C478" s="4"/>
      <c r="D478" s="4"/>
      <c r="E478" s="4"/>
      <c r="F478" s="4"/>
      <c r="G478" s="4"/>
    </row>
    <row r="479" spans="1:7" ht="14.25" customHeight="1">
      <c r="A479" s="4"/>
      <c r="B479" s="4"/>
      <c r="C479" s="4"/>
      <c r="D479" s="4"/>
      <c r="E479" s="4"/>
      <c r="F479" s="4"/>
      <c r="G479" s="4"/>
    </row>
    <row r="480" spans="1:7" ht="14.25" customHeight="1">
      <c r="A480" s="4"/>
      <c r="B480" s="4"/>
      <c r="C480" s="4"/>
      <c r="D480" s="4"/>
      <c r="E480" s="4"/>
      <c r="F480" s="4"/>
      <c r="G480" s="4"/>
    </row>
    <row r="481" spans="1:7" ht="14.25" customHeight="1">
      <c r="A481" s="4"/>
      <c r="B481" s="4"/>
      <c r="C481" s="4"/>
      <c r="D481" s="4"/>
      <c r="E481" s="4"/>
      <c r="F481" s="4"/>
      <c r="G481" s="4"/>
    </row>
    <row r="482" spans="1:7" ht="14.25" customHeight="1">
      <c r="A482" s="4"/>
      <c r="B482" s="4"/>
      <c r="C482" s="4"/>
      <c r="D482" s="4"/>
      <c r="E482" s="4"/>
      <c r="F482" s="4"/>
      <c r="G482" s="4"/>
    </row>
    <row r="483" spans="1:7" ht="14.25" customHeight="1">
      <c r="A483" s="4"/>
      <c r="B483" s="4"/>
      <c r="C483" s="4"/>
      <c r="D483" s="4"/>
      <c r="E483" s="4"/>
      <c r="F483" s="4"/>
      <c r="G483" s="4"/>
    </row>
    <row r="484" spans="1:7" ht="14.25" customHeight="1">
      <c r="A484" s="4"/>
      <c r="B484" s="4"/>
      <c r="C484" s="4"/>
      <c r="D484" s="4"/>
      <c r="E484" s="4"/>
      <c r="F484" s="4"/>
      <c r="G484" s="4"/>
    </row>
    <row r="485" spans="1:7" ht="14.25" customHeight="1">
      <c r="A485" s="4"/>
      <c r="B485" s="4"/>
      <c r="C485" s="4"/>
      <c r="D485" s="4"/>
      <c r="E485" s="4"/>
      <c r="F485" s="4"/>
      <c r="G485" s="4"/>
    </row>
    <row r="486" spans="1:7" ht="14.25" customHeight="1">
      <c r="A486" s="4"/>
      <c r="B486" s="4"/>
      <c r="C486" s="4"/>
      <c r="D486" s="4"/>
      <c r="E486" s="4"/>
      <c r="F486" s="4"/>
      <c r="G486" s="4"/>
    </row>
    <row r="487" spans="1:7" ht="14.25" customHeight="1">
      <c r="A487" s="4"/>
      <c r="B487" s="4"/>
      <c r="C487" s="4"/>
      <c r="D487" s="4"/>
      <c r="E487" s="4"/>
      <c r="F487" s="4"/>
      <c r="G487" s="4"/>
    </row>
    <row r="488" spans="1:7" ht="14.25" customHeight="1">
      <c r="A488" s="4"/>
      <c r="B488" s="4"/>
      <c r="C488" s="4"/>
      <c r="D488" s="4"/>
      <c r="E488" s="4"/>
      <c r="F488" s="4"/>
      <c r="G488" s="4"/>
    </row>
    <row r="489" spans="1:7" ht="14.25" customHeight="1">
      <c r="A489" s="4"/>
      <c r="B489" s="4"/>
      <c r="C489" s="4"/>
      <c r="D489" s="4"/>
      <c r="E489" s="4"/>
      <c r="F489" s="4"/>
      <c r="G489" s="4"/>
    </row>
    <row r="490" spans="1:7" ht="14.25" customHeight="1">
      <c r="A490" s="4"/>
      <c r="B490" s="4"/>
      <c r="C490" s="4"/>
      <c r="D490" s="4"/>
      <c r="E490" s="4"/>
      <c r="F490" s="4"/>
      <c r="G490" s="4"/>
    </row>
    <row r="491" spans="1:7" ht="14.25" customHeight="1">
      <c r="A491" s="4"/>
      <c r="B491" s="4"/>
      <c r="C491" s="4"/>
      <c r="D491" s="4"/>
      <c r="E491" s="4"/>
      <c r="F491" s="4"/>
      <c r="G491" s="4"/>
    </row>
    <row r="492" spans="1:7" ht="14.25" customHeight="1">
      <c r="A492" s="4"/>
      <c r="B492" s="4"/>
      <c r="C492" s="4"/>
      <c r="D492" s="4"/>
      <c r="E492" s="4"/>
      <c r="F492" s="4"/>
      <c r="G492" s="4"/>
    </row>
    <row r="493" spans="1:7" ht="14.25" customHeight="1">
      <c r="A493" s="4"/>
      <c r="B493" s="4"/>
      <c r="C493" s="4"/>
      <c r="D493" s="4"/>
      <c r="E493" s="4"/>
      <c r="F493" s="4"/>
      <c r="G493" s="4"/>
    </row>
    <row r="494" spans="1:7" ht="14.25" customHeight="1">
      <c r="A494" s="4"/>
      <c r="B494" s="4"/>
      <c r="C494" s="4"/>
      <c r="D494" s="4"/>
      <c r="E494" s="4"/>
      <c r="F494" s="4"/>
      <c r="G494" s="4"/>
    </row>
    <row r="495" spans="1:7" ht="14.25" customHeight="1">
      <c r="A495" s="4"/>
      <c r="B495" s="4"/>
      <c r="C495" s="4"/>
      <c r="D495" s="4"/>
      <c r="E495" s="4"/>
      <c r="F495" s="4"/>
      <c r="G495" s="4"/>
    </row>
    <row r="496" spans="1:7" ht="14.25" customHeight="1">
      <c r="A496" s="4"/>
      <c r="B496" s="4"/>
      <c r="C496" s="4"/>
      <c r="D496" s="4"/>
      <c r="E496" s="4"/>
      <c r="F496" s="4"/>
      <c r="G496" s="4"/>
    </row>
    <row r="497" spans="1:7" ht="14.25" customHeight="1">
      <c r="A497" s="4"/>
      <c r="B497" s="4"/>
      <c r="C497" s="4"/>
      <c r="D497" s="4"/>
      <c r="E497" s="4"/>
      <c r="F497" s="4"/>
      <c r="G497" s="4"/>
    </row>
    <row r="498" spans="1:7" ht="14.25" customHeight="1">
      <c r="A498" s="4"/>
      <c r="B498" s="4"/>
      <c r="C498" s="4"/>
      <c r="D498" s="4"/>
      <c r="E498" s="4"/>
      <c r="F498" s="4"/>
      <c r="G498" s="4"/>
    </row>
    <row r="499" spans="1:7" ht="14.25" customHeight="1">
      <c r="A499" s="4"/>
      <c r="B499" s="4"/>
      <c r="C499" s="4"/>
      <c r="D499" s="4"/>
      <c r="E499" s="4"/>
      <c r="F499" s="4"/>
      <c r="G499" s="4"/>
    </row>
    <row r="500" spans="1:7" ht="14.25" customHeight="1">
      <c r="A500" s="4"/>
      <c r="B500" s="4"/>
      <c r="C500" s="4"/>
      <c r="D500" s="4"/>
      <c r="E500" s="4"/>
      <c r="F500" s="4"/>
      <c r="G500" s="4"/>
    </row>
    <row r="501" spans="1:7" ht="14.25" customHeight="1">
      <c r="A501" s="4"/>
      <c r="B501" s="4"/>
      <c r="C501" s="4"/>
      <c r="D501" s="4"/>
      <c r="E501" s="4"/>
      <c r="F501" s="4"/>
      <c r="G501" s="4"/>
    </row>
    <row r="502" spans="1:7" ht="14.25" customHeight="1">
      <c r="A502" s="4"/>
      <c r="B502" s="4"/>
      <c r="C502" s="4"/>
      <c r="D502" s="4"/>
      <c r="E502" s="4"/>
      <c r="F502" s="4"/>
      <c r="G502" s="4"/>
    </row>
    <row r="503" spans="1:7" ht="14.25" customHeight="1">
      <c r="A503" s="4"/>
      <c r="B503" s="4"/>
      <c r="C503" s="4"/>
      <c r="D503" s="4"/>
      <c r="E503" s="4"/>
      <c r="F503" s="4"/>
      <c r="G503" s="4"/>
    </row>
    <row r="504" spans="1:7" ht="14.25" customHeight="1">
      <c r="A504" s="4"/>
      <c r="B504" s="4"/>
      <c r="C504" s="4"/>
      <c r="D504" s="4"/>
      <c r="E504" s="4"/>
      <c r="F504" s="4"/>
      <c r="G504" s="4"/>
    </row>
    <row r="505" spans="1:7" ht="14.25" customHeight="1">
      <c r="A505" s="4"/>
      <c r="B505" s="4"/>
      <c r="C505" s="4"/>
      <c r="D505" s="4"/>
      <c r="E505" s="4"/>
      <c r="F505" s="4"/>
      <c r="G505" s="4"/>
    </row>
    <row r="506" spans="1:7" ht="14.25" customHeight="1">
      <c r="A506" s="4"/>
      <c r="B506" s="4"/>
      <c r="C506" s="4"/>
      <c r="D506" s="4"/>
      <c r="E506" s="4"/>
      <c r="F506" s="4"/>
      <c r="G506" s="4"/>
    </row>
    <row r="507" spans="1:7" ht="14.25" customHeight="1">
      <c r="A507" s="4"/>
      <c r="B507" s="4"/>
      <c r="C507" s="4"/>
      <c r="D507" s="4"/>
      <c r="E507" s="4"/>
      <c r="F507" s="4"/>
      <c r="G507" s="4"/>
    </row>
    <row r="508" spans="1:7" ht="14.25" customHeight="1">
      <c r="A508" s="4"/>
      <c r="B508" s="4"/>
      <c r="C508" s="4"/>
      <c r="D508" s="4"/>
      <c r="E508" s="4"/>
      <c r="F508" s="4"/>
      <c r="G508" s="4"/>
    </row>
    <row r="509" spans="1:7" ht="14.25" customHeight="1">
      <c r="A509" s="4"/>
      <c r="B509" s="4"/>
      <c r="C509" s="4"/>
      <c r="D509" s="4"/>
      <c r="E509" s="4"/>
      <c r="F509" s="4"/>
      <c r="G509" s="4"/>
    </row>
    <row r="510" spans="1:7" ht="14.25" customHeight="1">
      <c r="A510" s="4"/>
      <c r="B510" s="4"/>
      <c r="C510" s="4"/>
      <c r="D510" s="4"/>
      <c r="E510" s="4"/>
      <c r="F510" s="4"/>
      <c r="G510" s="4"/>
    </row>
    <row r="511" spans="1:7" ht="14.25" customHeight="1">
      <c r="A511" s="4"/>
      <c r="B511" s="4"/>
      <c r="C511" s="4"/>
      <c r="D511" s="4"/>
      <c r="E511" s="4"/>
      <c r="F511" s="4"/>
      <c r="G511" s="4"/>
    </row>
    <row r="512" spans="1:7" ht="14.25" customHeight="1">
      <c r="A512" s="4"/>
      <c r="B512" s="4"/>
      <c r="C512" s="4"/>
      <c r="D512" s="4"/>
      <c r="E512" s="4"/>
      <c r="F512" s="4"/>
      <c r="G512" s="4"/>
    </row>
    <row r="513" spans="1:7" ht="14.25" customHeight="1">
      <c r="A513" s="4"/>
      <c r="B513" s="4"/>
      <c r="C513" s="4"/>
      <c r="D513" s="4"/>
      <c r="E513" s="4"/>
      <c r="F513" s="4"/>
      <c r="G513" s="4"/>
    </row>
    <row r="514" spans="1:7" ht="14.25" customHeight="1">
      <c r="A514" s="4"/>
      <c r="B514" s="4"/>
      <c r="C514" s="4"/>
      <c r="D514" s="4"/>
      <c r="E514" s="4"/>
      <c r="F514" s="4"/>
      <c r="G514" s="4"/>
    </row>
    <row r="515" spans="1:7" ht="14.25" customHeight="1">
      <c r="A515" s="4"/>
      <c r="B515" s="4"/>
      <c r="C515" s="4"/>
      <c r="D515" s="4"/>
      <c r="E515" s="4"/>
      <c r="F515" s="4"/>
      <c r="G515" s="4"/>
    </row>
    <row r="516" spans="1:7" ht="14.25" customHeight="1">
      <c r="A516" s="4"/>
      <c r="B516" s="4"/>
      <c r="C516" s="4"/>
      <c r="D516" s="4"/>
      <c r="E516" s="4"/>
      <c r="F516" s="4"/>
      <c r="G516" s="4"/>
    </row>
    <row r="517" spans="1:7" ht="14.25" customHeight="1">
      <c r="A517" s="4"/>
      <c r="B517" s="4"/>
      <c r="C517" s="4"/>
      <c r="D517" s="4"/>
      <c r="E517" s="4"/>
      <c r="F517" s="4"/>
      <c r="G517" s="4"/>
    </row>
    <row r="518" spans="1:7" ht="14.25" customHeight="1">
      <c r="A518" s="4"/>
      <c r="B518" s="4"/>
      <c r="C518" s="4"/>
      <c r="D518" s="4"/>
      <c r="E518" s="4"/>
      <c r="F518" s="4"/>
      <c r="G518" s="4"/>
    </row>
    <row r="519" spans="1:7" ht="14.25" customHeight="1">
      <c r="A519" s="4"/>
      <c r="B519" s="4"/>
      <c r="C519" s="4"/>
      <c r="D519" s="4"/>
      <c r="E519" s="4"/>
      <c r="F519" s="4"/>
      <c r="G519" s="4"/>
    </row>
    <row r="520" spans="1:7" ht="14.25" customHeight="1">
      <c r="A520" s="4"/>
      <c r="B520" s="4"/>
      <c r="C520" s="4"/>
      <c r="D520" s="4"/>
      <c r="E520" s="4"/>
      <c r="F520" s="4"/>
      <c r="G520" s="4"/>
    </row>
    <row r="521" spans="1:7" ht="14.25" customHeight="1">
      <c r="A521" s="4"/>
      <c r="B521" s="4"/>
      <c r="C521" s="4"/>
      <c r="D521" s="4"/>
      <c r="E521" s="4"/>
      <c r="F521" s="4"/>
      <c r="G521" s="4"/>
    </row>
    <row r="522" spans="1:7" ht="14.25" customHeight="1">
      <c r="A522" s="4"/>
      <c r="B522" s="4"/>
      <c r="C522" s="4"/>
      <c r="D522" s="4"/>
      <c r="E522" s="4"/>
      <c r="F522" s="4"/>
      <c r="G522" s="4"/>
    </row>
    <row r="523" spans="1:7" ht="14.25" customHeight="1">
      <c r="A523" s="4"/>
      <c r="B523" s="4"/>
      <c r="C523" s="4"/>
      <c r="D523" s="4"/>
      <c r="E523" s="4"/>
      <c r="F523" s="4"/>
      <c r="G523" s="4"/>
    </row>
    <row r="524" spans="1:7" ht="14.25" customHeight="1">
      <c r="A524" s="4"/>
      <c r="B524" s="4"/>
      <c r="C524" s="4"/>
      <c r="D524" s="4"/>
      <c r="E524" s="4"/>
      <c r="F524" s="4"/>
      <c r="G524" s="4"/>
    </row>
    <row r="525" spans="1:7" ht="14.25" customHeight="1">
      <c r="A525" s="4"/>
      <c r="B525" s="4"/>
      <c r="C525" s="4"/>
      <c r="D525" s="4"/>
      <c r="E525" s="4"/>
      <c r="F525" s="4"/>
      <c r="G525" s="4"/>
    </row>
    <row r="526" spans="1:7" ht="14.25" customHeight="1">
      <c r="A526" s="4"/>
      <c r="B526" s="4"/>
      <c r="C526" s="4"/>
      <c r="D526" s="4"/>
      <c r="E526" s="4"/>
      <c r="F526" s="4"/>
      <c r="G526" s="4"/>
    </row>
    <row r="527" spans="1:7" ht="14.25" customHeight="1">
      <c r="A527" s="4"/>
      <c r="B527" s="4"/>
      <c r="C527" s="4"/>
      <c r="D527" s="4"/>
      <c r="E527" s="4"/>
      <c r="F527" s="4"/>
      <c r="G527" s="4"/>
    </row>
    <row r="528" spans="1:7" ht="14.25" customHeight="1">
      <c r="A528" s="4"/>
      <c r="B528" s="4"/>
      <c r="C528" s="4"/>
      <c r="D528" s="4"/>
      <c r="E528" s="4"/>
      <c r="F528" s="4"/>
      <c r="G528" s="4"/>
    </row>
    <row r="529" spans="1:7" ht="14.25" customHeight="1">
      <c r="A529" s="4"/>
      <c r="B529" s="4"/>
      <c r="C529" s="4"/>
      <c r="D529" s="4"/>
      <c r="E529" s="4"/>
      <c r="F529" s="4"/>
      <c r="G529" s="4"/>
    </row>
    <row r="530" spans="1:7" ht="14.25" customHeight="1">
      <c r="A530" s="4"/>
      <c r="B530" s="4"/>
      <c r="C530" s="4"/>
      <c r="D530" s="4"/>
      <c r="E530" s="4"/>
      <c r="F530" s="4"/>
      <c r="G530" s="4"/>
    </row>
    <row r="531" spans="1:7" ht="14.25" customHeight="1">
      <c r="A531" s="4"/>
      <c r="B531" s="4"/>
      <c r="C531" s="4"/>
      <c r="D531" s="4"/>
      <c r="E531" s="4"/>
      <c r="F531" s="4"/>
      <c r="G531" s="4"/>
    </row>
    <row r="532" spans="1:7" ht="14.25" customHeight="1">
      <c r="A532" s="4"/>
      <c r="B532" s="4"/>
      <c r="C532" s="4"/>
      <c r="D532" s="4"/>
      <c r="E532" s="4"/>
      <c r="F532" s="4"/>
      <c r="G532" s="4"/>
    </row>
    <row r="533" spans="1:7" ht="14.25" customHeight="1">
      <c r="A533" s="4"/>
      <c r="B533" s="4"/>
      <c r="C533" s="4"/>
      <c r="D533" s="4"/>
      <c r="E533" s="4"/>
      <c r="F533" s="4"/>
      <c r="G533" s="4"/>
    </row>
    <row r="534" spans="1:7" ht="14.25" customHeight="1">
      <c r="A534" s="4"/>
      <c r="B534" s="4"/>
      <c r="C534" s="4"/>
      <c r="D534" s="4"/>
      <c r="E534" s="4"/>
      <c r="F534" s="4"/>
      <c r="G534" s="4"/>
    </row>
    <row r="535" spans="1:7" ht="14.25" customHeight="1">
      <c r="A535" s="4"/>
      <c r="B535" s="4"/>
      <c r="C535" s="4"/>
      <c r="D535" s="4"/>
      <c r="E535" s="4"/>
      <c r="F535" s="4"/>
      <c r="G535" s="4"/>
    </row>
    <row r="536" spans="1:7" ht="14.25" customHeight="1">
      <c r="A536" s="4"/>
      <c r="B536" s="4"/>
      <c r="C536" s="4"/>
      <c r="D536" s="4"/>
      <c r="E536" s="4"/>
      <c r="F536" s="4"/>
      <c r="G536" s="4"/>
    </row>
    <row r="537" spans="1:7" ht="14.25" customHeight="1">
      <c r="A537" s="4"/>
      <c r="B537" s="4"/>
      <c r="C537" s="4"/>
      <c r="D537" s="4"/>
      <c r="E537" s="4"/>
      <c r="F537" s="4"/>
      <c r="G537" s="4"/>
    </row>
    <row r="538" spans="1:7" ht="14.25" customHeight="1">
      <c r="A538" s="4"/>
      <c r="B538" s="4"/>
      <c r="C538" s="4"/>
      <c r="D538" s="4"/>
      <c r="E538" s="4"/>
      <c r="F538" s="4"/>
      <c r="G538" s="4"/>
    </row>
    <row r="539" spans="1:7" ht="14.25" customHeight="1">
      <c r="A539" s="4"/>
      <c r="B539" s="4"/>
      <c r="C539" s="4"/>
      <c r="D539" s="4"/>
      <c r="E539" s="4"/>
      <c r="F539" s="4"/>
      <c r="G539" s="4"/>
    </row>
    <row r="540" spans="1:7" ht="14.25" customHeight="1">
      <c r="A540" s="4"/>
      <c r="B540" s="4"/>
      <c r="C540" s="4"/>
      <c r="D540" s="4"/>
      <c r="E540" s="4"/>
      <c r="F540" s="4"/>
      <c r="G540" s="4"/>
    </row>
    <row r="541" spans="1:7" ht="14.25" customHeight="1">
      <c r="A541" s="4"/>
      <c r="B541" s="4"/>
      <c r="C541" s="4"/>
      <c r="D541" s="4"/>
      <c r="E541" s="4"/>
      <c r="F541" s="4"/>
      <c r="G541" s="4"/>
    </row>
    <row r="542" spans="1:7" ht="14.25" customHeight="1">
      <c r="A542" s="4"/>
      <c r="B542" s="4"/>
      <c r="C542" s="4"/>
      <c r="D542" s="4"/>
      <c r="E542" s="4"/>
      <c r="F542" s="4"/>
      <c r="G542" s="4"/>
    </row>
    <row r="543" spans="1:7" ht="14.25" customHeight="1">
      <c r="A543" s="4"/>
      <c r="B543" s="4"/>
      <c r="C543" s="4"/>
      <c r="D543" s="4"/>
      <c r="E543" s="4"/>
      <c r="F543" s="4"/>
      <c r="G543" s="4"/>
    </row>
    <row r="544" spans="1:7" ht="14.25" customHeight="1">
      <c r="A544" s="4"/>
      <c r="B544" s="4"/>
      <c r="C544" s="4"/>
      <c r="D544" s="4"/>
      <c r="E544" s="4"/>
      <c r="F544" s="4"/>
      <c r="G544" s="4"/>
    </row>
    <row r="545" spans="1:7" ht="14.25" customHeight="1">
      <c r="A545" s="4"/>
      <c r="B545" s="4"/>
      <c r="C545" s="4"/>
      <c r="D545" s="4"/>
      <c r="E545" s="4"/>
      <c r="F545" s="4"/>
      <c r="G545" s="4"/>
    </row>
    <row r="546" spans="1:7" ht="14.25" customHeight="1">
      <c r="A546" s="4"/>
      <c r="B546" s="4"/>
      <c r="C546" s="4"/>
      <c r="D546" s="4"/>
      <c r="E546" s="4"/>
      <c r="F546" s="4"/>
      <c r="G546" s="4"/>
    </row>
    <row r="547" spans="1:7" ht="14.25" customHeight="1">
      <c r="A547" s="4"/>
      <c r="B547" s="4"/>
      <c r="C547" s="4"/>
      <c r="D547" s="4"/>
      <c r="E547" s="4"/>
      <c r="F547" s="4"/>
      <c r="G547" s="4"/>
    </row>
    <row r="548" spans="1:7" ht="14.25" customHeight="1">
      <c r="A548" s="4"/>
      <c r="B548" s="4"/>
      <c r="C548" s="4"/>
      <c r="D548" s="4"/>
      <c r="E548" s="4"/>
      <c r="F548" s="4"/>
      <c r="G548" s="4"/>
    </row>
    <row r="549" spans="1:7" ht="14.25" customHeight="1">
      <c r="A549" s="4"/>
      <c r="B549" s="4"/>
      <c r="C549" s="4"/>
      <c r="D549" s="4"/>
      <c r="E549" s="4"/>
      <c r="F549" s="4"/>
      <c r="G549" s="4"/>
    </row>
    <row r="550" spans="1:7" ht="14.25" customHeight="1">
      <c r="A550" s="4"/>
      <c r="B550" s="4"/>
      <c r="C550" s="4"/>
      <c r="D550" s="4"/>
      <c r="E550" s="4"/>
      <c r="F550" s="4"/>
      <c r="G550" s="4"/>
    </row>
    <row r="551" spans="1:7" ht="14.25" customHeight="1">
      <c r="A551" s="4"/>
      <c r="B551" s="4"/>
      <c r="C551" s="4"/>
      <c r="D551" s="4"/>
      <c r="E551" s="4"/>
      <c r="F551" s="4"/>
      <c r="G551" s="4"/>
    </row>
    <row r="552" spans="1:7" ht="14.25" customHeight="1">
      <c r="A552" s="4"/>
      <c r="B552" s="4"/>
      <c r="C552" s="4"/>
      <c r="D552" s="4"/>
      <c r="E552" s="4"/>
      <c r="F552" s="4"/>
      <c r="G552" s="4"/>
    </row>
    <row r="553" spans="1:7" ht="14.25" customHeight="1">
      <c r="A553" s="4"/>
      <c r="B553" s="4"/>
      <c r="C553" s="4"/>
      <c r="D553" s="4"/>
      <c r="E553" s="4"/>
      <c r="F553" s="4"/>
      <c r="G553" s="4"/>
    </row>
    <row r="554" spans="1:7" ht="14.25" customHeight="1">
      <c r="A554" s="4"/>
      <c r="B554" s="4"/>
      <c r="C554" s="4"/>
      <c r="D554" s="4"/>
      <c r="E554" s="4"/>
      <c r="F554" s="4"/>
      <c r="G554" s="4"/>
    </row>
    <row r="555" spans="1:7" ht="14.25" customHeight="1">
      <c r="A555" s="4"/>
      <c r="B555" s="4"/>
      <c r="C555" s="4"/>
      <c r="D555" s="4"/>
      <c r="E555" s="4"/>
      <c r="F555" s="4"/>
      <c r="G555" s="4"/>
    </row>
    <row r="556" spans="1:7" ht="14.25" customHeight="1">
      <c r="A556" s="4"/>
      <c r="B556" s="4"/>
      <c r="C556" s="4"/>
      <c r="D556" s="4"/>
      <c r="E556" s="4"/>
      <c r="F556" s="4"/>
      <c r="G556" s="4"/>
    </row>
    <row r="557" spans="1:7" ht="14.25" customHeight="1">
      <c r="A557" s="4"/>
      <c r="B557" s="4"/>
      <c r="C557" s="4"/>
      <c r="D557" s="4"/>
      <c r="E557" s="4"/>
      <c r="F557" s="4"/>
      <c r="G557" s="4"/>
    </row>
    <row r="558" spans="1:7" ht="14.25" customHeight="1">
      <c r="A558" s="4"/>
      <c r="B558" s="4"/>
      <c r="C558" s="4"/>
      <c r="D558" s="4"/>
      <c r="E558" s="4"/>
      <c r="F558" s="4"/>
      <c r="G558" s="4"/>
    </row>
    <row r="559" spans="1:7" ht="14.25" customHeight="1">
      <c r="A559" s="4"/>
      <c r="B559" s="4"/>
      <c r="C559" s="4"/>
      <c r="D559" s="4"/>
      <c r="E559" s="4"/>
      <c r="F559" s="4"/>
      <c r="G559" s="4"/>
    </row>
    <row r="560" spans="1:7" ht="14.25" customHeight="1">
      <c r="A560" s="4"/>
      <c r="B560" s="4"/>
      <c r="C560" s="4"/>
      <c r="D560" s="4"/>
      <c r="E560" s="4"/>
      <c r="F560" s="4"/>
      <c r="G560" s="4"/>
    </row>
    <row r="561" spans="1:7" ht="14.25" customHeight="1">
      <c r="A561" s="4"/>
      <c r="B561" s="4"/>
      <c r="C561" s="4"/>
      <c r="D561" s="4"/>
      <c r="E561" s="4"/>
      <c r="F561" s="4"/>
      <c r="G561" s="4"/>
    </row>
    <row r="562" spans="1:7" ht="14.25" customHeight="1">
      <c r="A562" s="4"/>
      <c r="B562" s="4"/>
      <c r="C562" s="4"/>
      <c r="D562" s="4"/>
      <c r="E562" s="4"/>
      <c r="F562" s="4"/>
      <c r="G562" s="4"/>
    </row>
    <row r="563" spans="1:7" ht="14.25" customHeight="1">
      <c r="A563" s="4"/>
      <c r="B563" s="4"/>
      <c r="C563" s="4"/>
      <c r="D563" s="4"/>
      <c r="E563" s="4"/>
      <c r="F563" s="4"/>
      <c r="G563" s="4"/>
    </row>
    <row r="564" spans="1:7" ht="14.25" customHeight="1">
      <c r="A564" s="4"/>
      <c r="B564" s="4"/>
      <c r="C564" s="4"/>
      <c r="D564" s="4"/>
      <c r="E564" s="4"/>
      <c r="F564" s="4"/>
      <c r="G564" s="4"/>
    </row>
    <row r="565" spans="1:7" ht="14.25" customHeight="1">
      <c r="A565" s="4"/>
      <c r="B565" s="4"/>
      <c r="C565" s="4"/>
      <c r="D565" s="4"/>
      <c r="E565" s="4"/>
      <c r="F565" s="4"/>
      <c r="G565" s="4"/>
    </row>
    <row r="566" spans="1:7" ht="14.25" customHeight="1">
      <c r="A566" s="4"/>
      <c r="B566" s="4"/>
      <c r="C566" s="4"/>
      <c r="D566" s="4"/>
      <c r="E566" s="4"/>
      <c r="F566" s="4"/>
      <c r="G566" s="4"/>
    </row>
    <row r="567" spans="1:7" ht="14.25" customHeight="1">
      <c r="A567" s="4"/>
      <c r="B567" s="4"/>
      <c r="C567" s="4"/>
      <c r="D567" s="4"/>
      <c r="E567" s="4"/>
      <c r="F567" s="4"/>
      <c r="G567" s="4"/>
    </row>
    <row r="568" spans="1:7" ht="14.25" customHeight="1">
      <c r="A568" s="4"/>
      <c r="B568" s="4"/>
      <c r="C568" s="4"/>
      <c r="D568" s="4"/>
      <c r="E568" s="4"/>
      <c r="F568" s="4"/>
      <c r="G568" s="4"/>
    </row>
    <row r="569" spans="1:7" ht="14.25" customHeight="1">
      <c r="A569" s="4"/>
      <c r="B569" s="4"/>
      <c r="C569" s="4"/>
      <c r="D569" s="4"/>
      <c r="E569" s="4"/>
      <c r="F569" s="4"/>
      <c r="G569" s="4"/>
    </row>
    <row r="570" spans="1:7" ht="14.25" customHeight="1">
      <c r="A570" s="4"/>
      <c r="B570" s="4"/>
      <c r="C570" s="4"/>
      <c r="D570" s="4"/>
      <c r="E570" s="4"/>
      <c r="F570" s="4"/>
      <c r="G570" s="4"/>
    </row>
    <row r="571" spans="1:7" ht="14.25" customHeight="1">
      <c r="A571" s="4"/>
      <c r="B571" s="4"/>
      <c r="C571" s="4"/>
      <c r="D571" s="4"/>
      <c r="E571" s="4"/>
      <c r="F571" s="4"/>
      <c r="G571" s="4"/>
    </row>
    <row r="572" spans="1:7" ht="14.25" customHeight="1">
      <c r="A572" s="4"/>
      <c r="B572" s="4"/>
      <c r="C572" s="4"/>
      <c r="D572" s="4"/>
      <c r="E572" s="4"/>
      <c r="F572" s="4"/>
      <c r="G572" s="4"/>
    </row>
    <row r="573" spans="1:7" ht="14.25" customHeight="1">
      <c r="A573" s="4"/>
      <c r="B573" s="4"/>
      <c r="C573" s="4"/>
      <c r="D573" s="4"/>
      <c r="E573" s="4"/>
      <c r="F573" s="4"/>
      <c r="G573" s="4"/>
    </row>
    <row r="574" spans="1:7" ht="14.25" customHeight="1">
      <c r="A574" s="4"/>
      <c r="B574" s="4"/>
      <c r="C574" s="4"/>
      <c r="D574" s="4"/>
      <c r="E574" s="4"/>
      <c r="F574" s="4"/>
      <c r="G574" s="4"/>
    </row>
    <row r="575" spans="1:7" ht="14.25" customHeight="1">
      <c r="A575" s="4"/>
      <c r="B575" s="4"/>
      <c r="C575" s="4"/>
      <c r="D575" s="4"/>
      <c r="E575" s="4"/>
      <c r="F575" s="4"/>
      <c r="G575" s="4"/>
    </row>
    <row r="576" spans="1:7" ht="14.25" customHeight="1">
      <c r="A576" s="4"/>
      <c r="B576" s="4"/>
      <c r="C576" s="4"/>
      <c r="D576" s="4"/>
      <c r="E576" s="4"/>
      <c r="F576" s="4"/>
      <c r="G576" s="4"/>
    </row>
    <row r="577" spans="1:7" ht="14.25" customHeight="1">
      <c r="A577" s="4"/>
      <c r="B577" s="4"/>
      <c r="C577" s="4"/>
      <c r="D577" s="4"/>
      <c r="E577" s="4"/>
      <c r="F577" s="4"/>
      <c r="G577" s="4"/>
    </row>
    <row r="578" spans="1:7" ht="14.25" customHeight="1">
      <c r="A578" s="4"/>
      <c r="B578" s="4"/>
      <c r="C578" s="4"/>
      <c r="D578" s="4"/>
      <c r="E578" s="4"/>
      <c r="F578" s="4"/>
      <c r="G578" s="4"/>
    </row>
    <row r="579" spans="1:7" ht="14.25" customHeight="1">
      <c r="A579" s="4"/>
      <c r="B579" s="4"/>
      <c r="C579" s="4"/>
      <c r="D579" s="4"/>
      <c r="E579" s="4"/>
      <c r="F579" s="4"/>
      <c r="G579" s="4"/>
    </row>
    <row r="580" spans="1:7" ht="14.25" customHeight="1">
      <c r="A580" s="4"/>
      <c r="B580" s="4"/>
      <c r="C580" s="4"/>
      <c r="D580" s="4"/>
      <c r="E580" s="4"/>
      <c r="F580" s="4"/>
      <c r="G580" s="4"/>
    </row>
    <row r="581" spans="1:7" ht="14.25" customHeight="1">
      <c r="A581" s="4"/>
      <c r="B581" s="4"/>
      <c r="C581" s="4"/>
      <c r="D581" s="4"/>
      <c r="E581" s="4"/>
      <c r="F581" s="4"/>
      <c r="G581" s="4"/>
    </row>
    <row r="582" spans="1:7" ht="14.25" customHeight="1">
      <c r="A582" s="4"/>
      <c r="B582" s="4"/>
      <c r="C582" s="4"/>
      <c r="D582" s="4"/>
      <c r="E582" s="4"/>
      <c r="F582" s="4"/>
      <c r="G582" s="4"/>
    </row>
    <row r="583" spans="1:7" ht="14.25" customHeight="1">
      <c r="A583" s="4"/>
      <c r="B583" s="4"/>
      <c r="C583" s="4"/>
      <c r="D583" s="4"/>
      <c r="E583" s="4"/>
      <c r="F583" s="4"/>
      <c r="G583" s="4"/>
    </row>
    <row r="584" spans="1:7" ht="14.25" customHeight="1">
      <c r="A584" s="4"/>
      <c r="B584" s="4"/>
      <c r="C584" s="4"/>
      <c r="D584" s="4"/>
      <c r="E584" s="4"/>
      <c r="F584" s="4"/>
      <c r="G584" s="4"/>
    </row>
    <row r="585" spans="1:7" ht="14.25" customHeight="1">
      <c r="A585" s="4"/>
      <c r="B585" s="4"/>
      <c r="C585" s="4"/>
      <c r="D585" s="4"/>
      <c r="E585" s="4"/>
      <c r="F585" s="4"/>
      <c r="G585" s="4"/>
    </row>
    <row r="586" spans="1:7" ht="14.25" customHeight="1">
      <c r="A586" s="4"/>
      <c r="B586" s="4"/>
      <c r="C586" s="4"/>
      <c r="D586" s="4"/>
      <c r="E586" s="4"/>
      <c r="F586" s="4"/>
      <c r="G586" s="4"/>
    </row>
    <row r="587" spans="1:7" ht="14.25" customHeight="1">
      <c r="A587" s="4"/>
      <c r="B587" s="4"/>
      <c r="C587" s="4"/>
      <c r="D587" s="4"/>
      <c r="E587" s="4"/>
      <c r="F587" s="4"/>
      <c r="G587" s="4"/>
    </row>
    <row r="588" spans="1:7" ht="14.25" customHeight="1">
      <c r="A588" s="4"/>
      <c r="B588" s="4"/>
      <c r="C588" s="4"/>
      <c r="D588" s="4"/>
      <c r="E588" s="4"/>
      <c r="F588" s="4"/>
      <c r="G588" s="4"/>
    </row>
    <row r="589" spans="1:7" ht="14.25" customHeight="1">
      <c r="A589" s="4"/>
      <c r="B589" s="4"/>
      <c r="C589" s="4"/>
      <c r="D589" s="4"/>
      <c r="E589" s="4"/>
      <c r="F589" s="4"/>
      <c r="G589" s="4"/>
    </row>
    <row r="590" spans="1:7" ht="14.25" customHeight="1">
      <c r="A590" s="4"/>
      <c r="B590" s="4"/>
      <c r="C590" s="4"/>
      <c r="D590" s="4"/>
      <c r="E590" s="4"/>
      <c r="F590" s="4"/>
      <c r="G590" s="4"/>
    </row>
    <row r="591" spans="1:7" ht="14.25" customHeight="1">
      <c r="A591" s="4"/>
      <c r="B591" s="4"/>
      <c r="C591" s="4"/>
      <c r="D591" s="4"/>
      <c r="E591" s="4"/>
      <c r="F591" s="4"/>
      <c r="G591" s="4"/>
    </row>
    <row r="592" spans="1:7" ht="14.25" customHeight="1">
      <c r="A592" s="4"/>
      <c r="B592" s="4"/>
      <c r="C592" s="4"/>
      <c r="D592" s="4"/>
      <c r="E592" s="4"/>
      <c r="F592" s="4"/>
      <c r="G592" s="4"/>
    </row>
    <row r="593" spans="1:7" ht="14.25" customHeight="1">
      <c r="A593" s="4"/>
      <c r="B593" s="4"/>
      <c r="C593" s="4"/>
      <c r="D593" s="4"/>
      <c r="E593" s="4"/>
      <c r="F593" s="4"/>
      <c r="G593" s="4"/>
    </row>
    <row r="594" spans="1:7" ht="14.25" customHeight="1">
      <c r="A594" s="4"/>
      <c r="B594" s="4"/>
      <c r="C594" s="4"/>
      <c r="D594" s="4"/>
      <c r="E594" s="4"/>
      <c r="F594" s="4"/>
      <c r="G594" s="4"/>
    </row>
    <row r="595" spans="1:7" ht="14.25" customHeight="1">
      <c r="A595" s="4"/>
      <c r="B595" s="4"/>
      <c r="C595" s="4"/>
      <c r="D595" s="4"/>
      <c r="E595" s="4"/>
      <c r="F595" s="4"/>
      <c r="G595" s="4"/>
    </row>
    <row r="596" spans="1:7" ht="14.25" customHeight="1">
      <c r="A596" s="4"/>
      <c r="B596" s="4"/>
      <c r="C596" s="4"/>
      <c r="D596" s="4"/>
      <c r="E596" s="4"/>
      <c r="F596" s="4"/>
      <c r="G596" s="4"/>
    </row>
    <row r="597" spans="1:7" ht="14.25" customHeight="1">
      <c r="A597" s="4"/>
      <c r="B597" s="4"/>
      <c r="C597" s="4"/>
      <c r="D597" s="4"/>
      <c r="E597" s="4"/>
      <c r="F597" s="4"/>
      <c r="G597" s="4"/>
    </row>
    <row r="598" spans="1:7" ht="14.25" customHeight="1">
      <c r="A598" s="4"/>
      <c r="B598" s="4"/>
      <c r="C598" s="4"/>
      <c r="D598" s="4"/>
      <c r="E598" s="4"/>
      <c r="F598" s="4"/>
      <c r="G598" s="4"/>
    </row>
    <row r="599" spans="1:7" ht="14.25" customHeight="1">
      <c r="A599" s="4"/>
      <c r="B599" s="4"/>
      <c r="C599" s="4"/>
      <c r="D599" s="4"/>
      <c r="E599" s="4"/>
      <c r="F599" s="4"/>
      <c r="G599" s="4"/>
    </row>
    <row r="600" spans="1:7" ht="14.25" customHeight="1">
      <c r="A600" s="4"/>
      <c r="B600" s="4"/>
      <c r="C600" s="4"/>
      <c r="D600" s="4"/>
      <c r="E600" s="4"/>
      <c r="F600" s="4"/>
      <c r="G600" s="4"/>
    </row>
    <row r="601" spans="1:7" ht="14.25" customHeight="1">
      <c r="A601" s="4"/>
      <c r="B601" s="4"/>
      <c r="C601" s="4"/>
      <c r="D601" s="4"/>
      <c r="E601" s="4"/>
      <c r="F601" s="4"/>
      <c r="G601" s="4"/>
    </row>
    <row r="602" spans="1:7" ht="14.25" customHeight="1">
      <c r="A602" s="4"/>
      <c r="B602" s="4"/>
      <c r="C602" s="4"/>
      <c r="D602" s="4"/>
      <c r="E602" s="4"/>
      <c r="F602" s="4"/>
      <c r="G602" s="4"/>
    </row>
    <row r="603" spans="1:7" ht="14.25" customHeight="1">
      <c r="A603" s="4"/>
      <c r="B603" s="4"/>
      <c r="C603" s="4"/>
      <c r="D603" s="4"/>
      <c r="E603" s="4"/>
      <c r="F603" s="4"/>
      <c r="G603" s="4"/>
    </row>
    <row r="604" spans="1:7" ht="14.25" customHeight="1">
      <c r="A604" s="4"/>
      <c r="B604" s="4"/>
      <c r="C604" s="4"/>
      <c r="D604" s="4"/>
      <c r="E604" s="4"/>
      <c r="F604" s="4"/>
      <c r="G604" s="4"/>
    </row>
    <row r="605" spans="1:7" ht="14.25" customHeight="1">
      <c r="A605" s="4"/>
      <c r="B605" s="4"/>
      <c r="C605" s="4"/>
      <c r="D605" s="4"/>
      <c r="E605" s="4"/>
      <c r="F605" s="4"/>
      <c r="G605" s="4"/>
    </row>
    <row r="606" spans="1:7" ht="14.25" customHeight="1">
      <c r="A606" s="4"/>
      <c r="B606" s="4"/>
      <c r="C606" s="4"/>
      <c r="D606" s="4"/>
      <c r="E606" s="4"/>
      <c r="F606" s="4"/>
      <c r="G606" s="4"/>
    </row>
    <row r="607" spans="1:7" ht="14.25" customHeight="1">
      <c r="A607" s="4"/>
      <c r="B607" s="4"/>
      <c r="C607" s="4"/>
      <c r="D607" s="4"/>
      <c r="E607" s="4"/>
      <c r="F607" s="4"/>
      <c r="G607" s="4"/>
    </row>
    <row r="608" spans="1:7" ht="14.25" customHeight="1">
      <c r="A608" s="4"/>
      <c r="B608" s="4"/>
      <c r="C608" s="4"/>
      <c r="D608" s="4"/>
      <c r="E608" s="4"/>
      <c r="F608" s="4"/>
      <c r="G608" s="4"/>
    </row>
    <row r="609" spans="1:7" ht="14.25" customHeight="1">
      <c r="A609" s="4"/>
      <c r="B609" s="4"/>
      <c r="C609" s="4"/>
      <c r="D609" s="4"/>
      <c r="E609" s="4"/>
      <c r="F609" s="4"/>
      <c r="G609" s="4"/>
    </row>
    <row r="610" spans="1:7" ht="14.25" customHeight="1">
      <c r="A610" s="4"/>
      <c r="B610" s="4"/>
      <c r="C610" s="4"/>
      <c r="D610" s="4"/>
      <c r="E610" s="4"/>
      <c r="F610" s="4"/>
      <c r="G610" s="4"/>
    </row>
    <row r="611" spans="1:7" ht="14.25" customHeight="1">
      <c r="A611" s="4"/>
      <c r="B611" s="4"/>
      <c r="C611" s="4"/>
      <c r="D611" s="4"/>
      <c r="E611" s="4"/>
      <c r="F611" s="4"/>
      <c r="G611" s="4"/>
    </row>
    <row r="612" spans="1:7" ht="14.25" customHeight="1">
      <c r="A612" s="4"/>
      <c r="B612" s="4"/>
      <c r="C612" s="4"/>
      <c r="D612" s="4"/>
      <c r="E612" s="4"/>
      <c r="F612" s="4"/>
      <c r="G612" s="4"/>
    </row>
    <row r="613" spans="1:7" ht="14.25" customHeight="1">
      <c r="A613" s="4"/>
      <c r="B613" s="4"/>
      <c r="C613" s="4"/>
      <c r="D613" s="4"/>
      <c r="E613" s="4"/>
      <c r="F613" s="4"/>
      <c r="G613" s="4"/>
    </row>
    <row r="614" spans="1:7" ht="14.25" customHeight="1">
      <c r="A614" s="4"/>
      <c r="B614" s="4"/>
      <c r="C614" s="4"/>
      <c r="D614" s="4"/>
      <c r="E614" s="4"/>
      <c r="F614" s="4"/>
      <c r="G614" s="4"/>
    </row>
    <row r="615" spans="1:7" ht="14.25" customHeight="1">
      <c r="A615" s="4"/>
      <c r="B615" s="4"/>
      <c r="C615" s="4"/>
      <c r="D615" s="4"/>
      <c r="E615" s="4"/>
      <c r="F615" s="4"/>
      <c r="G615" s="4"/>
    </row>
    <row r="616" spans="1:7" ht="14.25" customHeight="1">
      <c r="A616" s="4"/>
      <c r="B616" s="4"/>
      <c r="C616" s="4"/>
      <c r="D616" s="4"/>
      <c r="E616" s="4"/>
      <c r="F616" s="4"/>
      <c r="G616" s="4"/>
    </row>
    <row r="617" spans="1:7" ht="14.25" customHeight="1">
      <c r="A617" s="4"/>
      <c r="B617" s="4"/>
      <c r="C617" s="4"/>
      <c r="D617" s="4"/>
      <c r="E617" s="4"/>
      <c r="F617" s="4"/>
      <c r="G617" s="4"/>
    </row>
    <row r="618" spans="1:7" ht="14.25" customHeight="1">
      <c r="A618" s="4"/>
      <c r="B618" s="4"/>
      <c r="C618" s="4"/>
      <c r="D618" s="4"/>
      <c r="E618" s="4"/>
      <c r="F618" s="4"/>
      <c r="G618" s="4"/>
    </row>
    <row r="619" spans="1:7" ht="14.25" customHeight="1">
      <c r="A619" s="4"/>
      <c r="B619" s="4"/>
      <c r="C619" s="4"/>
      <c r="D619" s="4"/>
      <c r="E619" s="4"/>
      <c r="F619" s="4"/>
      <c r="G619" s="4"/>
    </row>
    <row r="620" spans="1:7" ht="14.25" customHeight="1">
      <c r="A620" s="4"/>
      <c r="B620" s="4"/>
      <c r="C620" s="4"/>
      <c r="D620" s="4"/>
      <c r="E620" s="4"/>
      <c r="F620" s="4"/>
      <c r="G620" s="4"/>
    </row>
    <row r="621" spans="1:7" ht="14.25" customHeight="1">
      <c r="A621" s="4"/>
      <c r="B621" s="4"/>
      <c r="C621" s="4"/>
      <c r="D621" s="4"/>
      <c r="E621" s="4"/>
      <c r="F621" s="4"/>
      <c r="G621" s="4"/>
    </row>
    <row r="622" spans="1:7" ht="14.25" customHeight="1">
      <c r="A622" s="4"/>
      <c r="B622" s="4"/>
      <c r="C622" s="4"/>
      <c r="D622" s="4"/>
      <c r="E622" s="4"/>
      <c r="F622" s="4"/>
      <c r="G622" s="4"/>
    </row>
    <row r="623" spans="1:7" ht="14.25" customHeight="1">
      <c r="A623" s="4"/>
      <c r="B623" s="4"/>
      <c r="C623" s="4"/>
      <c r="D623" s="4"/>
      <c r="E623" s="4"/>
      <c r="F623" s="4"/>
      <c r="G623" s="4"/>
    </row>
    <row r="624" spans="1:7" ht="14.25" customHeight="1">
      <c r="A624" s="4"/>
      <c r="B624" s="4"/>
      <c r="C624" s="4"/>
      <c r="D624" s="4"/>
      <c r="E624" s="4"/>
      <c r="F624" s="4"/>
      <c r="G624" s="4"/>
    </row>
    <row r="625" spans="1:7" ht="14.25" customHeight="1">
      <c r="A625" s="4"/>
      <c r="B625" s="4"/>
      <c r="C625" s="4"/>
      <c r="D625" s="4"/>
      <c r="E625" s="4"/>
      <c r="F625" s="4"/>
      <c r="G625" s="4"/>
    </row>
    <row r="626" spans="1:7" ht="14.25" customHeight="1">
      <c r="A626" s="4"/>
      <c r="B626" s="4"/>
      <c r="C626" s="4"/>
      <c r="D626" s="4"/>
      <c r="E626" s="4"/>
      <c r="F626" s="4"/>
      <c r="G626" s="4"/>
    </row>
    <row r="627" spans="1:7" ht="14.25" customHeight="1">
      <c r="A627" s="4"/>
      <c r="B627" s="4"/>
      <c r="C627" s="4"/>
      <c r="D627" s="4"/>
      <c r="E627" s="4"/>
      <c r="F627" s="4"/>
      <c r="G627" s="4"/>
    </row>
    <row r="628" spans="1:7" ht="14.25" customHeight="1">
      <c r="A628" s="4"/>
      <c r="B628" s="4"/>
      <c r="C628" s="4"/>
      <c r="D628" s="4"/>
      <c r="E628" s="4"/>
      <c r="F628" s="4"/>
      <c r="G628" s="4"/>
    </row>
    <row r="629" spans="1:7" ht="14.25" customHeight="1">
      <c r="A629" s="4"/>
      <c r="B629" s="4"/>
      <c r="C629" s="4"/>
      <c r="D629" s="4"/>
      <c r="E629" s="4"/>
      <c r="F629" s="4"/>
      <c r="G629" s="4"/>
    </row>
    <row r="630" spans="1:7" ht="14.25" customHeight="1">
      <c r="A630" s="4"/>
      <c r="B630" s="4"/>
      <c r="C630" s="4"/>
      <c r="D630" s="4"/>
      <c r="E630" s="4"/>
      <c r="F630" s="4"/>
      <c r="G630" s="4"/>
    </row>
    <row r="631" spans="1:7" ht="14.25" customHeight="1">
      <c r="A631" s="4"/>
      <c r="B631" s="4"/>
      <c r="C631" s="4"/>
      <c r="D631" s="4"/>
      <c r="E631" s="4"/>
      <c r="F631" s="4"/>
      <c r="G631" s="4"/>
    </row>
    <row r="632" spans="1:7" ht="14.25" customHeight="1">
      <c r="A632" s="4"/>
      <c r="B632" s="4"/>
      <c r="C632" s="4"/>
      <c r="D632" s="4"/>
      <c r="E632" s="4"/>
      <c r="F632" s="4"/>
      <c r="G632" s="4"/>
    </row>
    <row r="633" spans="1:7" ht="14.25" customHeight="1">
      <c r="A633" s="4"/>
      <c r="B633" s="4"/>
      <c r="C633" s="4"/>
      <c r="D633" s="4"/>
      <c r="E633" s="4"/>
      <c r="F633" s="4"/>
      <c r="G633" s="4"/>
    </row>
    <row r="634" spans="1:7" ht="14.25" customHeight="1">
      <c r="A634" s="4"/>
      <c r="B634" s="4"/>
      <c r="C634" s="4"/>
      <c r="D634" s="4"/>
      <c r="E634" s="4"/>
      <c r="F634" s="4"/>
      <c r="G634" s="4"/>
    </row>
    <row r="635" spans="1:7" ht="14.25" customHeight="1">
      <c r="A635" s="4"/>
      <c r="B635" s="4"/>
      <c r="C635" s="4"/>
      <c r="D635" s="4"/>
      <c r="E635" s="4"/>
      <c r="F635" s="4"/>
      <c r="G635" s="4"/>
    </row>
    <row r="636" spans="1:7" ht="14.25" customHeight="1">
      <c r="A636" s="4"/>
      <c r="B636" s="4"/>
      <c r="C636" s="4"/>
      <c r="D636" s="4"/>
      <c r="E636" s="4"/>
      <c r="F636" s="4"/>
      <c r="G636" s="4"/>
    </row>
    <row r="637" spans="1:7" ht="14.25" customHeight="1">
      <c r="A637" s="4"/>
      <c r="B637" s="4"/>
      <c r="C637" s="4"/>
      <c r="D637" s="4"/>
      <c r="E637" s="4"/>
      <c r="F637" s="4"/>
      <c r="G637" s="4"/>
    </row>
    <row r="638" spans="1:7" ht="14.25" customHeight="1">
      <c r="A638" s="4"/>
      <c r="B638" s="4"/>
      <c r="C638" s="4"/>
      <c r="D638" s="4"/>
      <c r="E638" s="4"/>
      <c r="F638" s="4"/>
      <c r="G638" s="4"/>
    </row>
    <row r="639" spans="1:7" ht="14.25" customHeight="1">
      <c r="A639" s="4"/>
      <c r="B639" s="4"/>
      <c r="C639" s="4"/>
      <c r="D639" s="4"/>
      <c r="E639" s="4"/>
      <c r="F639" s="4"/>
      <c r="G639" s="4"/>
    </row>
    <row r="640" spans="1:7" ht="14.25" customHeight="1">
      <c r="A640" s="4"/>
      <c r="B640" s="4"/>
      <c r="C640" s="4"/>
      <c r="D640" s="4"/>
      <c r="E640" s="4"/>
      <c r="F640" s="4"/>
      <c r="G640" s="4"/>
    </row>
    <row r="641" spans="1:7" ht="14.25" customHeight="1">
      <c r="A641" s="4"/>
      <c r="B641" s="4"/>
      <c r="C641" s="4"/>
      <c r="D641" s="4"/>
      <c r="E641" s="4"/>
      <c r="F641" s="4"/>
      <c r="G641" s="4"/>
    </row>
    <row r="642" spans="1:7" ht="14.25" customHeight="1">
      <c r="A642" s="4"/>
      <c r="B642" s="4"/>
      <c r="C642" s="4"/>
      <c r="D642" s="4"/>
      <c r="E642" s="4"/>
      <c r="F642" s="4"/>
      <c r="G642" s="4"/>
    </row>
    <row r="643" spans="1:7" ht="14.25" customHeight="1">
      <c r="A643" s="4"/>
      <c r="B643" s="4"/>
      <c r="C643" s="4"/>
      <c r="D643" s="4"/>
      <c r="E643" s="4"/>
      <c r="F643" s="4"/>
      <c r="G643" s="4"/>
    </row>
    <row r="644" spans="1:7" ht="14.25" customHeight="1">
      <c r="A644" s="4"/>
      <c r="B644" s="4"/>
      <c r="C644" s="4"/>
      <c r="D644" s="4"/>
      <c r="E644" s="4"/>
      <c r="F644" s="4"/>
      <c r="G644" s="4"/>
    </row>
    <row r="645" spans="1:7" ht="14.25" customHeight="1">
      <c r="A645" s="4"/>
      <c r="B645" s="4"/>
      <c r="C645" s="4"/>
      <c r="D645" s="4"/>
      <c r="E645" s="4"/>
      <c r="F645" s="4"/>
      <c r="G645" s="4"/>
    </row>
    <row r="646" spans="1:7" ht="14.25" customHeight="1">
      <c r="A646" s="4"/>
      <c r="B646" s="4"/>
      <c r="C646" s="4"/>
      <c r="D646" s="4"/>
      <c r="E646" s="4"/>
      <c r="F646" s="4"/>
      <c r="G646" s="4"/>
    </row>
    <row r="647" spans="1:7" ht="14.25" customHeight="1">
      <c r="A647" s="4"/>
      <c r="B647" s="4"/>
      <c r="C647" s="4"/>
      <c r="D647" s="4"/>
      <c r="E647" s="4"/>
      <c r="F647" s="4"/>
      <c r="G647" s="4"/>
    </row>
    <row r="648" spans="1:7" ht="14.25" customHeight="1">
      <c r="A648" s="4"/>
      <c r="B648" s="4"/>
      <c r="C648" s="4"/>
      <c r="D648" s="4"/>
      <c r="E648" s="4"/>
      <c r="F648" s="4"/>
      <c r="G648" s="4"/>
    </row>
    <row r="649" spans="1:7" ht="14.25" customHeight="1">
      <c r="A649" s="4"/>
      <c r="B649" s="4"/>
      <c r="C649" s="4"/>
      <c r="D649" s="4"/>
      <c r="E649" s="4"/>
      <c r="F649" s="4"/>
      <c r="G649" s="4"/>
    </row>
    <row r="650" spans="1:7" ht="14.25" customHeight="1">
      <c r="A650" s="4"/>
      <c r="B650" s="4"/>
      <c r="C650" s="4"/>
      <c r="D650" s="4"/>
      <c r="E650" s="4"/>
      <c r="F650" s="4"/>
      <c r="G650" s="4"/>
    </row>
    <row r="651" spans="1:7" ht="14.25" customHeight="1">
      <c r="A651" s="4"/>
      <c r="B651" s="4"/>
      <c r="C651" s="4"/>
      <c r="D651" s="4"/>
      <c r="E651" s="4"/>
      <c r="F651" s="4"/>
      <c r="G651" s="4"/>
    </row>
    <row r="652" spans="1:7" ht="14.25" customHeight="1">
      <c r="A652" s="4"/>
      <c r="B652" s="4"/>
      <c r="C652" s="4"/>
      <c r="D652" s="4"/>
      <c r="E652" s="4"/>
      <c r="F652" s="4"/>
      <c r="G652" s="4"/>
    </row>
    <row r="653" spans="1:7" ht="14.25" customHeight="1">
      <c r="A653" s="4"/>
      <c r="B653" s="4"/>
      <c r="C653" s="4"/>
      <c r="D653" s="4"/>
      <c r="E653" s="4"/>
      <c r="F653" s="4"/>
      <c r="G653" s="4"/>
    </row>
    <row r="654" spans="1:7" ht="14.25" customHeight="1">
      <c r="A654" s="4"/>
      <c r="B654" s="4"/>
      <c r="C654" s="4"/>
      <c r="D654" s="4"/>
      <c r="E654" s="4"/>
      <c r="F654" s="4"/>
      <c r="G654" s="4"/>
    </row>
    <row r="655" spans="1:7" ht="14.25" customHeight="1">
      <c r="A655" s="4"/>
      <c r="B655" s="4"/>
      <c r="C655" s="4"/>
      <c r="D655" s="4"/>
      <c r="E655" s="4"/>
      <c r="F655" s="4"/>
      <c r="G655" s="4"/>
    </row>
    <row r="656" spans="1:7" ht="14.25" customHeight="1">
      <c r="A656" s="4"/>
      <c r="B656" s="4"/>
      <c r="C656" s="4"/>
      <c r="D656" s="4"/>
      <c r="E656" s="4"/>
      <c r="F656" s="4"/>
      <c r="G656" s="4"/>
    </row>
    <row r="657" spans="1:7" ht="14.25" customHeight="1">
      <c r="A657" s="4"/>
      <c r="B657" s="4"/>
      <c r="C657" s="4"/>
      <c r="D657" s="4"/>
      <c r="E657" s="4"/>
      <c r="F657" s="4"/>
      <c r="G657" s="4"/>
    </row>
    <row r="658" spans="1:7" ht="14.25" customHeight="1">
      <c r="A658" s="4"/>
      <c r="B658" s="4"/>
      <c r="C658" s="4"/>
      <c r="D658" s="4"/>
      <c r="E658" s="4"/>
      <c r="F658" s="4"/>
      <c r="G658" s="4"/>
    </row>
    <row r="659" spans="1:7" ht="14.25" customHeight="1">
      <c r="A659" s="4"/>
      <c r="B659" s="4"/>
      <c r="C659" s="4"/>
      <c r="D659" s="4"/>
      <c r="E659" s="4"/>
      <c r="F659" s="4"/>
      <c r="G659" s="4"/>
    </row>
    <row r="660" spans="1:7" ht="14.25" customHeight="1">
      <c r="A660" s="4"/>
      <c r="B660" s="4"/>
      <c r="C660" s="4"/>
      <c r="D660" s="4"/>
      <c r="E660" s="4"/>
      <c r="F660" s="4"/>
      <c r="G660" s="4"/>
    </row>
    <row r="661" spans="1:7" ht="14.25" customHeight="1">
      <c r="A661" s="4"/>
      <c r="B661" s="4"/>
      <c r="C661" s="4"/>
      <c r="D661" s="4"/>
      <c r="E661" s="4"/>
      <c r="F661" s="4"/>
      <c r="G661" s="4"/>
    </row>
    <row r="662" spans="1:7" ht="14.25" customHeight="1">
      <c r="A662" s="4"/>
      <c r="B662" s="4"/>
      <c r="C662" s="4"/>
      <c r="D662" s="4"/>
      <c r="E662" s="4"/>
      <c r="F662" s="4"/>
      <c r="G662" s="4"/>
    </row>
    <row r="663" spans="1:7" ht="14.25" customHeight="1">
      <c r="A663" s="4"/>
      <c r="B663" s="4"/>
      <c r="C663" s="4"/>
      <c r="D663" s="4"/>
      <c r="E663" s="4"/>
      <c r="F663" s="4"/>
      <c r="G663" s="4"/>
    </row>
    <row r="664" spans="1:7" ht="14.25" customHeight="1">
      <c r="A664" s="4"/>
      <c r="B664" s="4"/>
      <c r="C664" s="4"/>
      <c r="D664" s="4"/>
      <c r="E664" s="4"/>
      <c r="F664" s="4"/>
      <c r="G664" s="4"/>
    </row>
    <row r="665" spans="1:7" ht="14.25" customHeight="1">
      <c r="A665" s="4"/>
      <c r="B665" s="4"/>
      <c r="C665" s="4"/>
      <c r="D665" s="4"/>
      <c r="E665" s="4"/>
      <c r="F665" s="4"/>
      <c r="G665" s="4"/>
    </row>
    <row r="666" spans="1:7" ht="14.25" customHeight="1">
      <c r="A666" s="4"/>
      <c r="B666" s="4"/>
      <c r="C666" s="4"/>
      <c r="D666" s="4"/>
      <c r="E666" s="4"/>
      <c r="F666" s="4"/>
      <c r="G666" s="4"/>
    </row>
    <row r="667" spans="1:7" ht="14.25" customHeight="1">
      <c r="A667" s="4"/>
      <c r="B667" s="4"/>
      <c r="C667" s="4"/>
      <c r="D667" s="4"/>
      <c r="E667" s="4"/>
      <c r="F667" s="4"/>
      <c r="G667" s="4"/>
    </row>
    <row r="668" spans="1:7" ht="14.25" customHeight="1">
      <c r="A668" s="4"/>
      <c r="B668" s="4"/>
      <c r="C668" s="4"/>
      <c r="D668" s="4"/>
      <c r="E668" s="4"/>
      <c r="F668" s="4"/>
      <c r="G668" s="4"/>
    </row>
    <row r="669" spans="1:7" ht="14.25" customHeight="1">
      <c r="A669" s="4"/>
      <c r="B669" s="4"/>
      <c r="C669" s="4"/>
      <c r="D669" s="4"/>
      <c r="E669" s="4"/>
      <c r="F669" s="4"/>
      <c r="G669" s="4"/>
    </row>
    <row r="670" spans="1:7" ht="14.25" customHeight="1">
      <c r="A670" s="4"/>
      <c r="B670" s="4"/>
      <c r="C670" s="4"/>
      <c r="D670" s="4"/>
      <c r="E670" s="4"/>
      <c r="F670" s="4"/>
      <c r="G670" s="4"/>
    </row>
    <row r="671" spans="1:7" ht="14.25" customHeight="1">
      <c r="A671" s="4"/>
      <c r="B671" s="4"/>
      <c r="C671" s="4"/>
      <c r="D671" s="4"/>
      <c r="E671" s="4"/>
      <c r="F671" s="4"/>
      <c r="G671" s="4"/>
    </row>
    <row r="672" spans="1:7" ht="14.25" customHeight="1">
      <c r="A672" s="4"/>
      <c r="B672" s="4"/>
      <c r="C672" s="4"/>
      <c r="D672" s="4"/>
      <c r="E672" s="4"/>
      <c r="F672" s="4"/>
      <c r="G672" s="4"/>
    </row>
    <row r="673" spans="1:7" ht="14.25" customHeight="1">
      <c r="A673" s="4"/>
      <c r="B673" s="4"/>
      <c r="C673" s="4"/>
      <c r="D673" s="4"/>
      <c r="E673" s="4"/>
      <c r="F673" s="4"/>
      <c r="G673" s="4"/>
    </row>
    <row r="674" spans="1:7" ht="14.25" customHeight="1">
      <c r="A674" s="4"/>
      <c r="B674" s="4"/>
      <c r="C674" s="4"/>
      <c r="D674" s="4"/>
      <c r="E674" s="4"/>
      <c r="F674" s="4"/>
      <c r="G674" s="4"/>
    </row>
    <row r="675" spans="1:7" ht="14.25" customHeight="1">
      <c r="A675" s="4"/>
      <c r="B675" s="4"/>
      <c r="C675" s="4"/>
      <c r="D675" s="4"/>
      <c r="E675" s="4"/>
      <c r="F675" s="4"/>
      <c r="G675" s="4"/>
    </row>
    <row r="676" spans="1:7" ht="14.25" customHeight="1">
      <c r="A676" s="4"/>
      <c r="B676" s="4"/>
      <c r="C676" s="4"/>
      <c r="D676" s="4"/>
      <c r="E676" s="4"/>
      <c r="F676" s="4"/>
      <c r="G676" s="4"/>
    </row>
    <row r="677" spans="1:7" ht="14.25" customHeight="1">
      <c r="A677" s="4"/>
      <c r="B677" s="4"/>
      <c r="C677" s="4"/>
      <c r="D677" s="4"/>
      <c r="E677" s="4"/>
      <c r="F677" s="4"/>
      <c r="G677" s="4"/>
    </row>
    <row r="678" spans="1:7" ht="14.25" customHeight="1">
      <c r="A678" s="4"/>
      <c r="B678" s="4"/>
      <c r="C678" s="4"/>
      <c r="D678" s="4"/>
      <c r="E678" s="4"/>
      <c r="F678" s="4"/>
      <c r="G678" s="4"/>
    </row>
    <row r="679" spans="1:7" ht="14.25" customHeight="1">
      <c r="A679" s="4"/>
      <c r="B679" s="4"/>
      <c r="C679" s="4"/>
      <c r="D679" s="4"/>
      <c r="E679" s="4"/>
      <c r="F679" s="4"/>
      <c r="G679" s="4"/>
    </row>
    <row r="680" spans="1:7" ht="14.25" customHeight="1">
      <c r="A680" s="4"/>
      <c r="B680" s="4"/>
      <c r="C680" s="4"/>
      <c r="D680" s="4"/>
      <c r="E680" s="4"/>
      <c r="F680" s="4"/>
      <c r="G680" s="4"/>
    </row>
    <row r="681" spans="1:7" ht="14.25" customHeight="1">
      <c r="A681" s="4"/>
      <c r="B681" s="4"/>
      <c r="C681" s="4"/>
      <c r="D681" s="4"/>
      <c r="E681" s="4"/>
      <c r="F681" s="4"/>
      <c r="G681" s="4"/>
    </row>
    <row r="682" spans="1:7" ht="14.25" customHeight="1">
      <c r="A682" s="4"/>
      <c r="B682" s="4"/>
      <c r="C682" s="4"/>
      <c r="D682" s="4"/>
      <c r="E682" s="4"/>
      <c r="F682" s="4"/>
      <c r="G682" s="4"/>
    </row>
    <row r="683" spans="1:7" ht="14.25" customHeight="1">
      <c r="A683" s="4"/>
      <c r="B683" s="4"/>
      <c r="C683" s="4"/>
      <c r="D683" s="4"/>
      <c r="E683" s="4"/>
      <c r="F683" s="4"/>
      <c r="G683" s="4"/>
    </row>
    <row r="684" spans="1:7" ht="14.25" customHeight="1">
      <c r="A684" s="4"/>
      <c r="B684" s="4"/>
      <c r="C684" s="4"/>
      <c r="D684" s="4"/>
      <c r="E684" s="4"/>
      <c r="F684" s="4"/>
      <c r="G684" s="4"/>
    </row>
    <row r="685" spans="1:7" ht="14.25" customHeight="1">
      <c r="A685" s="4"/>
      <c r="B685" s="4"/>
      <c r="C685" s="4"/>
      <c r="D685" s="4"/>
      <c r="E685" s="4"/>
      <c r="F685" s="4"/>
      <c r="G685" s="4"/>
    </row>
    <row r="686" spans="1:7" ht="14.25" customHeight="1">
      <c r="A686" s="4"/>
      <c r="B686" s="4"/>
      <c r="C686" s="4"/>
      <c r="D686" s="4"/>
      <c r="E686" s="4"/>
      <c r="F686" s="4"/>
      <c r="G686" s="4"/>
    </row>
    <row r="687" spans="1:7" ht="14.25" customHeight="1">
      <c r="A687" s="4"/>
      <c r="B687" s="4"/>
      <c r="C687" s="4"/>
      <c r="D687" s="4"/>
      <c r="E687" s="4"/>
      <c r="F687" s="4"/>
      <c r="G687" s="4"/>
    </row>
    <row r="688" spans="1:7" ht="14.25" customHeight="1">
      <c r="A688" s="4"/>
      <c r="B688" s="4"/>
      <c r="C688" s="4"/>
      <c r="D688" s="4"/>
      <c r="E688" s="4"/>
      <c r="F688" s="4"/>
      <c r="G688" s="4"/>
    </row>
    <row r="689" spans="1:7" ht="14.25" customHeight="1">
      <c r="A689" s="4"/>
      <c r="B689" s="4"/>
      <c r="C689" s="4"/>
      <c r="D689" s="4"/>
      <c r="E689" s="4"/>
      <c r="F689" s="4"/>
      <c r="G689" s="4"/>
    </row>
    <row r="690" spans="1:7" ht="14.25" customHeight="1">
      <c r="A690" s="4"/>
      <c r="B690" s="4"/>
      <c r="C690" s="4"/>
      <c r="D690" s="4"/>
      <c r="E690" s="4"/>
      <c r="F690" s="4"/>
      <c r="G690" s="4"/>
    </row>
    <row r="691" spans="1:7" ht="14.25" customHeight="1">
      <c r="A691" s="4"/>
      <c r="B691" s="4"/>
      <c r="C691" s="4"/>
      <c r="D691" s="4"/>
      <c r="E691" s="4"/>
      <c r="F691" s="4"/>
      <c r="G691" s="4"/>
    </row>
    <row r="692" spans="1:7" ht="14.25" customHeight="1">
      <c r="A692" s="4"/>
      <c r="B692" s="4"/>
      <c r="C692" s="4"/>
      <c r="D692" s="4"/>
      <c r="E692" s="4"/>
      <c r="F692" s="4"/>
      <c r="G692" s="4"/>
    </row>
    <row r="693" spans="1:7" ht="14.25" customHeight="1">
      <c r="A693" s="4"/>
      <c r="B693" s="4"/>
      <c r="C693" s="4"/>
      <c r="D693" s="4"/>
      <c r="E693" s="4"/>
      <c r="F693" s="4"/>
      <c r="G693" s="4"/>
    </row>
    <row r="694" spans="1:7" ht="14.25" customHeight="1">
      <c r="A694" s="4"/>
      <c r="B694" s="4"/>
      <c r="C694" s="4"/>
      <c r="D694" s="4"/>
      <c r="E694" s="4"/>
      <c r="F694" s="4"/>
      <c r="G694" s="4"/>
    </row>
    <row r="695" spans="1:7" ht="14.25" customHeight="1">
      <c r="A695" s="4"/>
      <c r="B695" s="4"/>
      <c r="C695" s="4"/>
      <c r="D695" s="4"/>
      <c r="E695" s="4"/>
      <c r="F695" s="4"/>
      <c r="G695" s="4"/>
    </row>
    <row r="696" spans="1:7" ht="14.25" customHeight="1">
      <c r="A696" s="4"/>
      <c r="B696" s="4"/>
      <c r="C696" s="4"/>
      <c r="D696" s="4"/>
      <c r="E696" s="4"/>
      <c r="F696" s="4"/>
      <c r="G696" s="4"/>
    </row>
    <row r="697" spans="1:7" ht="14.25" customHeight="1">
      <c r="A697" s="4"/>
      <c r="B697" s="4"/>
      <c r="C697" s="4"/>
      <c r="D697" s="4"/>
      <c r="E697" s="4"/>
      <c r="F697" s="4"/>
      <c r="G697" s="4"/>
    </row>
    <row r="698" spans="1:7" ht="14.25" customHeight="1">
      <c r="A698" s="4"/>
      <c r="B698" s="4"/>
      <c r="C698" s="4"/>
      <c r="D698" s="4"/>
      <c r="E698" s="4"/>
      <c r="F698" s="4"/>
      <c r="G698" s="4"/>
    </row>
    <row r="699" spans="1:7" ht="14.25" customHeight="1">
      <c r="A699" s="4"/>
      <c r="B699" s="4"/>
      <c r="C699" s="4"/>
      <c r="D699" s="4"/>
      <c r="E699" s="4"/>
      <c r="F699" s="4"/>
      <c r="G699" s="4"/>
    </row>
    <row r="700" spans="1:7" ht="14.25" customHeight="1">
      <c r="A700" s="4"/>
      <c r="B700" s="4"/>
      <c r="C700" s="4"/>
      <c r="D700" s="4"/>
      <c r="E700" s="4"/>
      <c r="F700" s="4"/>
      <c r="G700" s="4"/>
    </row>
    <row r="701" spans="1:7" ht="14.25" customHeight="1">
      <c r="A701" s="4"/>
      <c r="B701" s="4"/>
      <c r="C701" s="4"/>
      <c r="D701" s="4"/>
      <c r="E701" s="4"/>
      <c r="F701" s="4"/>
      <c r="G701" s="4"/>
    </row>
    <row r="702" spans="1:7" ht="14.25" customHeight="1">
      <c r="A702" s="4"/>
      <c r="B702" s="4"/>
      <c r="C702" s="4"/>
      <c r="D702" s="4"/>
      <c r="E702" s="4"/>
      <c r="F702" s="4"/>
      <c r="G702" s="4"/>
    </row>
    <row r="703" spans="1:7" ht="14.25" customHeight="1">
      <c r="A703" s="4"/>
      <c r="B703" s="4"/>
      <c r="C703" s="4"/>
      <c r="D703" s="4"/>
      <c r="E703" s="4"/>
      <c r="F703" s="4"/>
      <c r="G703" s="4"/>
    </row>
    <row r="704" spans="1:7" ht="14.25" customHeight="1">
      <c r="A704" s="4"/>
      <c r="B704" s="4"/>
      <c r="C704" s="4"/>
      <c r="D704" s="4"/>
      <c r="E704" s="4"/>
      <c r="F704" s="4"/>
      <c r="G704" s="4"/>
    </row>
    <row r="705" spans="1:7" ht="14.25" customHeight="1">
      <c r="A705" s="4"/>
      <c r="B705" s="4"/>
      <c r="C705" s="4"/>
      <c r="D705" s="4"/>
      <c r="E705" s="4"/>
      <c r="F705" s="4"/>
      <c r="G705" s="4"/>
    </row>
    <row r="706" spans="1:7" ht="14.25" customHeight="1">
      <c r="A706" s="4"/>
      <c r="B706" s="4"/>
      <c r="C706" s="4"/>
      <c r="D706" s="4"/>
      <c r="E706" s="4"/>
      <c r="F706" s="4"/>
      <c r="G706" s="4"/>
    </row>
    <row r="707" spans="1:7" ht="14.25" customHeight="1">
      <c r="A707" s="4"/>
      <c r="B707" s="4"/>
      <c r="C707" s="4"/>
      <c r="D707" s="4"/>
      <c r="E707" s="4"/>
      <c r="F707" s="4"/>
      <c r="G707" s="4"/>
    </row>
    <row r="708" spans="1:7" ht="14.25" customHeight="1">
      <c r="A708" s="4"/>
      <c r="B708" s="4"/>
      <c r="C708" s="4"/>
      <c r="D708" s="4"/>
      <c r="E708" s="4"/>
      <c r="F708" s="4"/>
      <c r="G708" s="4"/>
    </row>
    <row r="709" spans="1:7" ht="14.25" customHeight="1">
      <c r="A709" s="4"/>
      <c r="B709" s="4"/>
      <c r="C709" s="4"/>
      <c r="D709" s="4"/>
      <c r="E709" s="4"/>
      <c r="F709" s="4"/>
      <c r="G709" s="4"/>
    </row>
    <row r="710" spans="1:7" ht="14.25" customHeight="1">
      <c r="A710" s="4"/>
      <c r="B710" s="4"/>
      <c r="C710" s="4"/>
      <c r="D710" s="4"/>
      <c r="E710" s="4"/>
      <c r="F710" s="4"/>
      <c r="G710" s="4"/>
    </row>
    <row r="711" spans="1:7" ht="14.25" customHeight="1">
      <c r="A711" s="4"/>
      <c r="B711" s="4"/>
      <c r="C711" s="4"/>
      <c r="D711" s="4"/>
      <c r="E711" s="4"/>
      <c r="F711" s="4"/>
      <c r="G711" s="4"/>
    </row>
    <row r="712" spans="1:7" ht="14.25" customHeight="1">
      <c r="A712" s="4"/>
      <c r="B712" s="4"/>
      <c r="C712" s="4"/>
      <c r="D712" s="4"/>
      <c r="E712" s="4"/>
      <c r="F712" s="4"/>
      <c r="G712" s="4"/>
    </row>
    <row r="713" spans="1:7" ht="14.25" customHeight="1">
      <c r="A713" s="4"/>
      <c r="B713" s="4"/>
      <c r="C713" s="4"/>
      <c r="D713" s="4"/>
      <c r="E713" s="4"/>
      <c r="F713" s="4"/>
      <c r="G713" s="4"/>
    </row>
    <row r="714" spans="1:7" ht="14.25" customHeight="1">
      <c r="A714" s="4"/>
      <c r="B714" s="4"/>
      <c r="C714" s="4"/>
      <c r="D714" s="4"/>
      <c r="E714" s="4"/>
      <c r="F714" s="4"/>
      <c r="G714" s="4"/>
    </row>
    <row r="715" spans="1:7" ht="14.25" customHeight="1">
      <c r="A715" s="4"/>
      <c r="B715" s="4"/>
      <c r="C715" s="4"/>
      <c r="D715" s="4"/>
      <c r="E715" s="4"/>
      <c r="F715" s="4"/>
      <c r="G715" s="4"/>
    </row>
    <row r="716" spans="1:7" ht="14.25" customHeight="1">
      <c r="A716" s="4"/>
      <c r="B716" s="4"/>
      <c r="C716" s="4"/>
      <c r="D716" s="4"/>
      <c r="E716" s="4"/>
      <c r="F716" s="4"/>
      <c r="G716" s="4"/>
    </row>
    <row r="717" spans="1:7" ht="14.25" customHeight="1">
      <c r="A717" s="4"/>
      <c r="B717" s="4"/>
      <c r="C717" s="4"/>
      <c r="D717" s="4"/>
      <c r="E717" s="4"/>
      <c r="F717" s="4"/>
      <c r="G717" s="4"/>
    </row>
    <row r="718" spans="1:7" ht="14.25" customHeight="1">
      <c r="A718" s="4"/>
      <c r="B718" s="4"/>
      <c r="C718" s="4"/>
      <c r="D718" s="4"/>
      <c r="E718" s="4"/>
      <c r="F718" s="4"/>
      <c r="G718" s="4"/>
    </row>
    <row r="719" spans="1:7" ht="14.25" customHeight="1">
      <c r="A719" s="4"/>
      <c r="B719" s="4"/>
      <c r="C719" s="4"/>
      <c r="D719" s="4"/>
      <c r="E719" s="4"/>
      <c r="F719" s="4"/>
      <c r="G719" s="4"/>
    </row>
    <row r="720" spans="1:7" ht="14.25" customHeight="1">
      <c r="A720" s="4"/>
      <c r="B720" s="4"/>
      <c r="C720" s="4"/>
      <c r="D720" s="4"/>
      <c r="E720" s="4"/>
      <c r="F720" s="4"/>
      <c r="G720" s="4"/>
    </row>
    <row r="721" spans="1:7" ht="14.25" customHeight="1">
      <c r="A721" s="4"/>
      <c r="B721" s="4"/>
      <c r="C721" s="4"/>
      <c r="D721" s="4"/>
      <c r="E721" s="4"/>
      <c r="F721" s="4"/>
      <c r="G721" s="4"/>
    </row>
    <row r="722" spans="1:7" ht="14.25" customHeight="1">
      <c r="A722" s="4"/>
      <c r="B722" s="4"/>
      <c r="C722" s="4"/>
      <c r="D722" s="4"/>
      <c r="E722" s="4"/>
      <c r="F722" s="4"/>
      <c r="G722" s="4"/>
    </row>
    <row r="723" spans="1:7" ht="14.25" customHeight="1">
      <c r="A723" s="4"/>
      <c r="B723" s="4"/>
      <c r="C723" s="4"/>
      <c r="D723" s="4"/>
      <c r="E723" s="4"/>
      <c r="F723" s="4"/>
      <c r="G723" s="4"/>
    </row>
    <row r="724" spans="1:7" ht="14.25" customHeight="1">
      <c r="A724" s="4"/>
      <c r="B724" s="4"/>
      <c r="C724" s="4"/>
      <c r="D724" s="4"/>
      <c r="E724" s="4"/>
      <c r="F724" s="4"/>
      <c r="G724" s="4"/>
    </row>
    <row r="725" spans="1:7" ht="14.25" customHeight="1">
      <c r="A725" s="4"/>
      <c r="B725" s="4"/>
      <c r="C725" s="4"/>
      <c r="D725" s="4"/>
      <c r="E725" s="4"/>
      <c r="F725" s="4"/>
      <c r="G725" s="4"/>
    </row>
    <row r="726" spans="1:7" ht="14.25" customHeight="1">
      <c r="A726" s="4"/>
      <c r="B726" s="4"/>
      <c r="C726" s="4"/>
      <c r="D726" s="4"/>
      <c r="E726" s="4"/>
      <c r="F726" s="4"/>
      <c r="G726" s="4"/>
    </row>
    <row r="727" spans="1:7" ht="14.25" customHeight="1">
      <c r="A727" s="4"/>
      <c r="B727" s="4"/>
      <c r="C727" s="4"/>
      <c r="D727" s="4"/>
      <c r="E727" s="4"/>
      <c r="F727" s="4"/>
      <c r="G727" s="4"/>
    </row>
    <row r="728" spans="1:7" ht="14.25" customHeight="1">
      <c r="A728" s="4"/>
      <c r="B728" s="4"/>
      <c r="C728" s="4"/>
      <c r="D728" s="4"/>
      <c r="E728" s="4"/>
      <c r="F728" s="4"/>
      <c r="G728" s="4"/>
    </row>
    <row r="729" spans="1:7" ht="14.25" customHeight="1">
      <c r="A729" s="4"/>
      <c r="B729" s="4"/>
      <c r="C729" s="4"/>
      <c r="D729" s="4"/>
      <c r="E729" s="4"/>
      <c r="F729" s="4"/>
      <c r="G729" s="4"/>
    </row>
    <row r="730" spans="1:7" ht="14.25" customHeight="1">
      <c r="A730" s="4"/>
      <c r="B730" s="4"/>
      <c r="C730" s="4"/>
      <c r="D730" s="4"/>
      <c r="E730" s="4"/>
      <c r="F730" s="4"/>
      <c r="G730" s="4"/>
    </row>
    <row r="731" spans="1:7" ht="14.25" customHeight="1">
      <c r="A731" s="4"/>
      <c r="B731" s="4"/>
      <c r="C731" s="4"/>
      <c r="D731" s="4"/>
      <c r="E731" s="4"/>
      <c r="F731" s="4"/>
      <c r="G731" s="4"/>
    </row>
    <row r="732" spans="1:7" ht="14.25" customHeight="1">
      <c r="A732" s="4"/>
      <c r="B732" s="4"/>
      <c r="C732" s="4"/>
      <c r="D732" s="4"/>
      <c r="E732" s="4"/>
      <c r="F732" s="4"/>
      <c r="G732" s="4"/>
    </row>
    <row r="733" spans="1:7" ht="14.25" customHeight="1">
      <c r="A733" s="4"/>
      <c r="B733" s="4"/>
      <c r="C733" s="4"/>
      <c r="D733" s="4"/>
      <c r="E733" s="4"/>
      <c r="F733" s="4"/>
      <c r="G733" s="4"/>
    </row>
    <row r="734" spans="1:7" ht="14.25" customHeight="1">
      <c r="A734" s="4"/>
      <c r="B734" s="4"/>
      <c r="C734" s="4"/>
      <c r="D734" s="4"/>
      <c r="E734" s="4"/>
      <c r="F734" s="4"/>
      <c r="G734" s="4"/>
    </row>
    <row r="735" spans="1:7" ht="14.25" customHeight="1">
      <c r="A735" s="4"/>
      <c r="B735" s="4"/>
      <c r="C735" s="4"/>
      <c r="D735" s="4"/>
      <c r="E735" s="4"/>
      <c r="F735" s="4"/>
      <c r="G735" s="4"/>
    </row>
    <row r="736" spans="1:7" ht="14.25" customHeight="1">
      <c r="A736" s="4"/>
      <c r="B736" s="4"/>
      <c r="C736" s="4"/>
      <c r="D736" s="4"/>
      <c r="E736" s="4"/>
      <c r="F736" s="4"/>
      <c r="G736" s="4"/>
    </row>
    <row r="737" spans="1:7" ht="14.25" customHeight="1">
      <c r="A737" s="4"/>
      <c r="B737" s="4"/>
      <c r="C737" s="4"/>
      <c r="D737" s="4"/>
      <c r="E737" s="4"/>
      <c r="F737" s="4"/>
      <c r="G737" s="4"/>
    </row>
    <row r="738" spans="1:7" ht="14.25" customHeight="1">
      <c r="A738" s="4"/>
      <c r="B738" s="4"/>
      <c r="C738" s="4"/>
      <c r="D738" s="4"/>
      <c r="E738" s="4"/>
      <c r="F738" s="4"/>
      <c r="G738" s="4"/>
    </row>
    <row r="739" spans="1:7" ht="14.25" customHeight="1">
      <c r="A739" s="4"/>
      <c r="B739" s="4"/>
      <c r="C739" s="4"/>
      <c r="D739" s="4"/>
      <c r="E739" s="4"/>
      <c r="F739" s="4"/>
      <c r="G739" s="4"/>
    </row>
    <row r="740" spans="1:7" ht="14.25" customHeight="1">
      <c r="A740" s="4"/>
      <c r="B740" s="4"/>
      <c r="C740" s="4"/>
      <c r="D740" s="4"/>
      <c r="E740" s="4"/>
      <c r="F740" s="4"/>
      <c r="G740" s="4"/>
    </row>
    <row r="741" spans="1:7" ht="14.25" customHeight="1">
      <c r="A741" s="4"/>
      <c r="B741" s="4"/>
      <c r="C741" s="4"/>
      <c r="D741" s="4"/>
      <c r="E741" s="4"/>
      <c r="F741" s="4"/>
      <c r="G741" s="4"/>
    </row>
    <row r="742" spans="1:7" ht="14.25" customHeight="1">
      <c r="A742" s="4"/>
      <c r="B742" s="4"/>
      <c r="C742" s="4"/>
      <c r="D742" s="4"/>
      <c r="E742" s="4"/>
      <c r="F742" s="4"/>
      <c r="G742" s="4"/>
    </row>
    <row r="743" spans="1:7" ht="14.25" customHeight="1">
      <c r="A743" s="4"/>
      <c r="B743" s="4"/>
      <c r="C743" s="4"/>
      <c r="D743" s="4"/>
      <c r="E743" s="4"/>
      <c r="F743" s="4"/>
      <c r="G743" s="4"/>
    </row>
    <row r="744" spans="1:7" ht="14.25" customHeight="1">
      <c r="A744" s="4"/>
      <c r="B744" s="4"/>
      <c r="C744" s="4"/>
      <c r="D744" s="4"/>
      <c r="E744" s="4"/>
      <c r="F744" s="4"/>
      <c r="G744" s="4"/>
    </row>
    <row r="745" spans="1:7" ht="14.25" customHeight="1">
      <c r="A745" s="4"/>
      <c r="B745" s="4"/>
      <c r="C745" s="4"/>
      <c r="D745" s="4"/>
      <c r="E745" s="4"/>
      <c r="F745" s="4"/>
      <c r="G745" s="4"/>
    </row>
    <row r="746" spans="1:7" ht="14.25" customHeight="1">
      <c r="A746" s="4"/>
      <c r="B746" s="4"/>
      <c r="C746" s="4"/>
      <c r="D746" s="4"/>
      <c r="E746" s="4"/>
      <c r="F746" s="4"/>
      <c r="G746" s="4"/>
    </row>
    <row r="747" spans="1:7" ht="14.25" customHeight="1">
      <c r="A747" s="4"/>
      <c r="B747" s="4"/>
      <c r="C747" s="4"/>
      <c r="D747" s="4"/>
      <c r="E747" s="4"/>
      <c r="F747" s="4"/>
      <c r="G747" s="4"/>
    </row>
    <row r="748" spans="1:7" ht="14.25" customHeight="1">
      <c r="A748" s="4"/>
      <c r="B748" s="4"/>
      <c r="C748" s="4"/>
      <c r="D748" s="4"/>
      <c r="E748" s="4"/>
      <c r="F748" s="4"/>
      <c r="G748" s="4"/>
    </row>
    <row r="749" spans="1:7" ht="14.25" customHeight="1">
      <c r="A749" s="4"/>
      <c r="B749" s="4"/>
      <c r="C749" s="4"/>
      <c r="D749" s="4"/>
      <c r="E749" s="4"/>
      <c r="F749" s="4"/>
      <c r="G749" s="4"/>
    </row>
    <row r="750" spans="1:7" ht="14.25" customHeight="1">
      <c r="A750" s="4"/>
      <c r="B750" s="4"/>
      <c r="C750" s="4"/>
      <c r="D750" s="4"/>
      <c r="E750" s="4"/>
      <c r="F750" s="4"/>
      <c r="G750" s="4"/>
    </row>
    <row r="751" spans="1:7" ht="14.25" customHeight="1">
      <c r="A751" s="4"/>
      <c r="B751" s="4"/>
      <c r="C751" s="4"/>
      <c r="D751" s="4"/>
      <c r="E751" s="4"/>
      <c r="F751" s="4"/>
      <c r="G751" s="4"/>
    </row>
    <row r="752" spans="1:7" ht="14.25" customHeight="1">
      <c r="A752" s="4"/>
      <c r="B752" s="4"/>
      <c r="C752" s="4"/>
      <c r="D752" s="4"/>
      <c r="E752" s="4"/>
      <c r="F752" s="4"/>
      <c r="G752" s="4"/>
    </row>
    <row r="753" spans="1:7" ht="14.25" customHeight="1">
      <c r="A753" s="4"/>
      <c r="B753" s="4"/>
      <c r="C753" s="4"/>
      <c r="D753" s="4"/>
      <c r="E753" s="4"/>
      <c r="F753" s="4"/>
      <c r="G753" s="4"/>
    </row>
    <row r="754" spans="1:7" ht="14.25" customHeight="1">
      <c r="A754" s="4"/>
      <c r="B754" s="4"/>
      <c r="C754" s="4"/>
      <c r="D754" s="4"/>
      <c r="E754" s="4"/>
      <c r="F754" s="4"/>
      <c r="G754" s="4"/>
    </row>
    <row r="755" spans="1:7" ht="14.25" customHeight="1">
      <c r="A755" s="4"/>
      <c r="B755" s="4"/>
      <c r="C755" s="4"/>
      <c r="D755" s="4"/>
      <c r="E755" s="4"/>
      <c r="F755" s="4"/>
      <c r="G755" s="4"/>
    </row>
    <row r="756" spans="1:7" ht="14.25" customHeight="1">
      <c r="A756" s="4"/>
      <c r="B756" s="4"/>
      <c r="C756" s="4"/>
      <c r="D756" s="4"/>
      <c r="E756" s="4"/>
      <c r="F756" s="4"/>
      <c r="G756" s="4"/>
    </row>
    <row r="757" spans="1:7" ht="14.25" customHeight="1">
      <c r="A757" s="4"/>
      <c r="B757" s="4"/>
      <c r="C757" s="4"/>
      <c r="D757" s="4"/>
      <c r="E757" s="4"/>
      <c r="F757" s="4"/>
      <c r="G757" s="4"/>
    </row>
    <row r="758" spans="1:7" ht="14.25" customHeight="1">
      <c r="A758" s="4"/>
      <c r="B758" s="4"/>
      <c r="C758" s="4"/>
      <c r="D758" s="4"/>
      <c r="E758" s="4"/>
      <c r="F758" s="4"/>
      <c r="G758" s="4"/>
    </row>
    <row r="759" spans="1:7" ht="14.25" customHeight="1">
      <c r="A759" s="4"/>
      <c r="B759" s="4"/>
      <c r="C759" s="4"/>
      <c r="D759" s="4"/>
      <c r="E759" s="4"/>
      <c r="F759" s="4"/>
      <c r="G759" s="4"/>
    </row>
    <row r="760" spans="1:7" ht="14.25" customHeight="1">
      <c r="A760" s="4"/>
      <c r="B760" s="4"/>
      <c r="C760" s="4"/>
      <c r="D760" s="4"/>
      <c r="E760" s="4"/>
      <c r="F760" s="4"/>
      <c r="G760" s="4"/>
    </row>
    <row r="761" spans="1:7" ht="14.25" customHeight="1">
      <c r="A761" s="4"/>
      <c r="B761" s="4"/>
      <c r="C761" s="4"/>
      <c r="D761" s="4"/>
      <c r="E761" s="4"/>
      <c r="F761" s="4"/>
      <c r="G761" s="4"/>
    </row>
    <row r="762" spans="1:7" ht="14.25" customHeight="1">
      <c r="A762" s="4"/>
      <c r="B762" s="4"/>
      <c r="C762" s="4"/>
      <c r="D762" s="4"/>
      <c r="E762" s="4"/>
      <c r="F762" s="4"/>
      <c r="G762" s="4"/>
    </row>
    <row r="763" spans="1:7" ht="14.25" customHeight="1">
      <c r="A763" s="4"/>
      <c r="B763" s="4"/>
      <c r="C763" s="4"/>
      <c r="D763" s="4"/>
      <c r="E763" s="4"/>
      <c r="F763" s="4"/>
      <c r="G763" s="4"/>
    </row>
    <row r="764" spans="1:7" ht="14.25" customHeight="1">
      <c r="A764" s="4"/>
      <c r="B764" s="4"/>
      <c r="C764" s="4"/>
      <c r="D764" s="4"/>
      <c r="E764" s="4"/>
      <c r="F764" s="4"/>
      <c r="G764" s="4"/>
    </row>
    <row r="765" spans="1:7" ht="14.25" customHeight="1">
      <c r="A765" s="4"/>
      <c r="B765" s="4"/>
      <c r="C765" s="4"/>
      <c r="D765" s="4"/>
      <c r="E765" s="4"/>
      <c r="F765" s="4"/>
      <c r="G765" s="4"/>
    </row>
    <row r="766" spans="1:7" ht="14.25" customHeight="1">
      <c r="A766" s="4"/>
      <c r="B766" s="4"/>
      <c r="C766" s="4"/>
      <c r="D766" s="4"/>
      <c r="E766" s="4"/>
      <c r="F766" s="4"/>
      <c r="G766" s="4"/>
    </row>
    <row r="767" spans="1:7" ht="14.25" customHeight="1">
      <c r="A767" s="4"/>
      <c r="B767" s="4"/>
      <c r="C767" s="4"/>
      <c r="D767" s="4"/>
      <c r="E767" s="4"/>
      <c r="F767" s="4"/>
      <c r="G767" s="4"/>
    </row>
    <row r="768" spans="1:7" ht="14.25" customHeight="1">
      <c r="A768" s="4"/>
      <c r="B768" s="4"/>
      <c r="C768" s="4"/>
      <c r="D768" s="4"/>
      <c r="E768" s="4"/>
      <c r="F768" s="4"/>
      <c r="G768" s="4"/>
    </row>
    <row r="769" spans="1:7" ht="14.25" customHeight="1">
      <c r="A769" s="4"/>
      <c r="B769" s="4"/>
      <c r="C769" s="4"/>
      <c r="D769" s="4"/>
      <c r="E769" s="4"/>
      <c r="F769" s="4"/>
      <c r="G769" s="4"/>
    </row>
    <row r="770" spans="1:7" ht="14.25" customHeight="1">
      <c r="A770" s="4"/>
      <c r="B770" s="4"/>
      <c r="C770" s="4"/>
      <c r="D770" s="4"/>
      <c r="E770" s="4"/>
      <c r="F770" s="4"/>
      <c r="G770" s="4"/>
    </row>
    <row r="771" spans="1:7" ht="14.25" customHeight="1">
      <c r="A771" s="4"/>
      <c r="B771" s="4"/>
      <c r="C771" s="4"/>
      <c r="D771" s="4"/>
      <c r="E771" s="4"/>
      <c r="F771" s="4"/>
      <c r="G771" s="4"/>
    </row>
    <row r="772" spans="1:7" ht="14.25" customHeight="1">
      <c r="A772" s="4"/>
      <c r="B772" s="4"/>
      <c r="C772" s="4"/>
      <c r="D772" s="4"/>
      <c r="E772" s="4"/>
      <c r="F772" s="4"/>
      <c r="G772" s="4"/>
    </row>
    <row r="773" spans="1:7" ht="14.25" customHeight="1">
      <c r="A773" s="4"/>
      <c r="B773" s="4"/>
      <c r="C773" s="4"/>
      <c r="D773" s="4"/>
      <c r="E773" s="4"/>
      <c r="F773" s="4"/>
      <c r="G773" s="4"/>
    </row>
    <row r="774" spans="1:7" ht="14.25" customHeight="1">
      <c r="A774" s="4"/>
      <c r="B774" s="4"/>
      <c r="C774" s="4"/>
      <c r="D774" s="4"/>
      <c r="E774" s="4"/>
      <c r="F774" s="4"/>
      <c r="G774" s="4"/>
    </row>
    <row r="775" spans="1:7" ht="14.25" customHeight="1">
      <c r="A775" s="4"/>
      <c r="B775" s="4"/>
      <c r="C775" s="4"/>
      <c r="D775" s="4"/>
      <c r="E775" s="4"/>
      <c r="F775" s="4"/>
      <c r="G775" s="4"/>
    </row>
    <row r="776" spans="1:7" ht="14.25" customHeight="1">
      <c r="A776" s="4"/>
      <c r="B776" s="4"/>
      <c r="C776" s="4"/>
      <c r="D776" s="4"/>
      <c r="E776" s="4"/>
      <c r="F776" s="4"/>
      <c r="G776" s="4"/>
    </row>
    <row r="777" spans="1:7" ht="14.25" customHeight="1">
      <c r="A777" s="4"/>
      <c r="B777" s="4"/>
      <c r="C777" s="4"/>
      <c r="D777" s="4"/>
      <c r="E777" s="4"/>
      <c r="F777" s="4"/>
      <c r="G777" s="4"/>
    </row>
    <row r="778" spans="1:7" ht="14.25" customHeight="1">
      <c r="A778" s="4"/>
      <c r="B778" s="4"/>
      <c r="C778" s="4"/>
      <c r="D778" s="4"/>
      <c r="E778" s="4"/>
      <c r="F778" s="4"/>
      <c r="G778" s="4"/>
    </row>
    <row r="779" spans="1:7" ht="14.25" customHeight="1">
      <c r="A779" s="4"/>
      <c r="B779" s="4"/>
      <c r="C779" s="4"/>
      <c r="D779" s="4"/>
      <c r="E779" s="4"/>
      <c r="F779" s="4"/>
      <c r="G779" s="4"/>
    </row>
    <row r="780" spans="1:7" ht="14.25" customHeight="1">
      <c r="A780" s="4"/>
      <c r="B780" s="4"/>
      <c r="C780" s="4"/>
      <c r="D780" s="4"/>
      <c r="E780" s="4"/>
      <c r="F780" s="4"/>
      <c r="G780" s="4"/>
    </row>
    <row r="781" spans="1:7" ht="14.25" customHeight="1">
      <c r="A781" s="4"/>
      <c r="B781" s="4"/>
      <c r="C781" s="4"/>
      <c r="D781" s="4"/>
      <c r="E781" s="4"/>
      <c r="F781" s="4"/>
      <c r="G781" s="4"/>
    </row>
    <row r="782" spans="1:7" ht="14.25" customHeight="1">
      <c r="A782" s="4"/>
      <c r="B782" s="4"/>
      <c r="C782" s="4"/>
      <c r="D782" s="4"/>
      <c r="E782" s="4"/>
      <c r="F782" s="4"/>
      <c r="G782" s="4"/>
    </row>
    <row r="783" spans="1:7" ht="14.25" customHeight="1">
      <c r="A783" s="4"/>
      <c r="B783" s="4"/>
      <c r="C783" s="4"/>
      <c r="D783" s="4"/>
      <c r="E783" s="4"/>
      <c r="F783" s="4"/>
      <c r="G783" s="4"/>
    </row>
    <row r="784" spans="1:7" ht="14.25" customHeight="1">
      <c r="A784" s="4"/>
      <c r="B784" s="4"/>
      <c r="C784" s="4"/>
      <c r="D784" s="4"/>
      <c r="E784" s="4"/>
      <c r="F784" s="4"/>
      <c r="G784" s="4"/>
    </row>
    <row r="785" spans="1:7" ht="14.25" customHeight="1">
      <c r="A785" s="4"/>
      <c r="B785" s="4"/>
      <c r="C785" s="4"/>
      <c r="D785" s="4"/>
      <c r="E785" s="4"/>
      <c r="F785" s="4"/>
      <c r="G785" s="4"/>
    </row>
    <row r="786" spans="1:7" ht="14.25" customHeight="1">
      <c r="A786" s="4"/>
      <c r="B786" s="4"/>
      <c r="C786" s="4"/>
      <c r="D786" s="4"/>
      <c r="E786" s="4"/>
      <c r="F786" s="4"/>
      <c r="G786" s="4"/>
    </row>
    <row r="787" spans="1:7" ht="14.25" customHeight="1">
      <c r="A787" s="4"/>
      <c r="B787" s="4"/>
      <c r="C787" s="4"/>
      <c r="D787" s="4"/>
      <c r="E787" s="4"/>
      <c r="F787" s="4"/>
      <c r="G787" s="4"/>
    </row>
    <row r="788" spans="1:7" ht="14.25" customHeight="1">
      <c r="A788" s="4"/>
      <c r="B788" s="4"/>
      <c r="C788" s="4"/>
      <c r="D788" s="4"/>
      <c r="E788" s="4"/>
      <c r="F788" s="4"/>
      <c r="G788" s="4"/>
    </row>
    <row r="789" spans="1:7" ht="14.25" customHeight="1">
      <c r="A789" s="4"/>
      <c r="B789" s="4"/>
      <c r="C789" s="4"/>
      <c r="D789" s="4"/>
      <c r="E789" s="4"/>
      <c r="F789" s="4"/>
      <c r="G789" s="4"/>
    </row>
    <row r="790" spans="1:7" ht="14.25" customHeight="1">
      <c r="A790" s="4"/>
      <c r="B790" s="4"/>
      <c r="C790" s="4"/>
      <c r="D790" s="4"/>
      <c r="E790" s="4"/>
      <c r="F790" s="4"/>
      <c r="G790" s="4"/>
    </row>
    <row r="791" spans="1:7" ht="14.25" customHeight="1">
      <c r="A791" s="4"/>
      <c r="B791" s="4"/>
      <c r="C791" s="4"/>
      <c r="D791" s="4"/>
      <c r="E791" s="4"/>
      <c r="F791" s="4"/>
      <c r="G791" s="4"/>
    </row>
    <row r="792" spans="1:7" ht="14.25" customHeight="1">
      <c r="A792" s="4"/>
      <c r="B792" s="4"/>
      <c r="C792" s="4"/>
      <c r="D792" s="4"/>
      <c r="E792" s="4"/>
      <c r="F792" s="4"/>
      <c r="G792" s="4"/>
    </row>
    <row r="793" spans="1:7" ht="14.25" customHeight="1">
      <c r="A793" s="4"/>
      <c r="B793" s="4"/>
      <c r="C793" s="4"/>
      <c r="D793" s="4"/>
      <c r="E793" s="4"/>
      <c r="F793" s="4"/>
      <c r="G793" s="4"/>
    </row>
    <row r="794" spans="1:7" ht="14.25" customHeight="1">
      <c r="A794" s="4"/>
      <c r="B794" s="4"/>
      <c r="C794" s="4"/>
      <c r="D794" s="4"/>
      <c r="E794" s="4"/>
      <c r="F794" s="4"/>
      <c r="G794" s="4"/>
    </row>
    <row r="795" spans="1:7" ht="14.25" customHeight="1">
      <c r="A795" s="4"/>
      <c r="B795" s="4"/>
      <c r="C795" s="4"/>
      <c r="D795" s="4"/>
      <c r="E795" s="4"/>
      <c r="F795" s="4"/>
      <c r="G795" s="4"/>
    </row>
    <row r="796" spans="1:7" ht="14.25" customHeight="1">
      <c r="A796" s="4"/>
      <c r="B796" s="4"/>
      <c r="C796" s="4"/>
      <c r="D796" s="4"/>
      <c r="E796" s="4"/>
      <c r="F796" s="4"/>
      <c r="G796" s="4"/>
    </row>
    <row r="797" spans="1:7" ht="14.25" customHeight="1">
      <c r="A797" s="4"/>
      <c r="B797" s="4"/>
      <c r="C797" s="4"/>
      <c r="D797" s="4"/>
      <c r="E797" s="4"/>
      <c r="F797" s="4"/>
      <c r="G797" s="4"/>
    </row>
    <row r="798" spans="1:7" ht="14.25" customHeight="1">
      <c r="A798" s="4"/>
      <c r="B798" s="4"/>
      <c r="C798" s="4"/>
      <c r="D798" s="4"/>
      <c r="E798" s="4"/>
      <c r="F798" s="4"/>
      <c r="G798" s="4"/>
    </row>
    <row r="799" spans="1:7" ht="14.25" customHeight="1">
      <c r="A799" s="4"/>
      <c r="B799" s="4"/>
      <c r="C799" s="4"/>
      <c r="D799" s="4"/>
      <c r="E799" s="4"/>
      <c r="F799" s="4"/>
      <c r="G799" s="4"/>
    </row>
    <row r="800" spans="1:7" ht="14.25" customHeight="1">
      <c r="A800" s="4"/>
      <c r="B800" s="4"/>
      <c r="C800" s="4"/>
      <c r="D800" s="4"/>
      <c r="E800" s="4"/>
      <c r="F800" s="4"/>
      <c r="G800" s="4"/>
    </row>
    <row r="801" spans="1:7" ht="14.25" customHeight="1">
      <c r="A801" s="4"/>
      <c r="B801" s="4"/>
      <c r="C801" s="4"/>
      <c r="D801" s="4"/>
      <c r="E801" s="4"/>
      <c r="F801" s="4"/>
      <c r="G801" s="4"/>
    </row>
    <row r="802" spans="1:7" ht="14.25" customHeight="1">
      <c r="A802" s="4"/>
      <c r="B802" s="4"/>
      <c r="C802" s="4"/>
      <c r="D802" s="4"/>
      <c r="E802" s="4"/>
      <c r="F802" s="4"/>
      <c r="G802" s="4"/>
    </row>
    <row r="803" spans="1:7" ht="14.25" customHeight="1">
      <c r="A803" s="4"/>
      <c r="B803" s="4"/>
      <c r="C803" s="4"/>
      <c r="D803" s="4"/>
      <c r="E803" s="4"/>
      <c r="F803" s="4"/>
      <c r="G803" s="4"/>
    </row>
    <row r="804" spans="1:7" ht="14.25" customHeight="1">
      <c r="A804" s="4"/>
      <c r="B804" s="4"/>
      <c r="C804" s="4"/>
      <c r="D804" s="4"/>
      <c r="E804" s="4"/>
      <c r="F804" s="4"/>
      <c r="G804" s="4"/>
    </row>
    <row r="805" spans="1:7" ht="14.25" customHeight="1">
      <c r="A805" s="4"/>
      <c r="B805" s="4"/>
      <c r="C805" s="4"/>
      <c r="D805" s="4"/>
      <c r="E805" s="4"/>
      <c r="F805" s="4"/>
      <c r="G805" s="4"/>
    </row>
    <row r="806" spans="1:7" ht="14.25" customHeight="1">
      <c r="A806" s="4"/>
      <c r="B806" s="4"/>
      <c r="C806" s="4"/>
      <c r="D806" s="4"/>
      <c r="E806" s="4"/>
      <c r="F806" s="4"/>
      <c r="G806" s="4"/>
    </row>
    <row r="807" spans="1:7" ht="14.25" customHeight="1">
      <c r="A807" s="4"/>
      <c r="B807" s="4"/>
      <c r="C807" s="4"/>
      <c r="D807" s="4"/>
      <c r="E807" s="4"/>
      <c r="F807" s="4"/>
      <c r="G807" s="4"/>
    </row>
    <row r="808" spans="1:7" ht="14.25" customHeight="1">
      <c r="A808" s="4"/>
      <c r="B808" s="4"/>
      <c r="C808" s="4"/>
      <c r="D808" s="4"/>
      <c r="E808" s="4"/>
      <c r="F808" s="4"/>
      <c r="G808" s="4"/>
    </row>
    <row r="809" spans="1:7" ht="14.25" customHeight="1">
      <c r="A809" s="4"/>
      <c r="B809" s="4"/>
      <c r="C809" s="4"/>
      <c r="D809" s="4"/>
      <c r="E809" s="4"/>
      <c r="F809" s="4"/>
      <c r="G809" s="4"/>
    </row>
    <row r="810" spans="1:7" ht="14.25" customHeight="1">
      <c r="A810" s="4"/>
      <c r="B810" s="4"/>
      <c r="C810" s="4"/>
      <c r="D810" s="4"/>
      <c r="E810" s="4"/>
      <c r="F810" s="4"/>
      <c r="G810" s="4"/>
    </row>
    <row r="811" spans="1:7" ht="14.25" customHeight="1">
      <c r="A811" s="4"/>
      <c r="B811" s="4"/>
      <c r="C811" s="4"/>
      <c r="D811" s="4"/>
      <c r="E811" s="4"/>
      <c r="F811" s="4"/>
      <c r="G811" s="4"/>
    </row>
    <row r="812" spans="1:7" ht="14.25" customHeight="1">
      <c r="A812" s="4"/>
      <c r="B812" s="4"/>
      <c r="C812" s="4"/>
      <c r="D812" s="4"/>
      <c r="E812" s="4"/>
      <c r="F812" s="4"/>
      <c r="G812" s="4"/>
    </row>
    <row r="813" spans="1:7" ht="14.25" customHeight="1">
      <c r="A813" s="4"/>
      <c r="B813" s="4"/>
      <c r="C813" s="4"/>
      <c r="D813" s="4"/>
      <c r="E813" s="4"/>
      <c r="F813" s="4"/>
      <c r="G813" s="4"/>
    </row>
    <row r="814" spans="1:7" ht="14.25" customHeight="1">
      <c r="A814" s="4"/>
      <c r="B814" s="4"/>
      <c r="C814" s="4"/>
      <c r="D814" s="4"/>
      <c r="E814" s="4"/>
      <c r="F814" s="4"/>
      <c r="G814" s="4"/>
    </row>
    <row r="815" spans="1:7" ht="14.25" customHeight="1">
      <c r="A815" s="4"/>
      <c r="B815" s="4"/>
      <c r="C815" s="4"/>
      <c r="D815" s="4"/>
      <c r="E815" s="4"/>
      <c r="F815" s="4"/>
      <c r="G815" s="4"/>
    </row>
    <row r="816" spans="1:7" ht="14.25" customHeight="1">
      <c r="A816" s="4"/>
      <c r="B816" s="4"/>
      <c r="C816" s="4"/>
      <c r="D816" s="4"/>
      <c r="E816" s="4"/>
      <c r="F816" s="4"/>
      <c r="G816" s="4"/>
    </row>
    <row r="817" spans="1:7" ht="14.25" customHeight="1">
      <c r="A817" s="4"/>
      <c r="B817" s="4"/>
      <c r="C817" s="4"/>
      <c r="D817" s="4"/>
      <c r="E817" s="4"/>
      <c r="F817" s="4"/>
      <c r="G817" s="4"/>
    </row>
    <row r="818" spans="1:7" ht="14.25" customHeight="1">
      <c r="A818" s="4"/>
      <c r="B818" s="4"/>
      <c r="C818" s="4"/>
      <c r="D818" s="4"/>
      <c r="E818" s="4"/>
      <c r="F818" s="4"/>
      <c r="G818" s="4"/>
    </row>
    <row r="819" spans="1:7" ht="14.25" customHeight="1">
      <c r="A819" s="4"/>
      <c r="B819" s="4"/>
      <c r="C819" s="4"/>
      <c r="D819" s="4"/>
      <c r="E819" s="4"/>
      <c r="F819" s="4"/>
      <c r="G819" s="4"/>
    </row>
    <row r="820" spans="1:7" ht="14.25" customHeight="1">
      <c r="A820" s="4"/>
      <c r="B820" s="4"/>
      <c r="C820" s="4"/>
      <c r="D820" s="4"/>
      <c r="E820" s="4"/>
      <c r="F820" s="4"/>
      <c r="G820" s="4"/>
    </row>
    <row r="821" spans="1:7" ht="14.25" customHeight="1">
      <c r="A821" s="4"/>
      <c r="B821" s="4"/>
      <c r="C821" s="4"/>
      <c r="D821" s="4"/>
      <c r="E821" s="4"/>
      <c r="F821" s="4"/>
      <c r="G821" s="4"/>
    </row>
    <row r="822" spans="1:7" ht="14.25" customHeight="1">
      <c r="A822" s="4"/>
      <c r="B822" s="4"/>
      <c r="C822" s="4"/>
      <c r="D822" s="4"/>
      <c r="E822" s="4"/>
      <c r="F822" s="4"/>
      <c r="G822" s="4"/>
    </row>
    <row r="823" spans="1:7" ht="14.25" customHeight="1">
      <c r="A823" s="4"/>
      <c r="B823" s="4"/>
      <c r="C823" s="4"/>
      <c r="D823" s="4"/>
      <c r="E823" s="4"/>
      <c r="F823" s="4"/>
      <c r="G823" s="4"/>
    </row>
    <row r="824" spans="1:7" ht="14.25" customHeight="1">
      <c r="A824" s="4"/>
      <c r="B824" s="4"/>
      <c r="C824" s="4"/>
      <c r="D824" s="4"/>
      <c r="E824" s="4"/>
      <c r="F824" s="4"/>
      <c r="G824" s="4"/>
    </row>
    <row r="825" spans="1:7" ht="14.25" customHeight="1">
      <c r="A825" s="4"/>
      <c r="B825" s="4"/>
      <c r="C825" s="4"/>
      <c r="D825" s="4"/>
      <c r="E825" s="4"/>
      <c r="F825" s="4"/>
      <c r="G825" s="4"/>
    </row>
    <row r="826" spans="1:7" ht="14.25" customHeight="1">
      <c r="A826" s="4"/>
      <c r="B826" s="4"/>
      <c r="C826" s="4"/>
      <c r="D826" s="4"/>
      <c r="E826" s="4"/>
      <c r="F826" s="4"/>
      <c r="G826" s="4"/>
    </row>
    <row r="827" spans="1:7" ht="14.25" customHeight="1">
      <c r="A827" s="4"/>
      <c r="B827" s="4"/>
      <c r="C827" s="4"/>
      <c r="D827" s="4"/>
      <c r="E827" s="4"/>
      <c r="F827" s="4"/>
      <c r="G827" s="4"/>
    </row>
    <row r="828" spans="1:7" ht="14.25" customHeight="1">
      <c r="A828" s="4"/>
      <c r="B828" s="4"/>
      <c r="C828" s="4"/>
      <c r="D828" s="4"/>
      <c r="E828" s="4"/>
      <c r="F828" s="4"/>
      <c r="G828" s="4"/>
    </row>
    <row r="829" spans="1:7" ht="14.25" customHeight="1">
      <c r="A829" s="4"/>
      <c r="B829" s="4"/>
      <c r="C829" s="4"/>
      <c r="D829" s="4"/>
      <c r="E829" s="4"/>
      <c r="F829" s="4"/>
      <c r="G829" s="4"/>
    </row>
    <row r="830" spans="1:7" ht="14.25" customHeight="1">
      <c r="A830" s="4"/>
      <c r="B830" s="4"/>
      <c r="C830" s="4"/>
      <c r="D830" s="4"/>
      <c r="E830" s="4"/>
      <c r="F830" s="4"/>
      <c r="G830" s="4"/>
    </row>
    <row r="831" spans="1:7" ht="14.25" customHeight="1">
      <c r="A831" s="4"/>
      <c r="B831" s="4"/>
      <c r="C831" s="4"/>
      <c r="D831" s="4"/>
      <c r="E831" s="4"/>
      <c r="F831" s="4"/>
      <c r="G831" s="4"/>
    </row>
    <row r="832" spans="1:7" ht="14.25" customHeight="1">
      <c r="A832" s="4"/>
      <c r="B832" s="4"/>
      <c r="C832" s="4"/>
      <c r="D832" s="4"/>
      <c r="E832" s="4"/>
      <c r="F832" s="4"/>
      <c r="G832" s="4"/>
    </row>
    <row r="833" spans="1:7" ht="14.25" customHeight="1">
      <c r="A833" s="4"/>
      <c r="B833" s="4"/>
      <c r="C833" s="4"/>
      <c r="D833" s="4"/>
      <c r="E833" s="4"/>
      <c r="F833" s="4"/>
      <c r="G833" s="4"/>
    </row>
    <row r="834" spans="1:7" ht="14.25" customHeight="1">
      <c r="A834" s="4"/>
      <c r="B834" s="4"/>
      <c r="C834" s="4"/>
      <c r="D834" s="4"/>
      <c r="E834" s="4"/>
      <c r="F834" s="4"/>
      <c r="G834" s="4"/>
    </row>
    <row r="835" spans="1:7" ht="14.25" customHeight="1">
      <c r="A835" s="4"/>
      <c r="B835" s="4"/>
      <c r="C835" s="4"/>
      <c r="D835" s="4"/>
      <c r="E835" s="4"/>
      <c r="F835" s="4"/>
      <c r="G835" s="4"/>
    </row>
    <row r="836" spans="1:7" ht="14.25" customHeight="1">
      <c r="A836" s="4"/>
      <c r="B836" s="4"/>
      <c r="C836" s="4"/>
      <c r="D836" s="4"/>
      <c r="E836" s="4"/>
      <c r="F836" s="4"/>
      <c r="G836" s="4"/>
    </row>
    <row r="837" spans="1:7" ht="14.25" customHeight="1">
      <c r="A837" s="4"/>
      <c r="B837" s="4"/>
      <c r="C837" s="4"/>
      <c r="D837" s="4"/>
      <c r="E837" s="4"/>
      <c r="F837" s="4"/>
      <c r="G837" s="4"/>
    </row>
    <row r="838" spans="1:7" ht="14.25" customHeight="1">
      <c r="A838" s="4"/>
      <c r="B838" s="4"/>
      <c r="C838" s="4"/>
      <c r="D838" s="4"/>
      <c r="E838" s="4"/>
      <c r="F838" s="4"/>
      <c r="G838" s="4"/>
    </row>
    <row r="839" spans="1:7" ht="14.25" customHeight="1">
      <c r="A839" s="4"/>
      <c r="B839" s="4"/>
      <c r="C839" s="4"/>
      <c r="D839" s="4"/>
      <c r="E839" s="4"/>
      <c r="F839" s="4"/>
      <c r="G839" s="4"/>
    </row>
    <row r="840" spans="1:7" ht="14.25" customHeight="1">
      <c r="A840" s="4"/>
      <c r="B840" s="4"/>
      <c r="C840" s="4"/>
      <c r="D840" s="4"/>
      <c r="E840" s="4"/>
      <c r="F840" s="4"/>
      <c r="G840" s="4"/>
    </row>
    <row r="841" spans="1:7" ht="14.25" customHeight="1">
      <c r="A841" s="4"/>
      <c r="B841" s="4"/>
      <c r="C841" s="4"/>
      <c r="D841" s="4"/>
      <c r="E841" s="4"/>
      <c r="F841" s="4"/>
      <c r="G841" s="4"/>
    </row>
    <row r="842" spans="1:7" ht="14.25" customHeight="1">
      <c r="A842" s="4"/>
      <c r="B842" s="4"/>
      <c r="C842" s="4"/>
      <c r="D842" s="4"/>
      <c r="E842" s="4"/>
      <c r="F842" s="4"/>
      <c r="G842" s="4"/>
    </row>
    <row r="843" spans="1:7" ht="14.25" customHeight="1">
      <c r="A843" s="4"/>
      <c r="B843" s="4"/>
      <c r="C843" s="4"/>
      <c r="D843" s="4"/>
      <c r="E843" s="4"/>
      <c r="F843" s="4"/>
      <c r="G843" s="4"/>
    </row>
    <row r="844" spans="1:7" ht="14.25" customHeight="1">
      <c r="A844" s="4"/>
      <c r="B844" s="4"/>
      <c r="C844" s="4"/>
      <c r="D844" s="4"/>
      <c r="E844" s="4"/>
      <c r="F844" s="4"/>
      <c r="G844" s="4"/>
    </row>
    <row r="845" spans="1:7" ht="14.25" customHeight="1">
      <c r="A845" s="4"/>
      <c r="B845" s="4"/>
      <c r="C845" s="4"/>
      <c r="D845" s="4"/>
      <c r="E845" s="4"/>
      <c r="F845" s="4"/>
      <c r="G845" s="4"/>
    </row>
    <row r="846" spans="1:7" ht="14.25" customHeight="1">
      <c r="A846" s="4"/>
      <c r="B846" s="4"/>
      <c r="C846" s="4"/>
      <c r="D846" s="4"/>
      <c r="E846" s="4"/>
      <c r="F846" s="4"/>
      <c r="G846" s="4"/>
    </row>
    <row r="847" spans="1:7" ht="14.25" customHeight="1">
      <c r="A847" s="4"/>
      <c r="B847" s="4"/>
      <c r="C847" s="4"/>
      <c r="D847" s="4"/>
      <c r="E847" s="4"/>
      <c r="F847" s="4"/>
      <c r="G847" s="4"/>
    </row>
    <row r="848" spans="1:7" ht="14.25" customHeight="1">
      <c r="A848" s="4"/>
      <c r="B848" s="4"/>
      <c r="C848" s="4"/>
      <c r="D848" s="4"/>
      <c r="E848" s="4"/>
      <c r="F848" s="4"/>
      <c r="G848" s="4"/>
    </row>
    <row r="849" spans="1:7" ht="14.25" customHeight="1">
      <c r="A849" s="4"/>
      <c r="B849" s="4"/>
      <c r="C849" s="4"/>
      <c r="D849" s="4"/>
      <c r="E849" s="4"/>
      <c r="F849" s="4"/>
      <c r="G849" s="4"/>
    </row>
    <row r="850" spans="1:7" ht="14.25" customHeight="1">
      <c r="A850" s="4"/>
      <c r="B850" s="4"/>
      <c r="C850" s="4"/>
      <c r="D850" s="4"/>
      <c r="E850" s="4"/>
      <c r="F850" s="4"/>
      <c r="G850" s="4"/>
    </row>
    <row r="851" spans="1:7" ht="14.25" customHeight="1">
      <c r="A851" s="4"/>
      <c r="B851" s="4"/>
      <c r="C851" s="4"/>
      <c r="D851" s="4"/>
      <c r="E851" s="4"/>
      <c r="F851" s="4"/>
      <c r="G851" s="4"/>
    </row>
    <row r="852" spans="1:7" ht="14.25" customHeight="1">
      <c r="A852" s="4"/>
      <c r="B852" s="4"/>
      <c r="C852" s="4"/>
      <c r="D852" s="4"/>
      <c r="E852" s="4"/>
      <c r="F852" s="4"/>
      <c r="G852" s="4"/>
    </row>
    <row r="853" spans="1:7" ht="14.25" customHeight="1">
      <c r="A853" s="4"/>
      <c r="B853" s="4"/>
      <c r="C853" s="4"/>
      <c r="D853" s="4"/>
      <c r="E853" s="4"/>
      <c r="F853" s="4"/>
      <c r="G853" s="4"/>
    </row>
    <row r="854" spans="1:7" ht="14.25" customHeight="1">
      <c r="A854" s="4"/>
      <c r="B854" s="4"/>
      <c r="C854" s="4"/>
      <c r="D854" s="4"/>
      <c r="E854" s="4"/>
      <c r="F854" s="4"/>
      <c r="G854" s="4"/>
    </row>
    <row r="855" spans="1:7" ht="14.25" customHeight="1">
      <c r="A855" s="4"/>
      <c r="B855" s="4"/>
      <c r="C855" s="4"/>
      <c r="D855" s="4"/>
      <c r="E855" s="4"/>
      <c r="F855" s="4"/>
      <c r="G855" s="4"/>
    </row>
    <row r="856" spans="1:7" ht="14.25" customHeight="1">
      <c r="A856" s="4"/>
      <c r="B856" s="4"/>
      <c r="C856" s="4"/>
      <c r="D856" s="4"/>
      <c r="E856" s="4"/>
      <c r="F856" s="4"/>
      <c r="G856" s="4"/>
    </row>
    <row r="857" spans="1:7" ht="14.25" customHeight="1">
      <c r="A857" s="4"/>
      <c r="B857" s="4"/>
      <c r="C857" s="4"/>
      <c r="D857" s="4"/>
      <c r="E857" s="4"/>
      <c r="F857" s="4"/>
      <c r="G857" s="4"/>
    </row>
    <row r="858" spans="1:7" ht="14.25" customHeight="1">
      <c r="A858" s="4"/>
      <c r="B858" s="4"/>
      <c r="C858" s="4"/>
      <c r="D858" s="4"/>
      <c r="E858" s="4"/>
      <c r="F858" s="4"/>
      <c r="G858" s="4"/>
    </row>
    <row r="859" spans="1:7" ht="14.25" customHeight="1">
      <c r="A859" s="4"/>
      <c r="B859" s="4"/>
      <c r="C859" s="4"/>
      <c r="D859" s="4"/>
      <c r="E859" s="4"/>
      <c r="F859" s="4"/>
      <c r="G859" s="4"/>
    </row>
    <row r="860" spans="1:7" ht="14.25" customHeight="1">
      <c r="A860" s="4"/>
      <c r="B860" s="4"/>
      <c r="C860" s="4"/>
      <c r="D860" s="4"/>
      <c r="E860" s="4"/>
      <c r="F860" s="4"/>
      <c r="G860" s="4"/>
    </row>
    <row r="861" spans="1:7" ht="14.25" customHeight="1">
      <c r="A861" s="4"/>
      <c r="B861" s="4"/>
      <c r="C861" s="4"/>
      <c r="D861" s="4"/>
      <c r="E861" s="4"/>
      <c r="F861" s="4"/>
      <c r="G861" s="4"/>
    </row>
    <row r="862" spans="1:7" ht="14.25" customHeight="1">
      <c r="A862" s="4"/>
      <c r="B862" s="4"/>
      <c r="C862" s="4"/>
      <c r="D862" s="4"/>
      <c r="E862" s="4"/>
      <c r="F862" s="4"/>
      <c r="G862" s="4"/>
    </row>
    <row r="863" spans="1:7" ht="14.25" customHeight="1">
      <c r="A863" s="4"/>
      <c r="B863" s="4"/>
      <c r="C863" s="4"/>
      <c r="D863" s="4"/>
      <c r="E863" s="4"/>
      <c r="F863" s="4"/>
      <c r="G863" s="4"/>
    </row>
    <row r="864" spans="1:7" ht="14.25" customHeight="1">
      <c r="A864" s="4"/>
      <c r="B864" s="4"/>
      <c r="C864" s="4"/>
      <c r="D864" s="4"/>
      <c r="E864" s="4"/>
      <c r="F864" s="4"/>
      <c r="G864" s="4"/>
    </row>
    <row r="865" spans="1:7" ht="14.25" customHeight="1">
      <c r="A865" s="4"/>
      <c r="B865" s="4"/>
      <c r="C865" s="4"/>
      <c r="D865" s="4"/>
      <c r="E865" s="4"/>
      <c r="F865" s="4"/>
      <c r="G865" s="4"/>
    </row>
    <row r="866" spans="1:7" ht="14.25" customHeight="1">
      <c r="A866" s="4"/>
      <c r="B866" s="4"/>
      <c r="C866" s="4"/>
      <c r="D866" s="4"/>
      <c r="E866" s="4"/>
      <c r="F866" s="4"/>
      <c r="G866" s="4"/>
    </row>
    <row r="867" spans="1:7" ht="14.25" customHeight="1">
      <c r="A867" s="4"/>
      <c r="B867" s="4"/>
      <c r="C867" s="4"/>
      <c r="D867" s="4"/>
      <c r="E867" s="4"/>
      <c r="F867" s="4"/>
      <c r="G867" s="4"/>
    </row>
    <row r="868" spans="1:7" ht="14.25" customHeight="1">
      <c r="A868" s="4"/>
      <c r="B868" s="4"/>
      <c r="C868" s="4"/>
      <c r="D868" s="4"/>
      <c r="E868" s="4"/>
      <c r="F868" s="4"/>
      <c r="G868" s="4"/>
    </row>
    <row r="869" spans="1:7" ht="14.25" customHeight="1">
      <c r="A869" s="4"/>
      <c r="B869" s="4"/>
      <c r="C869" s="4"/>
      <c r="D869" s="4"/>
      <c r="E869" s="4"/>
      <c r="F869" s="4"/>
      <c r="G869" s="4"/>
    </row>
    <row r="870" spans="1:7" ht="14.25" customHeight="1">
      <c r="A870" s="4"/>
      <c r="B870" s="4"/>
      <c r="C870" s="4"/>
      <c r="D870" s="4"/>
      <c r="E870" s="4"/>
      <c r="F870" s="4"/>
      <c r="G870" s="4"/>
    </row>
    <row r="871" spans="1:7" ht="14.25" customHeight="1">
      <c r="A871" s="4"/>
      <c r="B871" s="4"/>
      <c r="C871" s="4"/>
      <c r="D871" s="4"/>
      <c r="E871" s="4"/>
      <c r="F871" s="4"/>
      <c r="G871" s="4"/>
    </row>
    <row r="872" spans="1:7" ht="14.25" customHeight="1">
      <c r="A872" s="4"/>
      <c r="B872" s="4"/>
      <c r="C872" s="4"/>
      <c r="D872" s="4"/>
      <c r="E872" s="4"/>
      <c r="F872" s="4"/>
      <c r="G872" s="4"/>
    </row>
    <row r="873" spans="1:7" ht="14.25" customHeight="1">
      <c r="A873" s="4"/>
      <c r="B873" s="4"/>
      <c r="C873" s="4"/>
      <c r="D873" s="4"/>
      <c r="E873" s="4"/>
      <c r="F873" s="4"/>
      <c r="G873" s="4"/>
    </row>
    <row r="874" spans="1:7" ht="14.25" customHeight="1">
      <c r="A874" s="4"/>
      <c r="B874" s="4"/>
      <c r="C874" s="4"/>
      <c r="D874" s="4"/>
      <c r="E874" s="4"/>
      <c r="F874" s="4"/>
      <c r="G874" s="4"/>
    </row>
    <row r="875" spans="1:7" ht="14.25" customHeight="1">
      <c r="A875" s="4"/>
      <c r="B875" s="4"/>
      <c r="C875" s="4"/>
      <c r="D875" s="4"/>
      <c r="E875" s="4"/>
      <c r="F875" s="4"/>
      <c r="G875" s="4"/>
    </row>
    <row r="876" spans="1:7" ht="14.25" customHeight="1">
      <c r="A876" s="4"/>
      <c r="B876" s="4"/>
      <c r="C876" s="4"/>
      <c r="D876" s="4"/>
      <c r="E876" s="4"/>
      <c r="F876" s="4"/>
      <c r="G876" s="4"/>
    </row>
    <row r="877" spans="1:7" ht="14.25" customHeight="1">
      <c r="A877" s="4"/>
      <c r="B877" s="4"/>
      <c r="C877" s="4"/>
      <c r="D877" s="4"/>
      <c r="E877" s="4"/>
      <c r="F877" s="4"/>
      <c r="G877" s="4"/>
    </row>
    <row r="878" spans="1:7" ht="14.25" customHeight="1">
      <c r="A878" s="4"/>
      <c r="B878" s="4"/>
      <c r="C878" s="4"/>
      <c r="D878" s="4"/>
      <c r="E878" s="4"/>
      <c r="F878" s="4"/>
      <c r="G878" s="4"/>
    </row>
    <row r="879" spans="1:7" ht="14.25" customHeight="1">
      <c r="A879" s="4"/>
      <c r="B879" s="4"/>
      <c r="C879" s="4"/>
      <c r="D879" s="4"/>
      <c r="E879" s="4"/>
      <c r="F879" s="4"/>
      <c r="G879" s="4"/>
    </row>
    <row r="880" spans="1:7" ht="14.25" customHeight="1">
      <c r="A880" s="4"/>
      <c r="B880" s="4"/>
      <c r="C880" s="4"/>
      <c r="D880" s="4"/>
      <c r="E880" s="4"/>
      <c r="F880" s="4"/>
      <c r="G880" s="4"/>
    </row>
    <row r="881" spans="1:7" ht="14.25" customHeight="1">
      <c r="A881" s="4"/>
      <c r="B881" s="4"/>
      <c r="C881" s="4"/>
      <c r="D881" s="4"/>
      <c r="E881" s="4"/>
      <c r="F881" s="4"/>
      <c r="G881" s="4"/>
    </row>
    <row r="882" spans="1:7" ht="14.25" customHeight="1">
      <c r="A882" s="4"/>
      <c r="B882" s="4"/>
      <c r="C882" s="4"/>
      <c r="D882" s="4"/>
      <c r="E882" s="4"/>
      <c r="F882" s="4"/>
      <c r="G882" s="4"/>
    </row>
    <row r="883" spans="1:7" ht="14.25" customHeight="1">
      <c r="A883" s="4"/>
      <c r="B883" s="4"/>
      <c r="C883" s="4"/>
      <c r="D883" s="4"/>
      <c r="E883" s="4"/>
      <c r="F883" s="4"/>
      <c r="G883" s="4"/>
    </row>
    <row r="884" spans="1:7" ht="14.25" customHeight="1">
      <c r="A884" s="4"/>
      <c r="B884" s="4"/>
      <c r="C884" s="4"/>
      <c r="D884" s="4"/>
      <c r="E884" s="4"/>
      <c r="F884" s="4"/>
      <c r="G884" s="4"/>
    </row>
    <row r="885" spans="1:7" ht="14.25" customHeight="1">
      <c r="A885" s="4"/>
      <c r="B885" s="4"/>
      <c r="C885" s="4"/>
      <c r="D885" s="4"/>
      <c r="E885" s="4"/>
      <c r="F885" s="4"/>
      <c r="G885" s="4"/>
    </row>
    <row r="886" spans="1:7" ht="14.25" customHeight="1">
      <c r="A886" s="4"/>
      <c r="B886" s="4"/>
      <c r="C886" s="4"/>
      <c r="D886" s="4"/>
      <c r="E886" s="4"/>
      <c r="F886" s="4"/>
      <c r="G886" s="4"/>
    </row>
    <row r="887" spans="1:7" ht="14.25" customHeight="1">
      <c r="A887" s="4"/>
      <c r="B887" s="4"/>
      <c r="C887" s="4"/>
      <c r="D887" s="4"/>
      <c r="E887" s="4"/>
      <c r="F887" s="4"/>
      <c r="G887" s="4"/>
    </row>
    <row r="888" spans="1:7" ht="14.25" customHeight="1">
      <c r="A888" s="4"/>
      <c r="B888" s="4"/>
      <c r="C888" s="4"/>
      <c r="D888" s="4"/>
      <c r="E888" s="4"/>
      <c r="F888" s="4"/>
      <c r="G888" s="4"/>
    </row>
    <row r="889" spans="1:7" ht="14.25" customHeight="1">
      <c r="A889" s="4"/>
      <c r="B889" s="4"/>
      <c r="C889" s="4"/>
      <c r="D889" s="4"/>
      <c r="E889" s="4"/>
      <c r="F889" s="4"/>
      <c r="G889" s="4"/>
    </row>
    <row r="890" spans="1:7" ht="14.25" customHeight="1">
      <c r="A890" s="4"/>
      <c r="B890" s="4"/>
      <c r="C890" s="4"/>
      <c r="D890" s="4"/>
      <c r="E890" s="4"/>
      <c r="F890" s="4"/>
      <c r="G890" s="4"/>
    </row>
    <row r="891" spans="1:7" ht="14.25" customHeight="1">
      <c r="A891" s="4"/>
      <c r="B891" s="4"/>
      <c r="C891" s="4"/>
      <c r="D891" s="4"/>
      <c r="E891" s="4"/>
      <c r="F891" s="4"/>
      <c r="G891" s="4"/>
    </row>
    <row r="892" spans="1:7" ht="14.25" customHeight="1">
      <c r="A892" s="4"/>
      <c r="B892" s="4"/>
      <c r="C892" s="4"/>
      <c r="D892" s="4"/>
      <c r="E892" s="4"/>
      <c r="F892" s="4"/>
      <c r="G892" s="4"/>
    </row>
    <row r="893" spans="1:7" ht="14.25" customHeight="1">
      <c r="A893" s="4"/>
      <c r="B893" s="4"/>
      <c r="C893" s="4"/>
      <c r="D893" s="4"/>
      <c r="E893" s="4"/>
      <c r="F893" s="4"/>
      <c r="G893" s="4"/>
    </row>
    <row r="894" spans="1:7" ht="14.25" customHeight="1">
      <c r="A894" s="4"/>
      <c r="B894" s="4"/>
      <c r="C894" s="4"/>
      <c r="D894" s="4"/>
      <c r="E894" s="4"/>
      <c r="F894" s="4"/>
      <c r="G894" s="4"/>
    </row>
    <row r="895" spans="1:7" ht="14.25" customHeight="1">
      <c r="A895" s="4"/>
      <c r="B895" s="4"/>
      <c r="C895" s="4"/>
      <c r="D895" s="4"/>
      <c r="E895" s="4"/>
      <c r="F895" s="4"/>
      <c r="G895" s="4"/>
    </row>
    <row r="896" spans="1:7" ht="14.25" customHeight="1">
      <c r="A896" s="4"/>
      <c r="B896" s="4"/>
      <c r="C896" s="4"/>
      <c r="D896" s="4"/>
      <c r="E896" s="4"/>
      <c r="F896" s="4"/>
      <c r="G896" s="4"/>
    </row>
    <row r="897" spans="1:7" ht="14.25" customHeight="1">
      <c r="A897" s="4"/>
      <c r="B897" s="4"/>
      <c r="C897" s="4"/>
      <c r="D897" s="4"/>
      <c r="E897" s="4"/>
      <c r="F897" s="4"/>
      <c r="G897" s="4"/>
    </row>
    <row r="898" spans="1:7" ht="14.25" customHeight="1">
      <c r="A898" s="4"/>
      <c r="B898" s="4"/>
      <c r="C898" s="4"/>
      <c r="D898" s="4"/>
      <c r="E898" s="4"/>
      <c r="F898" s="4"/>
      <c r="G898" s="4"/>
    </row>
    <row r="899" spans="1:7" ht="14.25" customHeight="1">
      <c r="A899" s="4"/>
      <c r="B899" s="4"/>
      <c r="C899" s="4"/>
      <c r="D899" s="4"/>
      <c r="E899" s="4"/>
      <c r="F899" s="4"/>
      <c r="G899" s="4"/>
    </row>
    <row r="900" spans="1:7" ht="14.25" customHeight="1">
      <c r="A900" s="4"/>
      <c r="B900" s="4"/>
      <c r="C900" s="4"/>
      <c r="D900" s="4"/>
      <c r="E900" s="4"/>
      <c r="F900" s="4"/>
      <c r="G900" s="4"/>
    </row>
    <row r="901" spans="1:7" ht="14.25" customHeight="1">
      <c r="A901" s="4"/>
      <c r="B901" s="4"/>
      <c r="C901" s="4"/>
      <c r="D901" s="4"/>
      <c r="E901" s="4"/>
      <c r="F901" s="4"/>
      <c r="G901" s="4"/>
    </row>
    <row r="902" spans="1:7" ht="14.25" customHeight="1">
      <c r="A902" s="4"/>
      <c r="B902" s="4"/>
      <c r="C902" s="4"/>
      <c r="D902" s="4"/>
      <c r="E902" s="4"/>
      <c r="F902" s="4"/>
      <c r="G902" s="4"/>
    </row>
    <row r="903" spans="1:7" ht="14.25" customHeight="1">
      <c r="A903" s="4"/>
      <c r="B903" s="4"/>
      <c r="C903" s="4"/>
      <c r="D903" s="4"/>
      <c r="E903" s="4"/>
      <c r="F903" s="4"/>
      <c r="G903" s="4"/>
    </row>
    <row r="904" spans="1:7" ht="14.25" customHeight="1">
      <c r="A904" s="4"/>
      <c r="B904" s="4"/>
      <c r="C904" s="4"/>
      <c r="D904" s="4"/>
      <c r="E904" s="4"/>
      <c r="F904" s="4"/>
      <c r="G904" s="4"/>
    </row>
    <row r="905" spans="1:7" ht="14.25" customHeight="1">
      <c r="A905" s="4"/>
      <c r="B905" s="4"/>
      <c r="C905" s="4"/>
      <c r="D905" s="4"/>
      <c r="E905" s="4"/>
      <c r="F905" s="4"/>
      <c r="G905" s="4"/>
    </row>
    <row r="906" spans="1:7" ht="14.25" customHeight="1">
      <c r="A906" s="4"/>
      <c r="B906" s="4"/>
      <c r="C906" s="4"/>
      <c r="D906" s="4"/>
      <c r="E906" s="4"/>
      <c r="F906" s="4"/>
      <c r="G906" s="4"/>
    </row>
    <row r="907" spans="1:7" ht="14.25" customHeight="1">
      <c r="A907" s="4"/>
      <c r="B907" s="4"/>
      <c r="C907" s="4"/>
      <c r="D907" s="4"/>
      <c r="E907" s="4"/>
      <c r="F907" s="4"/>
      <c r="G907" s="4"/>
    </row>
    <row r="908" spans="1:7" ht="14.25" customHeight="1">
      <c r="A908" s="4"/>
      <c r="B908" s="4"/>
      <c r="C908" s="4"/>
      <c r="D908" s="4"/>
      <c r="E908" s="4"/>
      <c r="F908" s="4"/>
      <c r="G908" s="4"/>
    </row>
    <row r="909" spans="1:7" ht="14.25" customHeight="1">
      <c r="A909" s="4"/>
      <c r="B909" s="4"/>
      <c r="C909" s="4"/>
      <c r="D909" s="4"/>
      <c r="E909" s="4"/>
      <c r="F909" s="4"/>
      <c r="G909" s="4"/>
    </row>
    <row r="910" spans="1:7" ht="14.25" customHeight="1">
      <c r="A910" s="4"/>
      <c r="B910" s="4"/>
      <c r="C910" s="4"/>
      <c r="D910" s="4"/>
      <c r="E910" s="4"/>
      <c r="F910" s="4"/>
      <c r="G910" s="4"/>
    </row>
    <row r="911" spans="1:7" ht="14.25" customHeight="1">
      <c r="A911" s="4"/>
      <c r="B911" s="4"/>
      <c r="C911" s="4"/>
      <c r="D911" s="4"/>
      <c r="E911" s="4"/>
      <c r="F911" s="4"/>
      <c r="G911" s="4"/>
    </row>
    <row r="912" spans="1:7" ht="14.25" customHeight="1">
      <c r="A912" s="4"/>
      <c r="B912" s="4"/>
      <c r="C912" s="4"/>
      <c r="D912" s="4"/>
      <c r="E912" s="4"/>
      <c r="F912" s="4"/>
      <c r="G912" s="4"/>
    </row>
    <row r="913" spans="1:7" ht="14.25" customHeight="1">
      <c r="A913" s="4"/>
      <c r="B913" s="4"/>
      <c r="C913" s="4"/>
      <c r="D913" s="4"/>
      <c r="E913" s="4"/>
      <c r="F913" s="4"/>
      <c r="G913" s="4"/>
    </row>
    <row r="914" spans="1:7" ht="14.25" customHeight="1">
      <c r="A914" s="4"/>
      <c r="B914" s="4"/>
      <c r="C914" s="4"/>
      <c r="D914" s="4"/>
      <c r="E914" s="4"/>
      <c r="F914" s="4"/>
      <c r="G914" s="4"/>
    </row>
    <row r="915" spans="1:7" ht="14.25" customHeight="1">
      <c r="A915" s="4"/>
      <c r="B915" s="4"/>
      <c r="C915" s="4"/>
      <c r="D915" s="4"/>
      <c r="E915" s="4"/>
      <c r="F915" s="4"/>
      <c r="G915" s="4"/>
    </row>
    <row r="916" spans="1:7" ht="14.25" customHeight="1">
      <c r="A916" s="4"/>
      <c r="B916" s="4"/>
      <c r="C916" s="4"/>
      <c r="D916" s="4"/>
      <c r="E916" s="4"/>
      <c r="F916" s="4"/>
      <c r="G916" s="4"/>
    </row>
    <row r="917" spans="1:7" ht="14.25" customHeight="1">
      <c r="A917" s="4"/>
      <c r="B917" s="4"/>
      <c r="C917" s="4"/>
      <c r="D917" s="4"/>
      <c r="E917" s="4"/>
      <c r="F917" s="4"/>
      <c r="G917" s="4"/>
    </row>
    <row r="918" spans="1:7" ht="14.25" customHeight="1">
      <c r="A918" s="4"/>
      <c r="B918" s="4"/>
      <c r="C918" s="4"/>
      <c r="D918" s="4"/>
      <c r="E918" s="4"/>
      <c r="F918" s="4"/>
      <c r="G918" s="4"/>
    </row>
    <row r="919" spans="1:7" ht="14.25" customHeight="1">
      <c r="A919" s="4"/>
      <c r="B919" s="4"/>
      <c r="C919" s="4"/>
      <c r="D919" s="4"/>
      <c r="E919" s="4"/>
      <c r="F919" s="4"/>
      <c r="G919" s="4"/>
    </row>
    <row r="920" spans="1:7" ht="14.25" customHeight="1">
      <c r="A920" s="4"/>
      <c r="B920" s="4"/>
      <c r="C920" s="4"/>
      <c r="D920" s="4"/>
      <c r="E920" s="4"/>
      <c r="F920" s="4"/>
      <c r="G920" s="4"/>
    </row>
    <row r="921" spans="1:7" ht="14.25" customHeight="1">
      <c r="A921" s="4"/>
      <c r="B921" s="4"/>
      <c r="C921" s="4"/>
      <c r="D921" s="4"/>
      <c r="E921" s="4"/>
      <c r="F921" s="4"/>
      <c r="G921" s="4"/>
    </row>
    <row r="922" spans="1:7" ht="14.25" customHeight="1">
      <c r="A922" s="4"/>
      <c r="B922" s="4"/>
      <c r="C922" s="4"/>
      <c r="D922" s="4"/>
      <c r="E922" s="4"/>
      <c r="F922" s="4"/>
      <c r="G922" s="4"/>
    </row>
    <row r="923" spans="1:7" ht="14.25" customHeight="1">
      <c r="A923" s="4"/>
      <c r="B923" s="4"/>
      <c r="C923" s="4"/>
      <c r="D923" s="4"/>
      <c r="E923" s="4"/>
      <c r="F923" s="4"/>
      <c r="G923" s="4"/>
    </row>
    <row r="924" spans="1:7" ht="14.25" customHeight="1">
      <c r="A924" s="4"/>
      <c r="B924" s="4"/>
      <c r="C924" s="4"/>
      <c r="D924" s="4"/>
      <c r="E924" s="4"/>
      <c r="F924" s="4"/>
      <c r="G924" s="4"/>
    </row>
    <row r="925" spans="1:7" ht="14.25" customHeight="1">
      <c r="A925" s="4"/>
      <c r="B925" s="4"/>
      <c r="C925" s="4"/>
      <c r="D925" s="4"/>
      <c r="E925" s="4"/>
      <c r="F925" s="4"/>
      <c r="G925" s="4"/>
    </row>
    <row r="926" spans="1:7" ht="14.25" customHeight="1">
      <c r="A926" s="4"/>
      <c r="B926" s="4"/>
      <c r="C926" s="4"/>
      <c r="D926" s="4"/>
      <c r="E926" s="4"/>
      <c r="F926" s="4"/>
      <c r="G926" s="4"/>
    </row>
    <row r="927" spans="1:7" ht="14.25" customHeight="1">
      <c r="A927" s="4"/>
      <c r="B927" s="4"/>
      <c r="C927" s="4"/>
      <c r="D927" s="4"/>
      <c r="E927" s="4"/>
      <c r="F927" s="4"/>
      <c r="G927" s="4"/>
    </row>
    <row r="928" spans="1:7" ht="14.25" customHeight="1">
      <c r="A928" s="4"/>
      <c r="B928" s="4"/>
      <c r="C928" s="4"/>
      <c r="D928" s="4"/>
      <c r="E928" s="4"/>
      <c r="F928" s="4"/>
      <c r="G928" s="4"/>
    </row>
    <row r="929" spans="1:7" ht="14.25" customHeight="1">
      <c r="A929" s="4"/>
      <c r="B929" s="4"/>
      <c r="C929" s="4"/>
      <c r="D929" s="4"/>
      <c r="E929" s="4"/>
      <c r="F929" s="4"/>
      <c r="G929" s="4"/>
    </row>
    <row r="930" spans="1:7" ht="14.25" customHeight="1">
      <c r="A930" s="4"/>
      <c r="B930" s="4"/>
      <c r="C930" s="4"/>
      <c r="D930" s="4"/>
      <c r="E930" s="4"/>
      <c r="F930" s="4"/>
      <c r="G930" s="4"/>
    </row>
    <row r="931" spans="1:7" ht="14.25" customHeight="1">
      <c r="A931" s="4"/>
      <c r="B931" s="4"/>
      <c r="C931" s="4"/>
      <c r="D931" s="4"/>
      <c r="E931" s="4"/>
      <c r="F931" s="4"/>
      <c r="G931" s="4"/>
    </row>
    <row r="932" spans="1:7" ht="14.25" customHeight="1">
      <c r="A932" s="4"/>
      <c r="B932" s="4"/>
      <c r="C932" s="4"/>
      <c r="D932" s="4"/>
      <c r="E932" s="4"/>
      <c r="F932" s="4"/>
      <c r="G932" s="4"/>
    </row>
    <row r="933" spans="1:7" ht="14.25" customHeight="1">
      <c r="A933" s="4"/>
      <c r="B933" s="4"/>
      <c r="C933" s="4"/>
      <c r="D933" s="4"/>
      <c r="E933" s="4"/>
      <c r="F933" s="4"/>
      <c r="G933" s="4"/>
    </row>
    <row r="934" spans="1:7" ht="14.25" customHeight="1">
      <c r="A934" s="4"/>
      <c r="B934" s="4"/>
      <c r="C934" s="4"/>
      <c r="D934" s="4"/>
      <c r="E934" s="4"/>
      <c r="F934" s="4"/>
      <c r="G934" s="4"/>
    </row>
    <row r="935" spans="1:7" ht="14.25" customHeight="1">
      <c r="A935" s="4"/>
      <c r="B935" s="4"/>
      <c r="C935" s="4"/>
      <c r="D935" s="4"/>
      <c r="E935" s="4"/>
      <c r="F935" s="4"/>
      <c r="G935" s="4"/>
    </row>
    <row r="936" spans="1:7" ht="14.25" customHeight="1">
      <c r="A936" s="4"/>
      <c r="B936" s="4"/>
      <c r="C936" s="4"/>
      <c r="D936" s="4"/>
      <c r="E936" s="4"/>
      <c r="F936" s="4"/>
      <c r="G936" s="4"/>
    </row>
    <row r="937" spans="1:7" ht="14.25" customHeight="1">
      <c r="A937" s="4"/>
      <c r="B937" s="4"/>
      <c r="C937" s="4"/>
      <c r="D937" s="4"/>
      <c r="E937" s="4"/>
      <c r="F937" s="4"/>
      <c r="G937" s="4"/>
    </row>
    <row r="938" spans="1:7" ht="14.25" customHeight="1">
      <c r="A938" s="4"/>
      <c r="B938" s="4"/>
      <c r="C938" s="4"/>
      <c r="D938" s="4"/>
      <c r="E938" s="4"/>
      <c r="F938" s="4"/>
      <c r="G938" s="4"/>
    </row>
    <row r="939" spans="1:7" ht="14.25" customHeight="1">
      <c r="A939" s="4"/>
      <c r="B939" s="4"/>
      <c r="C939" s="4"/>
      <c r="D939" s="4"/>
      <c r="E939" s="4"/>
      <c r="F939" s="4"/>
      <c r="G939" s="4"/>
    </row>
    <row r="940" spans="1:7" ht="14.25" customHeight="1">
      <c r="A940" s="4"/>
      <c r="B940" s="4"/>
      <c r="C940" s="4"/>
      <c r="D940" s="4"/>
      <c r="E940" s="4"/>
      <c r="F940" s="4"/>
      <c r="G940" s="4"/>
    </row>
    <row r="941" spans="1:7" ht="14.25" customHeight="1">
      <c r="A941" s="4"/>
      <c r="B941" s="4"/>
      <c r="C941" s="4"/>
      <c r="D941" s="4"/>
      <c r="E941" s="4"/>
      <c r="F941" s="4"/>
      <c r="G941" s="4"/>
    </row>
    <row r="942" spans="1:7" ht="14.25" customHeight="1">
      <c r="A942" s="4"/>
      <c r="B942" s="4"/>
      <c r="C942" s="4"/>
      <c r="D942" s="4"/>
      <c r="E942" s="4"/>
      <c r="F942" s="4"/>
      <c r="G942" s="4"/>
    </row>
    <row r="943" spans="1:7" ht="14.25" customHeight="1">
      <c r="A943" s="4"/>
      <c r="B943" s="4"/>
      <c r="C943" s="4"/>
      <c r="D943" s="4"/>
      <c r="E943" s="4"/>
      <c r="F943" s="4"/>
      <c r="G943" s="4"/>
    </row>
    <row r="944" spans="1:7" ht="14.25" customHeight="1">
      <c r="A944" s="4"/>
      <c r="B944" s="4"/>
      <c r="C944" s="4"/>
      <c r="D944" s="4"/>
      <c r="E944" s="4"/>
      <c r="F944" s="4"/>
      <c r="G944" s="4"/>
    </row>
    <row r="945" spans="1:7" ht="14.25" customHeight="1">
      <c r="A945" s="4"/>
      <c r="B945" s="4"/>
      <c r="C945" s="4"/>
      <c r="D945" s="4"/>
      <c r="E945" s="4"/>
      <c r="F945" s="4"/>
      <c r="G945" s="4"/>
    </row>
    <row r="946" spans="1:7" ht="14.25" customHeight="1">
      <c r="A946" s="4"/>
      <c r="B946" s="4"/>
      <c r="C946" s="4"/>
      <c r="D946" s="4"/>
      <c r="E946" s="4"/>
      <c r="F946" s="4"/>
      <c r="G946" s="4"/>
    </row>
    <row r="947" spans="1:7" ht="14.25" customHeight="1">
      <c r="A947" s="4"/>
      <c r="B947" s="4"/>
      <c r="C947" s="4"/>
      <c r="D947" s="4"/>
      <c r="E947" s="4"/>
      <c r="F947" s="4"/>
      <c r="G947" s="4"/>
    </row>
    <row r="948" spans="1:7" ht="14.25" customHeight="1">
      <c r="A948" s="4"/>
      <c r="B948" s="4"/>
      <c r="C948" s="4"/>
      <c r="D948" s="4"/>
      <c r="E948" s="4"/>
      <c r="F948" s="4"/>
      <c r="G948" s="4"/>
    </row>
    <row r="949" spans="1:7" ht="14.25" customHeight="1">
      <c r="A949" s="4"/>
      <c r="B949" s="4"/>
      <c r="C949" s="4"/>
      <c r="D949" s="4"/>
      <c r="E949" s="4"/>
      <c r="F949" s="4"/>
      <c r="G949" s="4"/>
    </row>
    <row r="950" spans="1:7" ht="14.25" customHeight="1">
      <c r="A950" s="4"/>
      <c r="B950" s="4"/>
      <c r="C950" s="4"/>
      <c r="D950" s="4"/>
      <c r="E950" s="4"/>
      <c r="F950" s="4"/>
      <c r="G950" s="4"/>
    </row>
    <row r="951" spans="1:7" ht="14.25" customHeight="1">
      <c r="A951" s="4"/>
      <c r="B951" s="4"/>
      <c r="C951" s="4"/>
      <c r="D951" s="4"/>
      <c r="E951" s="4"/>
      <c r="F951" s="4"/>
      <c r="G951" s="4"/>
    </row>
    <row r="952" spans="1:7" ht="14.25" customHeight="1">
      <c r="A952" s="4"/>
      <c r="B952" s="4"/>
      <c r="C952" s="4"/>
      <c r="D952" s="4"/>
      <c r="E952" s="4"/>
      <c r="F952" s="4"/>
      <c r="G952" s="4"/>
    </row>
    <row r="953" spans="1:7" ht="14.25" customHeight="1">
      <c r="A953" s="4"/>
      <c r="B953" s="4"/>
      <c r="C953" s="4"/>
      <c r="D953" s="4"/>
      <c r="E953" s="4"/>
      <c r="F953" s="4"/>
      <c r="G953" s="4"/>
    </row>
    <row r="954" spans="1:7" ht="14.25" customHeight="1">
      <c r="A954" s="4"/>
      <c r="B954" s="4"/>
      <c r="C954" s="4"/>
      <c r="D954" s="4"/>
      <c r="E954" s="4"/>
      <c r="F954" s="4"/>
      <c r="G954" s="4"/>
    </row>
    <row r="955" spans="1:7" ht="14.25" customHeight="1">
      <c r="A955" s="4"/>
      <c r="B955" s="4"/>
      <c r="C955" s="4"/>
      <c r="D955" s="4"/>
      <c r="E955" s="4"/>
      <c r="F955" s="4"/>
      <c r="G955" s="4"/>
    </row>
    <row r="956" spans="1:7" ht="14.25" customHeight="1">
      <c r="A956" s="4"/>
      <c r="B956" s="4"/>
      <c r="C956" s="4"/>
      <c r="D956" s="4"/>
      <c r="E956" s="4"/>
      <c r="F956" s="4"/>
      <c r="G956" s="4"/>
    </row>
    <row r="957" spans="1:7" ht="14.25" customHeight="1">
      <c r="A957" s="4"/>
      <c r="B957" s="4"/>
      <c r="C957" s="4"/>
      <c r="D957" s="4"/>
      <c r="E957" s="4"/>
      <c r="F957" s="4"/>
      <c r="G957" s="4"/>
    </row>
    <row r="958" spans="1:7" ht="14.25" customHeight="1">
      <c r="A958" s="4"/>
      <c r="B958" s="4"/>
      <c r="C958" s="4"/>
      <c r="D958" s="4"/>
      <c r="E958" s="4"/>
      <c r="F958" s="4"/>
      <c r="G958" s="4"/>
    </row>
    <row r="959" spans="1:7" ht="14.25" customHeight="1">
      <c r="A959" s="4"/>
      <c r="B959" s="4"/>
      <c r="C959" s="4"/>
      <c r="D959" s="4"/>
      <c r="E959" s="4"/>
      <c r="F959" s="4"/>
      <c r="G959" s="4"/>
    </row>
    <row r="960" spans="1:7" ht="14.25" customHeight="1">
      <c r="A960" s="4"/>
      <c r="B960" s="4"/>
      <c r="C960" s="4"/>
      <c r="D960" s="4"/>
      <c r="E960" s="4"/>
      <c r="F960" s="4"/>
      <c r="G960" s="4"/>
    </row>
    <row r="961" spans="1:7" ht="14.25" customHeight="1">
      <c r="A961" s="4"/>
      <c r="B961" s="4"/>
      <c r="C961" s="4"/>
      <c r="D961" s="4"/>
      <c r="E961" s="4"/>
      <c r="F961" s="4"/>
      <c r="G961" s="4"/>
    </row>
    <row r="962" spans="1:7" ht="14.25" customHeight="1">
      <c r="A962" s="4"/>
      <c r="B962" s="4"/>
      <c r="C962" s="4"/>
      <c r="D962" s="4"/>
      <c r="E962" s="4"/>
      <c r="F962" s="4"/>
      <c r="G962" s="4"/>
    </row>
    <row r="963" spans="1:7" ht="14.25" customHeight="1">
      <c r="A963" s="4"/>
      <c r="B963" s="4"/>
      <c r="C963" s="4"/>
      <c r="D963" s="4"/>
      <c r="E963" s="4"/>
      <c r="F963" s="4"/>
      <c r="G963" s="4"/>
    </row>
    <row r="964" spans="1:7" ht="14.25" customHeight="1">
      <c r="A964" s="4"/>
      <c r="B964" s="4"/>
      <c r="C964" s="4"/>
      <c r="D964" s="4"/>
      <c r="E964" s="4"/>
      <c r="F964" s="4"/>
      <c r="G964" s="4"/>
    </row>
    <row r="965" spans="1:7" ht="14.25" customHeight="1">
      <c r="A965" s="4"/>
      <c r="B965" s="4"/>
      <c r="C965" s="4"/>
      <c r="D965" s="4"/>
      <c r="E965" s="4"/>
      <c r="F965" s="4"/>
      <c r="G965" s="4"/>
    </row>
    <row r="966" spans="1:7" ht="14.25" customHeight="1">
      <c r="A966" s="4"/>
      <c r="B966" s="4"/>
      <c r="C966" s="4"/>
      <c r="D966" s="4"/>
      <c r="E966" s="4"/>
      <c r="F966" s="4"/>
      <c r="G966" s="4"/>
    </row>
    <row r="967" spans="1:7" ht="14.25" customHeight="1">
      <c r="A967" s="4"/>
      <c r="B967" s="4"/>
      <c r="C967" s="4"/>
      <c r="D967" s="4"/>
      <c r="E967" s="4"/>
      <c r="F967" s="4"/>
      <c r="G967" s="4"/>
    </row>
    <row r="968" spans="1:7" ht="14.25" customHeight="1">
      <c r="A968" s="4"/>
      <c r="B968" s="4"/>
      <c r="C968" s="4"/>
      <c r="D968" s="4"/>
      <c r="E968" s="4"/>
      <c r="F968" s="4"/>
      <c r="G968" s="4"/>
    </row>
    <row r="969" spans="1:7" ht="14.25" customHeight="1">
      <c r="A969" s="4"/>
      <c r="B969" s="4"/>
      <c r="C969" s="4"/>
      <c r="D969" s="4"/>
      <c r="E969" s="4"/>
      <c r="F969" s="4"/>
      <c r="G969" s="4"/>
    </row>
    <row r="970" spans="1:7" ht="14.25" customHeight="1">
      <c r="A970" s="4"/>
      <c r="B970" s="4"/>
      <c r="C970" s="4"/>
      <c r="D970" s="4"/>
      <c r="E970" s="4"/>
      <c r="F970" s="4"/>
      <c r="G970" s="4"/>
    </row>
    <row r="971" spans="1:7" ht="14.25" customHeight="1">
      <c r="A971" s="4"/>
      <c r="B971" s="4"/>
      <c r="C971" s="4"/>
      <c r="D971" s="4"/>
      <c r="E971" s="4"/>
      <c r="F971" s="4"/>
      <c r="G971" s="4"/>
    </row>
    <row r="972" spans="1:7" ht="14.25" customHeight="1">
      <c r="A972" s="4"/>
      <c r="B972" s="4"/>
      <c r="C972" s="4"/>
      <c r="D972" s="4"/>
      <c r="E972" s="4"/>
      <c r="F972" s="4"/>
      <c r="G972" s="4"/>
    </row>
    <row r="973" spans="1:7" ht="14.25" customHeight="1">
      <c r="A973" s="4"/>
      <c r="B973" s="4"/>
      <c r="C973" s="4"/>
      <c r="D973" s="4"/>
      <c r="E973" s="4"/>
      <c r="F973" s="4"/>
      <c r="G973" s="4"/>
    </row>
    <row r="974" spans="1:7" ht="14.25" customHeight="1">
      <c r="A974" s="4"/>
      <c r="B974" s="4"/>
      <c r="C974" s="4"/>
      <c r="D974" s="4"/>
      <c r="E974" s="4"/>
      <c r="F974" s="4"/>
      <c r="G974" s="4"/>
    </row>
    <row r="975" spans="1:7" ht="14.25" customHeight="1">
      <c r="A975" s="4"/>
      <c r="B975" s="4"/>
      <c r="C975" s="4"/>
      <c r="D975" s="4"/>
      <c r="E975" s="4"/>
      <c r="F975" s="4"/>
      <c r="G975" s="4"/>
    </row>
    <row r="976" spans="1:7" ht="14.25" customHeight="1">
      <c r="A976" s="4"/>
      <c r="B976" s="4"/>
      <c r="C976" s="4"/>
      <c r="D976" s="4"/>
      <c r="E976" s="4"/>
      <c r="F976" s="4"/>
      <c r="G976" s="4"/>
    </row>
    <row r="977" spans="1:7" ht="14.25" customHeight="1">
      <c r="A977" s="4"/>
      <c r="B977" s="4"/>
      <c r="C977" s="4"/>
      <c r="D977" s="4"/>
      <c r="E977" s="4"/>
      <c r="F977" s="4"/>
      <c r="G977" s="4"/>
    </row>
    <row r="978" spans="1:7" ht="14.25" customHeight="1">
      <c r="A978" s="4"/>
      <c r="B978" s="4"/>
      <c r="C978" s="4"/>
      <c r="D978" s="4"/>
      <c r="E978" s="4"/>
      <c r="F978" s="4"/>
      <c r="G978" s="4"/>
    </row>
    <row r="979" spans="1:7" ht="14.25" customHeight="1">
      <c r="A979" s="4"/>
      <c r="B979" s="4"/>
      <c r="C979" s="4"/>
      <c r="D979" s="4"/>
      <c r="E979" s="4"/>
      <c r="F979" s="4"/>
      <c r="G979" s="4"/>
    </row>
    <row r="980" spans="1:7" ht="14.25" customHeight="1">
      <c r="A980" s="4"/>
      <c r="B980" s="4"/>
      <c r="C980" s="4"/>
      <c r="D980" s="4"/>
      <c r="E980" s="4"/>
      <c r="F980" s="4"/>
      <c r="G980" s="4"/>
    </row>
    <row r="981" spans="1:7" ht="14.25" customHeight="1">
      <c r="A981" s="4"/>
      <c r="B981" s="4"/>
      <c r="C981" s="4"/>
      <c r="D981" s="4"/>
      <c r="E981" s="4"/>
      <c r="F981" s="4"/>
      <c r="G981" s="4"/>
    </row>
    <row r="982" spans="1:7" ht="14.25" customHeight="1">
      <c r="A982" s="4"/>
      <c r="B982" s="4"/>
      <c r="C982" s="4"/>
      <c r="D982" s="4"/>
      <c r="E982" s="4"/>
      <c r="F982" s="4"/>
      <c r="G982" s="4"/>
    </row>
    <row r="983" spans="1:7" ht="14.25" customHeight="1">
      <c r="A983" s="4"/>
      <c r="B983" s="4"/>
      <c r="C983" s="4"/>
      <c r="D983" s="4"/>
      <c r="E983" s="4"/>
      <c r="F983" s="4"/>
      <c r="G983" s="4"/>
    </row>
    <row r="984" spans="1:7" ht="14.25" customHeight="1">
      <c r="A984" s="4"/>
      <c r="B984" s="4"/>
      <c r="C984" s="4"/>
      <c r="D984" s="4"/>
      <c r="E984" s="4"/>
      <c r="F984" s="4"/>
      <c r="G984" s="4"/>
    </row>
    <row r="985" spans="1:7" ht="14.25" customHeight="1">
      <c r="A985" s="4"/>
      <c r="B985" s="4"/>
      <c r="C985" s="4"/>
      <c r="D985" s="4"/>
      <c r="E985" s="4"/>
      <c r="F985" s="4"/>
      <c r="G985" s="4"/>
    </row>
    <row r="986" spans="1:7" ht="14.25" customHeight="1">
      <c r="A986" s="4"/>
      <c r="B986" s="4"/>
      <c r="C986" s="4"/>
      <c r="D986" s="4"/>
      <c r="E986" s="4"/>
      <c r="F986" s="4"/>
      <c r="G986" s="4"/>
    </row>
    <row r="987" spans="1:7" ht="14.25" customHeight="1">
      <c r="A987" s="4"/>
      <c r="B987" s="4"/>
      <c r="C987" s="4"/>
      <c r="D987" s="4"/>
      <c r="E987" s="4"/>
      <c r="F987" s="4"/>
      <c r="G987" s="4"/>
    </row>
    <row r="988" spans="1:7" ht="14.25" customHeight="1">
      <c r="A988" s="4"/>
      <c r="B988" s="4"/>
      <c r="C988" s="4"/>
      <c r="D988" s="4"/>
      <c r="E988" s="4"/>
      <c r="F988" s="4"/>
      <c r="G988" s="4"/>
    </row>
    <row r="989" spans="1:7" ht="14.25" customHeight="1">
      <c r="A989" s="4"/>
      <c r="B989" s="4"/>
      <c r="C989" s="4"/>
      <c r="D989" s="4"/>
      <c r="E989" s="4"/>
      <c r="F989" s="4"/>
      <c r="G989" s="4"/>
    </row>
    <row r="990" spans="1:7" ht="14.25" customHeight="1">
      <c r="A990" s="4"/>
      <c r="B990" s="4"/>
      <c r="C990" s="4"/>
      <c r="D990" s="4"/>
      <c r="E990" s="4"/>
      <c r="F990" s="4"/>
      <c r="G990" s="4"/>
    </row>
    <row r="991" spans="1:7" ht="14.25" customHeight="1">
      <c r="A991" s="4"/>
      <c r="B991" s="4"/>
      <c r="C991" s="4"/>
      <c r="D991" s="4"/>
      <c r="E991" s="4"/>
      <c r="F991" s="4"/>
      <c r="G991" s="4"/>
    </row>
    <row r="992" spans="1:7" ht="14.25" customHeight="1">
      <c r="A992" s="4"/>
      <c r="B992" s="4"/>
      <c r="C992" s="4"/>
      <c r="D992" s="4"/>
      <c r="E992" s="4"/>
      <c r="F992" s="4"/>
      <c r="G992" s="4"/>
    </row>
    <row r="993" spans="1:7" ht="14.25" customHeight="1">
      <c r="A993" s="4"/>
      <c r="B993" s="4"/>
      <c r="C993" s="4"/>
      <c r="D993" s="4"/>
      <c r="E993" s="4"/>
      <c r="F993" s="4"/>
      <c r="G993" s="4"/>
    </row>
    <row r="994" spans="1:7" ht="14.25" customHeight="1">
      <c r="A994" s="4"/>
      <c r="B994" s="4"/>
      <c r="C994" s="4"/>
      <c r="D994" s="4"/>
      <c r="E994" s="4"/>
      <c r="F994" s="4"/>
      <c r="G994" s="4"/>
    </row>
    <row r="995" spans="1:7" ht="14.25" customHeight="1">
      <c r="A995" s="4"/>
      <c r="B995" s="4"/>
      <c r="C995" s="4"/>
      <c r="D995" s="4"/>
      <c r="E995" s="4"/>
      <c r="F995" s="4"/>
      <c r="G995" s="4"/>
    </row>
    <row r="996" spans="1:7" ht="14.25" customHeight="1">
      <c r="A996" s="4"/>
      <c r="B996" s="4"/>
      <c r="C996" s="4"/>
      <c r="D996" s="4"/>
      <c r="E996" s="4"/>
      <c r="F996" s="4"/>
      <c r="G996" s="4"/>
    </row>
    <row r="997" spans="1:7" ht="14.25" customHeight="1">
      <c r="A997" s="4"/>
      <c r="B997" s="4"/>
      <c r="C997" s="4"/>
      <c r="D997" s="4"/>
      <c r="E997" s="4"/>
      <c r="F997" s="4"/>
      <c r="G997" s="4"/>
    </row>
    <row r="998" spans="1:7" ht="14.25" customHeight="1">
      <c r="A998" s="4"/>
      <c r="B998" s="4"/>
      <c r="C998" s="4"/>
      <c r="D998" s="4"/>
      <c r="E998" s="4"/>
      <c r="F998" s="4"/>
      <c r="G998" s="4"/>
    </row>
    <row r="999" spans="1:7" ht="14.25" customHeight="1">
      <c r="A999" s="4"/>
      <c r="B999" s="4"/>
      <c r="C999" s="4"/>
      <c r="D999" s="4"/>
      <c r="E999" s="4"/>
      <c r="F999" s="4"/>
      <c r="G999" s="4"/>
    </row>
    <row r="1000" spans="1:7" ht="14.25" customHeight="1">
      <c r="A1000" s="4"/>
      <c r="B1000" s="4"/>
      <c r="C1000" s="4"/>
      <c r="D1000" s="4"/>
      <c r="E1000" s="4"/>
      <c r="F1000" s="4"/>
      <c r="G1000" s="4"/>
    </row>
    <row r="1001" spans="1:7" ht="14.25" customHeight="1">
      <c r="A1001" s="4"/>
      <c r="B1001" s="4"/>
      <c r="C1001" s="4"/>
      <c r="D1001" s="4"/>
      <c r="E1001" s="4"/>
      <c r="F1001" s="4"/>
      <c r="G1001" s="4"/>
    </row>
    <row r="1002" spans="1:7" ht="14.25" customHeight="1">
      <c r="A1002" s="4"/>
      <c r="B1002" s="4"/>
      <c r="C1002" s="4"/>
      <c r="D1002" s="4"/>
      <c r="E1002" s="4"/>
      <c r="F1002" s="4"/>
      <c r="G1002" s="4"/>
    </row>
    <row r="1003" spans="1:7" ht="14.25" customHeight="1">
      <c r="A1003" s="4"/>
      <c r="B1003" s="4"/>
      <c r="C1003" s="4"/>
      <c r="D1003" s="4"/>
      <c r="E1003" s="4"/>
      <c r="F1003" s="4"/>
      <c r="G1003" s="4"/>
    </row>
    <row r="1004" spans="1:7" ht="14.25" customHeight="1">
      <c r="A1004" s="4"/>
      <c r="B1004" s="4"/>
      <c r="C1004" s="4"/>
      <c r="D1004" s="4"/>
      <c r="E1004" s="4"/>
      <c r="F1004" s="4"/>
      <c r="G1004" s="4"/>
    </row>
    <row r="1005" spans="1:7" ht="14.25" customHeight="1">
      <c r="A1005" s="4"/>
      <c r="B1005" s="4"/>
      <c r="C1005" s="4"/>
      <c r="D1005" s="4"/>
      <c r="E1005" s="4"/>
      <c r="F1005" s="4"/>
      <c r="G1005" s="4"/>
    </row>
    <row r="1006" spans="1:7" ht="14.25" customHeight="1">
      <c r="A1006" s="4"/>
      <c r="B1006" s="4"/>
      <c r="C1006" s="4"/>
      <c r="D1006" s="4"/>
      <c r="E1006" s="4"/>
      <c r="F1006" s="4"/>
      <c r="G1006" s="4"/>
    </row>
    <row r="1007" spans="1:7" ht="14.25" customHeight="1">
      <c r="A1007" s="4"/>
      <c r="B1007" s="4"/>
      <c r="C1007" s="4"/>
      <c r="D1007" s="4"/>
      <c r="E1007" s="4"/>
      <c r="F1007" s="4"/>
      <c r="G1007" s="4"/>
    </row>
    <row r="1008" spans="1:7" ht="14.25" customHeight="1">
      <c r="A1008" s="4"/>
      <c r="B1008" s="4"/>
      <c r="C1008" s="4"/>
      <c r="D1008" s="4"/>
      <c r="E1008" s="4"/>
      <c r="F1008" s="4"/>
      <c r="G1008" s="4"/>
    </row>
    <row r="1009" spans="1:7" ht="14.25" customHeight="1">
      <c r="A1009" s="4"/>
      <c r="B1009" s="4"/>
      <c r="C1009" s="4"/>
      <c r="D1009" s="4"/>
      <c r="E1009" s="4"/>
      <c r="F1009" s="4"/>
      <c r="G1009" s="4"/>
    </row>
    <row r="1010" spans="1:7" ht="14.25" customHeight="1">
      <c r="A1010" s="4"/>
      <c r="B1010" s="4"/>
      <c r="C1010" s="4"/>
      <c r="D1010" s="4"/>
      <c r="E1010" s="4"/>
      <c r="F1010" s="4"/>
      <c r="G1010" s="4"/>
    </row>
    <row r="1011" spans="1:7" ht="14.25" customHeight="1">
      <c r="A1011" s="4"/>
      <c r="B1011" s="4"/>
      <c r="C1011" s="4"/>
      <c r="D1011" s="4"/>
      <c r="E1011" s="4"/>
      <c r="F1011" s="4"/>
      <c r="G1011" s="4"/>
    </row>
    <row r="1012" spans="1:7" ht="14.25" customHeight="1">
      <c r="A1012" s="4"/>
      <c r="B1012" s="4"/>
      <c r="C1012" s="4"/>
      <c r="D1012" s="4"/>
      <c r="E1012" s="4"/>
      <c r="F1012" s="4"/>
      <c r="G1012" s="4"/>
    </row>
    <row r="1013" spans="1:7" ht="14.25" customHeight="1">
      <c r="A1013" s="4"/>
      <c r="B1013" s="4"/>
      <c r="C1013" s="4"/>
      <c r="D1013" s="4"/>
      <c r="E1013" s="4"/>
      <c r="F1013" s="4"/>
      <c r="G1013" s="4"/>
    </row>
    <row r="1014" spans="1:7" ht="14.25" customHeight="1">
      <c r="A1014" s="4"/>
      <c r="B1014" s="4"/>
      <c r="C1014" s="4"/>
      <c r="D1014" s="4"/>
      <c r="E1014" s="4"/>
      <c r="F1014" s="4"/>
      <c r="G1014" s="4"/>
    </row>
    <row r="1015" spans="1:7" ht="14.25" customHeight="1">
      <c r="A1015" s="4"/>
      <c r="B1015" s="4"/>
      <c r="C1015" s="4"/>
      <c r="D1015" s="4"/>
      <c r="E1015" s="4"/>
      <c r="F1015" s="4"/>
      <c r="G1015" s="4"/>
    </row>
    <row r="1016" spans="1:7" ht="14.25" customHeight="1">
      <c r="A1016" s="4"/>
      <c r="B1016" s="4"/>
      <c r="C1016" s="4"/>
      <c r="D1016" s="4"/>
      <c r="E1016" s="4"/>
      <c r="F1016" s="4"/>
      <c r="G1016" s="4"/>
    </row>
    <row r="1017" spans="1:7" ht="14.25" customHeight="1">
      <c r="A1017" s="4"/>
      <c r="B1017" s="4"/>
      <c r="C1017" s="4"/>
      <c r="D1017" s="4"/>
      <c r="E1017" s="4"/>
      <c r="F1017" s="4"/>
      <c r="G1017" s="4"/>
    </row>
    <row r="1018" spans="1:7" ht="14.25" customHeight="1">
      <c r="A1018" s="4"/>
      <c r="B1018" s="4"/>
      <c r="C1018" s="4"/>
      <c r="D1018" s="4"/>
      <c r="E1018" s="4"/>
      <c r="F1018" s="4"/>
      <c r="G1018" s="4"/>
    </row>
    <row r="1019" spans="1:7" ht="14.25" customHeight="1">
      <c r="A1019" s="4"/>
      <c r="B1019" s="4"/>
      <c r="C1019" s="4"/>
      <c r="D1019" s="4"/>
      <c r="E1019" s="4"/>
      <c r="F1019" s="4"/>
      <c r="G1019" s="4"/>
    </row>
    <row r="1020" spans="1:7" ht="14.25" customHeight="1">
      <c r="A1020" s="4"/>
      <c r="B1020" s="4"/>
      <c r="C1020" s="4"/>
      <c r="D1020" s="4"/>
      <c r="E1020" s="4"/>
      <c r="F1020" s="4"/>
      <c r="G1020" s="4"/>
    </row>
    <row r="1021" spans="1:7" ht="14.25" customHeight="1">
      <c r="A1021" s="4"/>
      <c r="B1021" s="4"/>
      <c r="C1021" s="4"/>
      <c r="D1021" s="4"/>
      <c r="E1021" s="4"/>
      <c r="F1021" s="4"/>
      <c r="G1021" s="4"/>
    </row>
    <row r="1022" spans="1:7" ht="14.25" customHeight="1">
      <c r="A1022" s="4"/>
      <c r="B1022" s="4"/>
      <c r="C1022" s="4"/>
      <c r="D1022" s="4"/>
      <c r="E1022" s="4"/>
      <c r="F1022" s="4"/>
      <c r="G1022" s="4"/>
    </row>
    <row r="1023" spans="1:7" ht="14.25" customHeight="1">
      <c r="A1023" s="4"/>
      <c r="B1023" s="4"/>
      <c r="C1023" s="4"/>
      <c r="D1023" s="4"/>
      <c r="E1023" s="4"/>
      <c r="F1023" s="4"/>
      <c r="G1023" s="4"/>
    </row>
    <row r="1024" spans="1:7" ht="14.25" customHeight="1">
      <c r="A1024" s="4"/>
      <c r="B1024" s="4"/>
      <c r="C1024" s="4"/>
      <c r="D1024" s="4"/>
      <c r="E1024" s="4"/>
      <c r="F1024" s="4"/>
      <c r="G1024" s="4"/>
    </row>
    <row r="1025" spans="1:7" ht="14.25" customHeight="1">
      <c r="A1025" s="4"/>
      <c r="B1025" s="4"/>
      <c r="C1025" s="4"/>
      <c r="D1025" s="4"/>
      <c r="E1025" s="4"/>
      <c r="F1025" s="4"/>
      <c r="G1025" s="4"/>
    </row>
    <row r="1026" spans="1:7" ht="14.25" customHeight="1">
      <c r="A1026" s="4"/>
      <c r="B1026" s="4"/>
      <c r="C1026" s="4"/>
      <c r="D1026" s="4"/>
      <c r="E1026" s="4"/>
      <c r="F1026" s="4"/>
      <c r="G1026" s="4"/>
    </row>
    <row r="1027" spans="1:7" ht="14.25" customHeight="1">
      <c r="A1027" s="4"/>
      <c r="B1027" s="4"/>
      <c r="C1027" s="4"/>
      <c r="D1027" s="4"/>
      <c r="E1027" s="4"/>
      <c r="F1027" s="4"/>
      <c r="G1027" s="4"/>
    </row>
    <row r="1028" spans="1:7" ht="14.25" customHeight="1">
      <c r="A1028" s="4"/>
      <c r="B1028" s="4"/>
      <c r="C1028" s="4"/>
      <c r="D1028" s="4"/>
      <c r="E1028" s="4"/>
      <c r="F1028" s="4"/>
      <c r="G1028" s="4"/>
    </row>
    <row r="1029" spans="1:7" ht="14.25" customHeight="1">
      <c r="A1029" s="4"/>
      <c r="B1029" s="4"/>
      <c r="C1029" s="4"/>
      <c r="D1029" s="4"/>
      <c r="E1029" s="4"/>
      <c r="F1029" s="4"/>
      <c r="G1029" s="4"/>
    </row>
    <row r="1030" spans="1:7" ht="14.25" customHeight="1">
      <c r="A1030" s="4"/>
      <c r="B1030" s="4"/>
      <c r="C1030" s="4"/>
      <c r="D1030" s="4"/>
      <c r="E1030" s="4"/>
      <c r="F1030" s="4"/>
      <c r="G1030" s="4"/>
    </row>
    <row r="1031" spans="1:7" ht="14.25" customHeight="1">
      <c r="A1031" s="4"/>
      <c r="B1031" s="4"/>
      <c r="C1031" s="4"/>
      <c r="D1031" s="4"/>
      <c r="E1031" s="4"/>
      <c r="F1031" s="4"/>
      <c r="G1031" s="4"/>
    </row>
    <row r="1032" spans="1:7" ht="14.25" customHeight="1">
      <c r="A1032" s="4"/>
      <c r="B1032" s="4"/>
      <c r="C1032" s="4"/>
      <c r="D1032" s="4"/>
      <c r="E1032" s="4"/>
      <c r="F1032" s="4"/>
      <c r="G1032" s="4"/>
    </row>
    <row r="1033" spans="1:7" ht="14.25" customHeight="1">
      <c r="A1033" s="4"/>
      <c r="B1033" s="4"/>
      <c r="C1033" s="4"/>
      <c r="D1033" s="4"/>
      <c r="E1033" s="4"/>
      <c r="F1033" s="4"/>
      <c r="G1033" s="4"/>
    </row>
    <row r="1034" spans="1:7" ht="14.25" customHeight="1">
      <c r="A1034" s="4"/>
      <c r="B1034" s="4"/>
      <c r="C1034" s="4"/>
      <c r="D1034" s="4"/>
      <c r="E1034" s="4"/>
      <c r="F1034" s="4"/>
      <c r="G1034" s="4"/>
    </row>
    <row r="1035" spans="1:7" ht="14.25" customHeight="1">
      <c r="A1035" s="4"/>
      <c r="B1035" s="4"/>
      <c r="C1035" s="4"/>
      <c r="D1035" s="4"/>
      <c r="E1035" s="4"/>
      <c r="F1035" s="4"/>
      <c r="G1035" s="4"/>
    </row>
    <row r="1036" spans="1:7" ht="14.25" customHeight="1">
      <c r="A1036" s="4"/>
      <c r="B1036" s="4"/>
      <c r="C1036" s="4"/>
      <c r="D1036" s="4"/>
      <c r="E1036" s="4"/>
      <c r="F1036" s="4"/>
      <c r="G1036" s="4"/>
    </row>
    <row r="1037" spans="1:7" ht="14.25" customHeight="1">
      <c r="A1037" s="4"/>
      <c r="B1037" s="4"/>
      <c r="C1037" s="4"/>
      <c r="D1037" s="4"/>
      <c r="E1037" s="4"/>
      <c r="F1037" s="4"/>
      <c r="G1037" s="4"/>
    </row>
    <row r="1038" spans="1:7" ht="14.25" customHeight="1">
      <c r="A1038" s="4"/>
      <c r="B1038" s="4"/>
      <c r="C1038" s="4"/>
      <c r="D1038" s="4"/>
      <c r="E1038" s="4"/>
      <c r="F1038" s="4"/>
      <c r="G1038" s="4"/>
    </row>
    <row r="1039" spans="1:7" ht="14.25" customHeight="1">
      <c r="A1039" s="4"/>
      <c r="B1039" s="4"/>
      <c r="C1039" s="4"/>
      <c r="D1039" s="4"/>
      <c r="E1039" s="4"/>
      <c r="F1039" s="4"/>
      <c r="G1039" s="4"/>
    </row>
    <row r="1040" spans="1:7" ht="14.25" customHeight="1">
      <c r="A1040" s="4"/>
      <c r="B1040" s="4"/>
      <c r="C1040" s="4"/>
      <c r="D1040" s="4"/>
      <c r="E1040" s="4"/>
      <c r="F1040" s="4"/>
      <c r="G1040" s="4"/>
    </row>
    <row r="1041" spans="1:7" ht="14.25" customHeight="1">
      <c r="A1041" s="4"/>
      <c r="B1041" s="4"/>
      <c r="C1041" s="4"/>
      <c r="D1041" s="4"/>
      <c r="E1041" s="4"/>
      <c r="F1041" s="4"/>
      <c r="G1041" s="4"/>
    </row>
    <row r="1042" spans="1:7" ht="14.25" customHeight="1">
      <c r="A1042" s="4"/>
      <c r="B1042" s="4"/>
      <c r="C1042" s="4"/>
      <c r="D1042" s="4"/>
      <c r="E1042" s="4"/>
      <c r="F1042" s="4"/>
      <c r="G1042" s="4"/>
    </row>
    <row r="1043" spans="1:7" ht="14.25" customHeight="1">
      <c r="A1043" s="4"/>
      <c r="B1043" s="4"/>
      <c r="C1043" s="4"/>
      <c r="D1043" s="4"/>
      <c r="E1043" s="4"/>
      <c r="F1043" s="4"/>
      <c r="G1043" s="4"/>
    </row>
    <row r="1044" spans="1:7" ht="14.25" customHeight="1">
      <c r="A1044" s="4"/>
      <c r="B1044" s="4"/>
      <c r="C1044" s="4"/>
      <c r="D1044" s="4"/>
      <c r="E1044" s="4"/>
      <c r="F1044" s="4"/>
      <c r="G1044" s="4"/>
    </row>
    <row r="1045" spans="1:7" ht="14.25" customHeight="1">
      <c r="A1045" s="4"/>
      <c r="B1045" s="4"/>
      <c r="C1045" s="4"/>
      <c r="D1045" s="4"/>
      <c r="E1045" s="4"/>
      <c r="F1045" s="4"/>
      <c r="G1045" s="4"/>
    </row>
    <row r="1046" spans="1:7" ht="14.25" customHeight="1">
      <c r="A1046" s="4"/>
      <c r="B1046" s="4"/>
      <c r="C1046" s="4"/>
      <c r="D1046" s="4"/>
      <c r="E1046" s="4"/>
      <c r="F1046" s="4"/>
      <c r="G1046" s="4"/>
    </row>
    <row r="1047" spans="1:7" ht="14.25" customHeight="1">
      <c r="A1047" s="4"/>
      <c r="B1047" s="4"/>
      <c r="C1047" s="4"/>
      <c r="D1047" s="4"/>
      <c r="E1047" s="4"/>
      <c r="F1047" s="4"/>
      <c r="G1047" s="4"/>
    </row>
    <row r="1048" spans="1:7" ht="14.25" customHeight="1">
      <c r="A1048" s="4"/>
      <c r="B1048" s="4"/>
      <c r="C1048" s="4"/>
      <c r="D1048" s="4"/>
      <c r="E1048" s="4"/>
      <c r="F1048" s="4"/>
      <c r="G1048" s="4"/>
    </row>
    <row r="1049" spans="1:7" ht="14.25" customHeight="1">
      <c r="A1049" s="4"/>
      <c r="B1049" s="4"/>
      <c r="C1049" s="4"/>
      <c r="D1049" s="4"/>
      <c r="E1049" s="4"/>
      <c r="F1049" s="4"/>
      <c r="G1049" s="4"/>
    </row>
    <row r="1050" spans="1:7" ht="14.25" customHeight="1">
      <c r="A1050" s="4"/>
      <c r="B1050" s="4"/>
      <c r="C1050" s="4"/>
      <c r="D1050" s="4"/>
      <c r="E1050" s="4"/>
      <c r="F1050" s="4"/>
      <c r="G1050" s="4"/>
    </row>
    <row r="1051" spans="1:7" ht="14.25" customHeight="1">
      <c r="A1051" s="4"/>
      <c r="B1051" s="4"/>
      <c r="C1051" s="4"/>
      <c r="D1051" s="4"/>
      <c r="E1051" s="4"/>
      <c r="F1051" s="4"/>
      <c r="G1051" s="4"/>
    </row>
    <row r="1052" spans="1:7" ht="14.25" customHeight="1">
      <c r="A1052" s="4"/>
      <c r="B1052" s="4"/>
      <c r="C1052" s="4"/>
      <c r="D1052" s="4"/>
      <c r="E1052" s="4"/>
      <c r="F1052" s="4"/>
      <c r="G1052" s="4"/>
    </row>
    <row r="1053" spans="1:7" ht="14.25" customHeight="1">
      <c r="A1053" s="4"/>
      <c r="B1053" s="4"/>
      <c r="C1053" s="4"/>
      <c r="D1053" s="4"/>
      <c r="E1053" s="4"/>
      <c r="F1053" s="4"/>
      <c r="G1053" s="4"/>
    </row>
    <row r="1054" spans="1:7" ht="14.25" customHeight="1">
      <c r="A1054" s="4"/>
      <c r="B1054" s="4"/>
      <c r="C1054" s="4"/>
      <c r="D1054" s="4"/>
      <c r="E1054" s="4"/>
      <c r="F1054" s="4"/>
      <c r="G1054" s="4"/>
    </row>
    <row r="1055" spans="1:7" ht="14.25" customHeight="1">
      <c r="A1055" s="4"/>
      <c r="B1055" s="4"/>
      <c r="C1055" s="4"/>
      <c r="D1055" s="4"/>
      <c r="E1055" s="4"/>
      <c r="F1055" s="4"/>
      <c r="G1055" s="4"/>
    </row>
    <row r="1056" spans="1:7" ht="14.25" customHeight="1">
      <c r="A1056" s="4"/>
      <c r="B1056" s="4"/>
      <c r="C1056" s="4"/>
      <c r="D1056" s="4"/>
      <c r="E1056" s="4"/>
      <c r="F1056" s="4"/>
      <c r="G1056" s="4"/>
    </row>
    <row r="1057" spans="1:7" ht="14.25" customHeight="1">
      <c r="A1057" s="4"/>
      <c r="B1057" s="4"/>
      <c r="C1057" s="4"/>
      <c r="D1057" s="4"/>
      <c r="E1057" s="4"/>
      <c r="F1057" s="4"/>
      <c r="G1057" s="4"/>
    </row>
    <row r="1058" spans="1:7" ht="14.25" customHeight="1">
      <c r="A1058" s="4"/>
      <c r="B1058" s="4"/>
      <c r="C1058" s="4"/>
      <c r="D1058" s="4"/>
      <c r="E1058" s="4"/>
      <c r="F1058" s="4"/>
      <c r="G1058" s="4"/>
    </row>
    <row r="1059" spans="1:7" ht="14.25" customHeight="1">
      <c r="A1059" s="4"/>
      <c r="B1059" s="4"/>
      <c r="C1059" s="4"/>
      <c r="D1059" s="4"/>
      <c r="E1059" s="4"/>
      <c r="F1059" s="4"/>
      <c r="G1059" s="4"/>
    </row>
    <row r="1060" spans="1:7" ht="14.25" customHeight="1">
      <c r="A1060" s="4"/>
      <c r="B1060" s="4"/>
      <c r="C1060" s="4"/>
      <c r="D1060" s="4"/>
      <c r="E1060" s="4"/>
      <c r="F1060" s="4"/>
      <c r="G1060" s="4"/>
    </row>
    <row r="1061" spans="1:7" ht="14.25" customHeight="1">
      <c r="A1061" s="4"/>
      <c r="B1061" s="4"/>
      <c r="C1061" s="4"/>
      <c r="D1061" s="4"/>
      <c r="E1061" s="4"/>
      <c r="F1061" s="4"/>
      <c r="G1061" s="4"/>
    </row>
    <row r="1062" spans="1:7" ht="14.25" customHeight="1">
      <c r="A1062" s="4"/>
      <c r="B1062" s="4"/>
      <c r="C1062" s="4"/>
      <c r="D1062" s="4"/>
      <c r="E1062" s="4"/>
      <c r="F1062" s="4"/>
      <c r="G1062" s="4"/>
    </row>
  </sheetData>
  <mergeCells count="3">
    <mergeCell ref="A1:G1"/>
    <mergeCell ref="A3:G3"/>
    <mergeCell ref="A98:G98"/>
  </mergeCells>
  <pageMargins left="0.75" right="0.75" top="1" bottom="1" header="0.511811023622047" footer="0.511811023622047"/>
  <pageSetup paperSize="9" orientation="portrait" horizontalDpi="300" verticalDpi="30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dimension ref="A1:G1000"/>
  <sheetViews>
    <sheetView zoomScaleNormal="100" workbookViewId="0">
      <selection activeCell="G32" sqref="G32"/>
    </sheetView>
  </sheetViews>
  <sheetFormatPr defaultColWidth="14.42578125" defaultRowHeight="15"/>
  <cols>
    <col min="1" max="1" width="30" customWidth="1"/>
    <col min="2" max="2" width="17.7109375" customWidth="1"/>
    <col min="3" max="3" width="26.28515625" customWidth="1"/>
    <col min="4" max="4" width="15" customWidth="1"/>
    <col min="5" max="5" width="18" customWidth="1"/>
    <col min="6" max="7" width="15" customWidth="1"/>
    <col min="8" max="26" width="8.7109375" customWidth="1"/>
  </cols>
  <sheetData>
    <row r="1" spans="1:7" ht="18" customHeight="1">
      <c r="A1" s="350" t="s">
        <v>1356</v>
      </c>
      <c r="B1" s="350"/>
      <c r="C1" s="350"/>
      <c r="D1" s="350"/>
      <c r="E1" s="4"/>
      <c r="F1" s="4"/>
      <c r="G1" s="4"/>
    </row>
    <row r="2" spans="1:7" ht="14.25" customHeight="1">
      <c r="A2" s="4"/>
      <c r="B2" s="4"/>
      <c r="C2" s="4"/>
      <c r="D2" s="4"/>
      <c r="E2" s="4"/>
      <c r="F2" s="4"/>
      <c r="G2" s="4"/>
    </row>
    <row r="3" spans="1:7" ht="15" customHeight="1">
      <c r="A3" s="377" t="s">
        <v>1357</v>
      </c>
      <c r="B3" s="377"/>
      <c r="C3" s="377"/>
      <c r="D3" s="377"/>
      <c r="E3" s="4"/>
      <c r="F3" s="4"/>
      <c r="G3" s="4"/>
    </row>
    <row r="4" spans="1:7" ht="14.25" customHeight="1">
      <c r="A4" s="4"/>
      <c r="B4" s="4"/>
      <c r="C4" s="4"/>
      <c r="D4" s="4"/>
      <c r="E4" s="4"/>
      <c r="F4" s="4"/>
      <c r="G4" s="4"/>
    </row>
    <row r="5" spans="1:7" ht="14.25" customHeight="1">
      <c r="A5" s="22" t="s">
        <v>1358</v>
      </c>
      <c r="B5" s="4"/>
      <c r="C5" s="4"/>
      <c r="D5" s="4"/>
      <c r="E5" s="4"/>
      <c r="F5" s="4"/>
      <c r="G5" s="4"/>
    </row>
    <row r="6" spans="1:7" ht="14.25" customHeight="1">
      <c r="A6" s="31" t="s">
        <v>466</v>
      </c>
      <c r="B6" s="32" t="s">
        <v>40</v>
      </c>
      <c r="C6" s="32" t="s">
        <v>42</v>
      </c>
      <c r="D6" s="4"/>
      <c r="E6" s="4"/>
      <c r="F6" s="4"/>
      <c r="G6" s="4"/>
    </row>
    <row r="7" spans="1:7" ht="14.25" customHeight="1">
      <c r="A7" s="4" t="s">
        <v>1359</v>
      </c>
      <c r="B7" s="39">
        <v>500000</v>
      </c>
      <c r="C7" s="3" t="s">
        <v>1360</v>
      </c>
      <c r="D7" s="4"/>
      <c r="E7" s="4"/>
      <c r="F7" s="4"/>
      <c r="G7" s="4"/>
    </row>
    <row r="8" spans="1:7" ht="14.25" customHeight="1">
      <c r="A8" s="4" t="s">
        <v>23</v>
      </c>
      <c r="B8" s="68">
        <v>0.08</v>
      </c>
      <c r="C8" s="3" t="s">
        <v>1361</v>
      </c>
      <c r="D8" s="4"/>
      <c r="E8" s="4"/>
      <c r="F8" s="4"/>
      <c r="G8" s="4"/>
    </row>
    <row r="9" spans="1:7" ht="14.25" customHeight="1">
      <c r="A9" s="4" t="s">
        <v>1362</v>
      </c>
      <c r="B9" s="3">
        <v>84</v>
      </c>
      <c r="C9" s="3" t="s">
        <v>1363</v>
      </c>
      <c r="D9" s="4"/>
      <c r="E9" s="4"/>
      <c r="F9" s="4"/>
      <c r="G9" s="4"/>
    </row>
    <row r="10" spans="1:7" ht="14.25" customHeight="1">
      <c r="A10" s="4" t="s">
        <v>1364</v>
      </c>
      <c r="B10" s="319">
        <v>0.53700000000000003</v>
      </c>
      <c r="C10" s="3" t="s">
        <v>1365</v>
      </c>
      <c r="D10" s="4"/>
      <c r="E10" s="4"/>
      <c r="F10" s="4"/>
      <c r="G10" s="4"/>
    </row>
    <row r="11" spans="1:7" ht="14.25" customHeight="1">
      <c r="A11" s="4"/>
      <c r="B11" s="128"/>
      <c r="C11" s="4"/>
      <c r="D11" s="4"/>
      <c r="E11" s="4"/>
      <c r="F11" s="4"/>
      <c r="G11" s="4"/>
    </row>
    <row r="12" spans="1:7" ht="14.25" customHeight="1">
      <c r="A12" s="22" t="s">
        <v>1366</v>
      </c>
      <c r="B12" s="4"/>
      <c r="C12" s="4"/>
      <c r="D12" s="4"/>
      <c r="E12" s="4"/>
      <c r="F12" s="4"/>
      <c r="G12" s="4"/>
    </row>
    <row r="13" spans="1:7" ht="14.25" customHeight="1">
      <c r="A13" s="4"/>
      <c r="B13" s="4"/>
      <c r="C13" s="4"/>
      <c r="D13" s="4"/>
      <c r="E13" s="4"/>
      <c r="F13" s="4"/>
      <c r="G13" s="4"/>
    </row>
    <row r="14" spans="1:7" ht="14.25" customHeight="1">
      <c r="A14" s="4" t="s">
        <v>131</v>
      </c>
      <c r="B14" s="68">
        <v>0.15</v>
      </c>
      <c r="C14" s="3" t="s">
        <v>1367</v>
      </c>
      <c r="D14" s="4"/>
      <c r="E14" s="4"/>
      <c r="F14" s="4"/>
      <c r="G14" s="4"/>
    </row>
    <row r="15" spans="1:7" ht="14.25" customHeight="1">
      <c r="A15" s="4" t="s">
        <v>132</v>
      </c>
      <c r="B15" s="3" t="s">
        <v>135</v>
      </c>
      <c r="C15" s="3" t="s">
        <v>1368</v>
      </c>
      <c r="D15" s="4"/>
      <c r="E15" s="4"/>
      <c r="F15" s="4"/>
      <c r="G15" s="4"/>
    </row>
    <row r="16" spans="1:7" ht="14.25" customHeight="1">
      <c r="A16" s="4" t="s">
        <v>1369</v>
      </c>
      <c r="B16" s="39">
        <v>1300000</v>
      </c>
      <c r="C16" s="3" t="s">
        <v>1370</v>
      </c>
      <c r="D16" s="4"/>
      <c r="E16" s="4"/>
      <c r="F16" s="4"/>
      <c r="G16" s="4"/>
    </row>
    <row r="17" spans="1:7" ht="14.25" customHeight="1">
      <c r="A17" s="4" t="s">
        <v>1371</v>
      </c>
      <c r="B17" s="68">
        <v>0.27</v>
      </c>
      <c r="C17" s="3" t="s">
        <v>1372</v>
      </c>
      <c r="D17" s="4"/>
      <c r="E17" s="4"/>
      <c r="F17" s="4"/>
      <c r="G17" s="4"/>
    </row>
    <row r="18" spans="1:7" ht="14.25" customHeight="1">
      <c r="A18" s="4" t="s">
        <v>1373</v>
      </c>
      <c r="B18" s="47">
        <f>B16*B17</f>
        <v>351000</v>
      </c>
      <c r="C18" s="3" t="s">
        <v>1374</v>
      </c>
      <c r="D18" s="4"/>
      <c r="E18" s="4"/>
      <c r="F18" s="4"/>
      <c r="G18" s="4"/>
    </row>
    <row r="19" spans="1:7" ht="14.25" customHeight="1">
      <c r="A19" s="4"/>
      <c r="B19" s="4"/>
      <c r="C19" s="4"/>
      <c r="D19" s="4"/>
      <c r="E19" s="4"/>
      <c r="F19" s="107"/>
      <c r="G19" s="4"/>
    </row>
    <row r="20" spans="1:7" ht="14.25" customHeight="1">
      <c r="A20" s="22" t="s">
        <v>1375</v>
      </c>
      <c r="B20" s="4"/>
      <c r="C20" s="4"/>
      <c r="D20" s="4"/>
      <c r="E20" s="4"/>
      <c r="F20" s="4"/>
      <c r="G20" s="4"/>
    </row>
    <row r="21" spans="1:7" ht="14.25" customHeight="1">
      <c r="A21" s="31" t="s">
        <v>39</v>
      </c>
      <c r="B21" s="15" t="s">
        <v>1376</v>
      </c>
      <c r="C21" s="15" t="s">
        <v>512</v>
      </c>
      <c r="D21" s="15" t="s">
        <v>1377</v>
      </c>
      <c r="E21" s="4"/>
      <c r="F21" s="4"/>
      <c r="G21" s="4"/>
    </row>
    <row r="22" spans="1:7" ht="14.25" customHeight="1">
      <c r="A22" s="4" t="s">
        <v>1378</v>
      </c>
      <c r="B22" s="23">
        <v>1053061</v>
      </c>
      <c r="C22" s="304">
        <v>0.2</v>
      </c>
      <c r="D22" s="304">
        <f>B22/B24</f>
        <v>0.58777684751060499</v>
      </c>
      <c r="E22" s="4"/>
      <c r="F22" s="4"/>
      <c r="G22" s="4"/>
    </row>
    <row r="23" spans="1:7" ht="14.25" customHeight="1">
      <c r="A23" s="4" t="s">
        <v>1379</v>
      </c>
      <c r="B23" s="23">
        <v>738539</v>
      </c>
      <c r="C23" s="304">
        <v>0.2</v>
      </c>
      <c r="D23" s="304">
        <f>B23/B24</f>
        <v>0.41222315248939495</v>
      </c>
      <c r="E23" s="4"/>
      <c r="F23" s="4"/>
      <c r="G23" s="4"/>
    </row>
    <row r="24" spans="1:7" ht="14.25" customHeight="1">
      <c r="A24" s="22" t="s">
        <v>1380</v>
      </c>
      <c r="B24" s="308">
        <f>SUM(B22:B23)</f>
        <v>1791600</v>
      </c>
      <c r="C24" s="304">
        <f>AVERAGE(C22:C23)</f>
        <v>0.2</v>
      </c>
      <c r="D24" s="304">
        <v>1</v>
      </c>
      <c r="E24" s="4"/>
      <c r="F24" s="4"/>
      <c r="G24" s="4"/>
    </row>
    <row r="25" spans="1:7" ht="14.25" customHeight="1">
      <c r="A25" s="4"/>
      <c r="B25" s="4"/>
      <c r="C25" s="4"/>
      <c r="D25" s="4"/>
      <c r="E25" s="4"/>
      <c r="F25" s="4"/>
      <c r="G25" s="4"/>
    </row>
    <row r="26" spans="1:7" ht="15" customHeight="1">
      <c r="A26" s="14" t="s">
        <v>1381</v>
      </c>
      <c r="B26" s="4"/>
      <c r="C26" s="4"/>
      <c r="D26" s="4"/>
      <c r="E26" s="4"/>
      <c r="F26" s="4"/>
      <c r="G26" s="4"/>
    </row>
    <row r="27" spans="1:7" ht="14.25" customHeight="1">
      <c r="A27" s="4"/>
      <c r="B27" s="4"/>
      <c r="C27" s="4"/>
      <c r="D27" s="4"/>
      <c r="E27" s="4"/>
      <c r="F27" s="4"/>
      <c r="G27" s="4"/>
    </row>
    <row r="28" spans="1:7" ht="14.25" customHeight="1">
      <c r="A28" s="31" t="s">
        <v>129</v>
      </c>
      <c r="B28" s="32" t="s">
        <v>130</v>
      </c>
      <c r="C28" s="32" t="s">
        <v>1382</v>
      </c>
      <c r="D28" s="320" t="s">
        <v>501</v>
      </c>
      <c r="E28" s="32" t="s">
        <v>1383</v>
      </c>
      <c r="F28" s="32" t="s">
        <v>1384</v>
      </c>
      <c r="G28" s="32" t="s">
        <v>1385</v>
      </c>
    </row>
    <row r="29" spans="1:7" ht="14.25" customHeight="1">
      <c r="A29" s="4" t="s">
        <v>31</v>
      </c>
      <c r="B29" s="39">
        <v>500000</v>
      </c>
      <c r="C29" s="39">
        <v>1300000</v>
      </c>
      <c r="D29" s="39">
        <v>351000</v>
      </c>
      <c r="E29" s="39">
        <v>1375000</v>
      </c>
      <c r="F29" s="47">
        <f>SUM(D29:E29)</f>
        <v>1726000</v>
      </c>
      <c r="G29" s="68">
        <v>0.2</v>
      </c>
    </row>
    <row r="30" spans="1:7" ht="14.25" customHeight="1">
      <c r="A30" s="4" t="s">
        <v>32</v>
      </c>
      <c r="B30" s="39">
        <v>1500000</v>
      </c>
      <c r="C30" s="39">
        <v>5300000</v>
      </c>
      <c r="D30" s="39">
        <v>1007000</v>
      </c>
      <c r="E30" s="39">
        <v>4125000</v>
      </c>
      <c r="F30" s="47">
        <f>SUM(D30:E30)</f>
        <v>5132000</v>
      </c>
      <c r="G30" s="68">
        <v>0.2</v>
      </c>
    </row>
    <row r="31" spans="1:7" ht="14.25" customHeight="1">
      <c r="A31" s="4" t="s">
        <v>33</v>
      </c>
      <c r="B31" s="39">
        <v>3000000</v>
      </c>
      <c r="C31" s="39">
        <v>37500000</v>
      </c>
      <c r="D31" s="39">
        <v>3375000</v>
      </c>
      <c r="E31" s="39">
        <v>8250000</v>
      </c>
      <c r="F31" s="47">
        <f>SUM(D31:E31)</f>
        <v>11625000</v>
      </c>
      <c r="G31" s="68">
        <v>0.2</v>
      </c>
    </row>
    <row r="32" spans="1:7" ht="14.25" customHeight="1">
      <c r="A32" s="4"/>
      <c r="B32" s="4"/>
      <c r="C32" s="4"/>
      <c r="D32" s="4"/>
      <c r="E32" s="4"/>
      <c r="F32" s="4"/>
      <c r="G32" s="4"/>
    </row>
    <row r="33" spans="1:7" ht="14.25" customHeight="1">
      <c r="A33" s="22" t="s">
        <v>1386</v>
      </c>
      <c r="B33" s="4"/>
      <c r="C33" s="4"/>
      <c r="D33" s="4"/>
      <c r="E33" s="4"/>
      <c r="F33" s="4"/>
      <c r="G33" s="4"/>
    </row>
    <row r="34" spans="1:7" ht="14.25" customHeight="1">
      <c r="A34" s="31" t="s">
        <v>129</v>
      </c>
      <c r="B34" s="32" t="s">
        <v>132</v>
      </c>
      <c r="C34" s="32" t="s">
        <v>1387</v>
      </c>
      <c r="D34" s="320" t="s">
        <v>501</v>
      </c>
      <c r="E34" s="32" t="s">
        <v>1388</v>
      </c>
      <c r="F34" s="4"/>
      <c r="G34" s="4"/>
    </row>
    <row r="35" spans="1:7" ht="14.25" customHeight="1">
      <c r="A35" s="4" t="s">
        <v>144</v>
      </c>
      <c r="B35" s="3" t="s">
        <v>135</v>
      </c>
      <c r="C35" s="3" t="s">
        <v>559</v>
      </c>
      <c r="D35" s="3" t="s">
        <v>1389</v>
      </c>
      <c r="E35" s="3" t="s">
        <v>1390</v>
      </c>
      <c r="F35" s="4"/>
      <c r="G35" s="4"/>
    </row>
    <row r="36" spans="1:7" ht="14.25" customHeight="1">
      <c r="A36" s="4" t="s">
        <v>145</v>
      </c>
      <c r="B36" s="3" t="s">
        <v>136</v>
      </c>
      <c r="C36" s="3" t="s">
        <v>226</v>
      </c>
      <c r="D36" s="3" t="s">
        <v>1391</v>
      </c>
      <c r="E36" s="3" t="s">
        <v>1392</v>
      </c>
      <c r="F36" s="4"/>
      <c r="G36" s="4"/>
    </row>
    <row r="37" spans="1:7" ht="14.25" customHeight="1">
      <c r="A37" s="4" t="s">
        <v>146</v>
      </c>
      <c r="B37" s="3" t="s">
        <v>137</v>
      </c>
      <c r="C37" s="3" t="s">
        <v>1393</v>
      </c>
      <c r="D37" s="3" t="s">
        <v>1394</v>
      </c>
      <c r="E37" s="3" t="s">
        <v>1395</v>
      </c>
      <c r="F37" s="4"/>
      <c r="G37" s="4"/>
    </row>
    <row r="38" spans="1:7" ht="14.25" customHeight="1">
      <c r="A38" s="4"/>
      <c r="B38" s="4"/>
      <c r="C38" s="4"/>
      <c r="D38" s="4"/>
      <c r="E38" s="4"/>
      <c r="F38" s="4"/>
      <c r="G38" s="4"/>
    </row>
    <row r="39" spans="1:7" ht="14.25" customHeight="1">
      <c r="A39" s="321" t="s">
        <v>1396</v>
      </c>
      <c r="B39" s="4"/>
      <c r="C39" s="4"/>
      <c r="D39" s="4"/>
      <c r="E39" s="4"/>
      <c r="F39" s="4"/>
      <c r="G39" s="4"/>
    </row>
    <row r="40" spans="1:7" ht="14.25" customHeight="1">
      <c r="A40" s="4" t="s">
        <v>1397</v>
      </c>
      <c r="B40" s="4"/>
      <c r="C40" s="4"/>
      <c r="D40" s="4"/>
      <c r="E40" s="4"/>
      <c r="F40" s="4"/>
      <c r="G40" s="4"/>
    </row>
    <row r="41" spans="1:7" ht="14.25" customHeight="1">
      <c r="A41" s="4" t="s">
        <v>1398</v>
      </c>
      <c r="B41" s="4"/>
      <c r="C41" s="4"/>
      <c r="D41" s="4"/>
      <c r="E41" s="4"/>
      <c r="F41" s="4"/>
      <c r="G41" s="4"/>
    </row>
    <row r="42" spans="1:7" ht="14.25" customHeight="1">
      <c r="A42" s="4" t="s">
        <v>1399</v>
      </c>
      <c r="B42" s="4"/>
      <c r="C42" s="4"/>
      <c r="D42" s="4"/>
      <c r="E42" s="4"/>
      <c r="F42" s="4"/>
      <c r="G42" s="4"/>
    </row>
    <row r="43" spans="1:7" ht="14.25" customHeight="1">
      <c r="A43" s="4" t="s">
        <v>1400</v>
      </c>
      <c r="B43" s="4"/>
      <c r="C43" s="4"/>
      <c r="D43" s="4"/>
      <c r="E43" s="4"/>
      <c r="F43" s="4"/>
      <c r="G43" s="4"/>
    </row>
    <row r="44" spans="1:7" ht="14.25" customHeight="1">
      <c r="A44" s="4" t="s">
        <v>1401</v>
      </c>
      <c r="B44" s="4"/>
      <c r="C44" s="4"/>
      <c r="D44" s="4"/>
      <c r="E44" s="4"/>
      <c r="F44" s="4"/>
      <c r="G44" s="4"/>
    </row>
    <row r="45" spans="1:7" ht="14.25" customHeight="1">
      <c r="A45" s="4" t="s">
        <v>1402</v>
      </c>
      <c r="B45" s="4"/>
      <c r="C45" s="4"/>
      <c r="D45" s="4"/>
      <c r="E45" s="4"/>
      <c r="F45" s="4"/>
      <c r="G45" s="4"/>
    </row>
    <row r="46" spans="1:7" ht="14.25" customHeight="1">
      <c r="A46" s="4"/>
      <c r="B46" s="4"/>
      <c r="C46" s="4"/>
      <c r="D46" s="4"/>
      <c r="E46" s="4"/>
      <c r="F46" s="4"/>
      <c r="G46" s="4"/>
    </row>
    <row r="47" spans="1:7" ht="14.25" customHeight="1">
      <c r="A47" s="4"/>
      <c r="B47" s="4"/>
      <c r="C47" s="4"/>
      <c r="D47" s="4"/>
      <c r="E47" s="4"/>
      <c r="F47" s="4"/>
      <c r="G47" s="4"/>
    </row>
    <row r="48" spans="1:7" ht="14.25" customHeight="1">
      <c r="A48" s="4"/>
      <c r="B48" s="4"/>
      <c r="C48" s="4"/>
      <c r="D48" s="4"/>
      <c r="E48" s="4"/>
      <c r="F48" s="4"/>
      <c r="G48" s="4"/>
    </row>
    <row r="49" spans="1:7" ht="14.25" customHeight="1">
      <c r="A49" s="4"/>
      <c r="B49" s="4"/>
      <c r="C49" s="4"/>
      <c r="D49" s="4"/>
      <c r="E49" s="4"/>
      <c r="F49" s="4"/>
      <c r="G49" s="4"/>
    </row>
    <row r="50" spans="1:7" ht="14.25" customHeight="1">
      <c r="A50" s="4"/>
      <c r="B50" s="4"/>
      <c r="C50" s="4"/>
      <c r="D50" s="4"/>
      <c r="E50" s="4"/>
      <c r="F50" s="4"/>
      <c r="G50" s="4"/>
    </row>
    <row r="51" spans="1:7" ht="14.25" customHeight="1">
      <c r="A51" s="4"/>
      <c r="B51" s="4"/>
      <c r="C51" s="4"/>
      <c r="D51" s="4"/>
      <c r="E51" s="4"/>
      <c r="F51" s="4"/>
      <c r="G51" s="4"/>
    </row>
    <row r="52" spans="1:7" ht="14.25" customHeight="1">
      <c r="A52" s="4"/>
      <c r="B52" s="4"/>
      <c r="C52" s="4"/>
      <c r="D52" s="4"/>
      <c r="E52" s="4"/>
      <c r="F52" s="4"/>
      <c r="G52" s="4"/>
    </row>
    <row r="53" spans="1:7" ht="14.25" customHeight="1">
      <c r="A53" s="4"/>
      <c r="B53" s="4"/>
      <c r="C53" s="4"/>
      <c r="D53" s="4"/>
      <c r="E53" s="4"/>
      <c r="F53" s="4"/>
      <c r="G53" s="4"/>
    </row>
    <row r="54" spans="1:7" ht="14.25" customHeight="1">
      <c r="A54" s="4"/>
      <c r="B54" s="4"/>
      <c r="C54" s="4"/>
      <c r="D54" s="4"/>
      <c r="E54" s="4"/>
      <c r="F54" s="4"/>
      <c r="G54" s="4"/>
    </row>
    <row r="55" spans="1:7" ht="14.25" customHeight="1">
      <c r="A55" s="4"/>
      <c r="B55" s="4"/>
      <c r="C55" s="4"/>
      <c r="D55" s="4"/>
      <c r="E55" s="4"/>
      <c r="F55" s="4"/>
      <c r="G55" s="4"/>
    </row>
    <row r="56" spans="1:7" ht="14.25" customHeight="1">
      <c r="A56" s="4"/>
      <c r="B56" s="4"/>
      <c r="C56" s="4"/>
      <c r="D56" s="4"/>
      <c r="E56" s="4"/>
      <c r="F56" s="4"/>
      <c r="G56" s="4"/>
    </row>
    <row r="57" spans="1:7" ht="14.25" customHeight="1">
      <c r="A57" s="4"/>
      <c r="B57" s="4"/>
      <c r="C57" s="4"/>
      <c r="D57" s="4"/>
      <c r="E57" s="4"/>
      <c r="F57" s="4"/>
      <c r="G57" s="4"/>
    </row>
    <row r="58" spans="1:7" ht="14.25" customHeight="1">
      <c r="A58" s="4"/>
      <c r="B58" s="4"/>
      <c r="C58" s="4"/>
      <c r="D58" s="4"/>
      <c r="E58" s="4"/>
      <c r="F58" s="4"/>
      <c r="G58" s="4"/>
    </row>
    <row r="59" spans="1:7" ht="14.25" customHeight="1">
      <c r="A59" s="4"/>
      <c r="B59" s="4"/>
      <c r="C59" s="4"/>
      <c r="D59" s="4"/>
      <c r="E59" s="4"/>
      <c r="F59" s="4"/>
      <c r="G59" s="4"/>
    </row>
    <row r="60" spans="1:7" ht="14.25" customHeight="1">
      <c r="A60" s="4"/>
      <c r="B60" s="4"/>
      <c r="C60" s="4"/>
      <c r="D60" s="4"/>
      <c r="E60" s="4"/>
      <c r="F60" s="4"/>
      <c r="G60" s="4"/>
    </row>
    <row r="61" spans="1:7" ht="14.25" customHeight="1">
      <c r="A61" s="4"/>
      <c r="B61" s="4"/>
      <c r="C61" s="4"/>
      <c r="D61" s="4"/>
      <c r="E61" s="4"/>
      <c r="F61" s="4"/>
      <c r="G61" s="4"/>
    </row>
    <row r="62" spans="1:7" ht="14.25" customHeight="1">
      <c r="A62" s="4"/>
      <c r="B62" s="4"/>
      <c r="C62" s="4"/>
      <c r="D62" s="4"/>
      <c r="E62" s="4"/>
      <c r="F62" s="4"/>
      <c r="G62" s="4"/>
    </row>
    <row r="63" spans="1:7" ht="14.25" customHeight="1">
      <c r="A63" s="4"/>
      <c r="B63" s="4"/>
      <c r="C63" s="4"/>
      <c r="D63" s="4"/>
      <c r="E63" s="4"/>
      <c r="F63" s="4"/>
      <c r="G63" s="4"/>
    </row>
    <row r="64" spans="1:7" ht="14.25" customHeight="1">
      <c r="A64" s="4"/>
      <c r="B64" s="4"/>
      <c r="C64" s="4"/>
      <c r="D64" s="4"/>
      <c r="E64" s="4"/>
      <c r="F64" s="4"/>
      <c r="G64" s="4"/>
    </row>
    <row r="65" spans="1:7" ht="14.25" customHeight="1">
      <c r="A65" s="4"/>
      <c r="B65" s="4"/>
      <c r="C65" s="4"/>
      <c r="D65" s="4"/>
      <c r="E65" s="4"/>
      <c r="F65" s="4"/>
      <c r="G65" s="4"/>
    </row>
    <row r="66" spans="1:7" ht="14.25" customHeight="1">
      <c r="A66" s="4"/>
      <c r="B66" s="4"/>
      <c r="C66" s="4"/>
      <c r="D66" s="4"/>
      <c r="E66" s="4"/>
      <c r="F66" s="4"/>
      <c r="G66" s="4"/>
    </row>
    <row r="67" spans="1:7" ht="14.25" customHeight="1">
      <c r="A67" s="4"/>
      <c r="B67" s="4"/>
      <c r="C67" s="4"/>
      <c r="D67" s="4"/>
      <c r="E67" s="4"/>
      <c r="F67" s="4"/>
      <c r="G67" s="4"/>
    </row>
    <row r="68" spans="1:7" ht="14.25" customHeight="1">
      <c r="A68" s="4"/>
      <c r="B68" s="4"/>
      <c r="C68" s="4"/>
      <c r="D68" s="4"/>
      <c r="E68" s="4"/>
      <c r="F68" s="4"/>
      <c r="G68" s="4"/>
    </row>
    <row r="69" spans="1:7" ht="14.25" customHeight="1">
      <c r="A69" s="4"/>
      <c r="B69" s="4"/>
      <c r="C69" s="4"/>
      <c r="D69" s="4"/>
      <c r="E69" s="4"/>
      <c r="F69" s="4"/>
      <c r="G69" s="4"/>
    </row>
    <row r="70" spans="1:7" ht="14.25" customHeight="1">
      <c r="A70" s="4"/>
      <c r="B70" s="4"/>
      <c r="C70" s="4"/>
      <c r="D70" s="4"/>
      <c r="E70" s="4"/>
      <c r="F70" s="4"/>
      <c r="G70" s="4"/>
    </row>
    <row r="71" spans="1:7" ht="14.25" customHeight="1">
      <c r="A71" s="4"/>
      <c r="B71" s="4"/>
      <c r="C71" s="4"/>
      <c r="D71" s="4"/>
      <c r="E71" s="4"/>
      <c r="F71" s="4"/>
      <c r="G71" s="4"/>
    </row>
    <row r="72" spans="1:7" ht="14.25" customHeight="1">
      <c r="A72" s="4"/>
      <c r="B72" s="4"/>
      <c r="C72" s="4"/>
      <c r="D72" s="4"/>
      <c r="E72" s="4"/>
      <c r="F72" s="4"/>
      <c r="G72" s="4"/>
    </row>
    <row r="73" spans="1:7" ht="14.25" customHeight="1">
      <c r="A73" s="4"/>
      <c r="B73" s="4"/>
      <c r="C73" s="4"/>
      <c r="D73" s="4"/>
      <c r="E73" s="4"/>
      <c r="F73" s="4"/>
      <c r="G73" s="4"/>
    </row>
    <row r="74" spans="1:7" ht="14.25" customHeight="1">
      <c r="A74" s="4"/>
      <c r="B74" s="4"/>
      <c r="C74" s="4"/>
      <c r="D74" s="4"/>
      <c r="E74" s="4"/>
      <c r="F74" s="4"/>
      <c r="G74" s="4"/>
    </row>
    <row r="75" spans="1:7" ht="14.25" customHeight="1">
      <c r="A75" s="4"/>
      <c r="B75" s="4"/>
      <c r="C75" s="4"/>
      <c r="D75" s="4"/>
      <c r="E75" s="4"/>
      <c r="F75" s="4"/>
      <c r="G75" s="4"/>
    </row>
    <row r="76" spans="1:7" ht="14.25" customHeight="1">
      <c r="A76" s="4"/>
      <c r="B76" s="4"/>
      <c r="C76" s="4"/>
      <c r="D76" s="4"/>
      <c r="E76" s="4"/>
      <c r="F76" s="4"/>
      <c r="G76" s="4"/>
    </row>
    <row r="77" spans="1:7" ht="14.25" customHeight="1">
      <c r="A77" s="4"/>
      <c r="B77" s="4"/>
      <c r="C77" s="4"/>
      <c r="D77" s="4"/>
      <c r="E77" s="4"/>
      <c r="F77" s="4"/>
      <c r="G77" s="4"/>
    </row>
    <row r="78" spans="1:7" ht="14.25" customHeight="1">
      <c r="A78" s="4"/>
      <c r="B78" s="4"/>
      <c r="C78" s="4"/>
      <c r="D78" s="4"/>
      <c r="E78" s="4"/>
      <c r="F78" s="4"/>
      <c r="G78" s="4"/>
    </row>
    <row r="79" spans="1:7" ht="14.25" customHeight="1">
      <c r="A79" s="4"/>
      <c r="B79" s="4"/>
      <c r="C79" s="4"/>
      <c r="D79" s="4"/>
      <c r="E79" s="4"/>
      <c r="F79" s="4"/>
      <c r="G79" s="4"/>
    </row>
    <row r="80" spans="1:7" ht="14.25" customHeight="1">
      <c r="A80" s="4"/>
      <c r="B80" s="4"/>
      <c r="C80" s="4"/>
      <c r="D80" s="4"/>
      <c r="E80" s="4"/>
      <c r="F80" s="4"/>
      <c r="G80" s="4"/>
    </row>
    <row r="81" spans="1:7" ht="14.25" customHeight="1">
      <c r="A81" s="4"/>
      <c r="B81" s="4"/>
      <c r="C81" s="4"/>
      <c r="D81" s="4"/>
      <c r="E81" s="4"/>
      <c r="F81" s="4"/>
      <c r="G81" s="4"/>
    </row>
    <row r="82" spans="1:7" ht="14.25" customHeight="1">
      <c r="A82" s="4"/>
      <c r="B82" s="4"/>
      <c r="C82" s="4"/>
      <c r="D82" s="4"/>
      <c r="E82" s="4"/>
      <c r="F82" s="4"/>
      <c r="G82" s="4"/>
    </row>
    <row r="83" spans="1:7" ht="14.25" customHeight="1">
      <c r="A83" s="4"/>
      <c r="B83" s="4"/>
      <c r="C83" s="4"/>
      <c r="D83" s="4"/>
      <c r="E83" s="4"/>
      <c r="F83" s="4"/>
      <c r="G83" s="4"/>
    </row>
    <row r="84" spans="1:7" ht="14.25" customHeight="1">
      <c r="A84" s="4"/>
      <c r="B84" s="4"/>
      <c r="C84" s="4"/>
      <c r="D84" s="4"/>
      <c r="E84" s="4"/>
      <c r="F84" s="4"/>
      <c r="G84" s="4"/>
    </row>
    <row r="85" spans="1:7" ht="14.25" customHeight="1">
      <c r="A85" s="4"/>
      <c r="B85" s="4"/>
      <c r="C85" s="4"/>
      <c r="D85" s="4"/>
      <c r="E85" s="4"/>
      <c r="F85" s="4"/>
      <c r="G85" s="4"/>
    </row>
    <row r="86" spans="1:7" ht="14.25" customHeight="1">
      <c r="A86" s="4"/>
      <c r="B86" s="4"/>
      <c r="C86" s="4"/>
      <c r="D86" s="4"/>
      <c r="E86" s="4"/>
      <c r="F86" s="4"/>
      <c r="G86" s="4"/>
    </row>
    <row r="87" spans="1:7" ht="14.25" customHeight="1">
      <c r="A87" s="4"/>
      <c r="B87" s="4"/>
      <c r="C87" s="4"/>
      <c r="D87" s="4"/>
      <c r="E87" s="4"/>
      <c r="F87" s="4"/>
      <c r="G87" s="4"/>
    </row>
    <row r="88" spans="1:7" ht="14.25" customHeight="1">
      <c r="A88" s="4"/>
      <c r="B88" s="4"/>
      <c r="C88" s="4"/>
      <c r="D88" s="4"/>
      <c r="E88" s="4"/>
      <c r="F88" s="4"/>
      <c r="G88" s="4"/>
    </row>
    <row r="89" spans="1:7" ht="14.25" customHeight="1">
      <c r="A89" s="4"/>
      <c r="B89" s="4"/>
      <c r="C89" s="4"/>
      <c r="D89" s="4"/>
      <c r="E89" s="4"/>
      <c r="F89" s="4"/>
      <c r="G89" s="4"/>
    </row>
    <row r="90" spans="1:7" ht="14.25" customHeight="1">
      <c r="A90" s="4"/>
      <c r="B90" s="4"/>
      <c r="C90" s="4"/>
      <c r="D90" s="4"/>
      <c r="E90" s="4"/>
      <c r="F90" s="4"/>
      <c r="G90" s="4"/>
    </row>
    <row r="91" spans="1:7" ht="14.25" customHeight="1">
      <c r="A91" s="4"/>
      <c r="B91" s="4"/>
      <c r="C91" s="4"/>
      <c r="D91" s="4"/>
      <c r="E91" s="4"/>
      <c r="F91" s="4"/>
      <c r="G91" s="4"/>
    </row>
    <row r="92" spans="1:7" ht="14.25" customHeight="1">
      <c r="A92" s="4"/>
      <c r="B92" s="4"/>
      <c r="C92" s="4"/>
      <c r="D92" s="4"/>
      <c r="E92" s="4"/>
      <c r="F92" s="4"/>
      <c r="G92" s="4"/>
    </row>
    <row r="93" spans="1:7" ht="14.25" customHeight="1">
      <c r="A93" s="4"/>
      <c r="B93" s="4"/>
      <c r="C93" s="4"/>
      <c r="D93" s="4"/>
      <c r="E93" s="4"/>
      <c r="F93" s="4"/>
      <c r="G93" s="4"/>
    </row>
    <row r="94" spans="1:7" ht="14.25" customHeight="1">
      <c r="A94" s="4"/>
      <c r="B94" s="4"/>
      <c r="C94" s="4"/>
      <c r="D94" s="4"/>
      <c r="E94" s="4"/>
      <c r="F94" s="4"/>
      <c r="G94" s="4"/>
    </row>
    <row r="95" spans="1:7" ht="14.25" customHeight="1">
      <c r="A95" s="4"/>
      <c r="B95" s="4"/>
      <c r="C95" s="4"/>
      <c r="D95" s="4"/>
      <c r="E95" s="4"/>
      <c r="F95" s="4"/>
      <c r="G95" s="4"/>
    </row>
    <row r="96" spans="1:7" ht="14.25" customHeight="1">
      <c r="A96" s="4"/>
      <c r="B96" s="4"/>
      <c r="C96" s="4"/>
      <c r="D96" s="4"/>
      <c r="E96" s="4"/>
      <c r="F96" s="4"/>
      <c r="G96" s="4"/>
    </row>
    <row r="97" spans="1:7" ht="14.25" customHeight="1">
      <c r="A97" s="4"/>
      <c r="B97" s="4"/>
      <c r="C97" s="4"/>
      <c r="D97" s="4"/>
      <c r="E97" s="4"/>
      <c r="F97" s="4"/>
      <c r="G97" s="4"/>
    </row>
    <row r="98" spans="1:7" ht="14.25" customHeight="1">
      <c r="A98" s="4"/>
      <c r="B98" s="4"/>
      <c r="C98" s="4"/>
      <c r="D98" s="4"/>
      <c r="E98" s="4"/>
      <c r="F98" s="4"/>
      <c r="G98" s="4"/>
    </row>
    <row r="99" spans="1:7" ht="14.25" customHeight="1">
      <c r="A99" s="4"/>
      <c r="B99" s="4"/>
      <c r="C99" s="4"/>
      <c r="D99" s="4"/>
      <c r="E99" s="4"/>
      <c r="F99" s="4"/>
      <c r="G99" s="4"/>
    </row>
    <row r="100" spans="1:7" ht="14.25" customHeight="1">
      <c r="A100" s="4"/>
      <c r="B100" s="4"/>
      <c r="C100" s="4"/>
      <c r="D100" s="4"/>
      <c r="E100" s="4"/>
      <c r="F100" s="4"/>
      <c r="G100" s="4"/>
    </row>
    <row r="101" spans="1:7" ht="14.25" customHeight="1">
      <c r="A101" s="4"/>
      <c r="B101" s="4"/>
      <c r="C101" s="4"/>
      <c r="D101" s="4"/>
      <c r="E101" s="4"/>
      <c r="F101" s="4"/>
      <c r="G101" s="4"/>
    </row>
    <row r="102" spans="1:7" ht="14.25" customHeight="1">
      <c r="A102" s="4"/>
      <c r="B102" s="4"/>
      <c r="C102" s="4"/>
      <c r="D102" s="4"/>
      <c r="E102" s="4"/>
      <c r="F102" s="4"/>
      <c r="G102" s="4"/>
    </row>
    <row r="103" spans="1:7" ht="14.25" customHeight="1">
      <c r="A103" s="4"/>
      <c r="B103" s="4"/>
      <c r="C103" s="4"/>
      <c r="D103" s="4"/>
      <c r="E103" s="4"/>
      <c r="F103" s="4"/>
      <c r="G103" s="4"/>
    </row>
    <row r="104" spans="1:7" ht="14.25" customHeight="1">
      <c r="A104" s="4"/>
      <c r="B104" s="4"/>
      <c r="C104" s="4"/>
      <c r="D104" s="4"/>
      <c r="E104" s="4"/>
      <c r="F104" s="4"/>
      <c r="G104" s="4"/>
    </row>
    <row r="105" spans="1:7" ht="14.25" customHeight="1">
      <c r="A105" s="4"/>
      <c r="B105" s="4"/>
      <c r="C105" s="4"/>
      <c r="D105" s="4"/>
      <c r="E105" s="4"/>
      <c r="F105" s="4"/>
      <c r="G105" s="4"/>
    </row>
    <row r="106" spans="1:7" ht="14.25" customHeight="1">
      <c r="A106" s="4"/>
      <c r="B106" s="4"/>
      <c r="C106" s="4"/>
      <c r="D106" s="4"/>
      <c r="E106" s="4"/>
      <c r="F106" s="4"/>
      <c r="G106" s="4"/>
    </row>
    <row r="107" spans="1:7" ht="14.25" customHeight="1">
      <c r="A107" s="4"/>
      <c r="B107" s="4"/>
      <c r="C107" s="4"/>
      <c r="D107" s="4"/>
      <c r="E107" s="4"/>
      <c r="F107" s="4"/>
      <c r="G107" s="4"/>
    </row>
    <row r="108" spans="1:7" ht="14.25" customHeight="1">
      <c r="A108" s="4"/>
      <c r="B108" s="4"/>
      <c r="C108" s="4"/>
      <c r="D108" s="4"/>
      <c r="E108" s="4"/>
      <c r="F108" s="4"/>
      <c r="G108" s="4"/>
    </row>
    <row r="109" spans="1:7" ht="14.25" customHeight="1">
      <c r="A109" s="4"/>
      <c r="B109" s="4"/>
      <c r="C109" s="4"/>
      <c r="D109" s="4"/>
      <c r="E109" s="4"/>
      <c r="F109" s="4"/>
      <c r="G109" s="4"/>
    </row>
    <row r="110" spans="1:7" ht="14.25" customHeight="1">
      <c r="A110" s="4"/>
      <c r="B110" s="4"/>
      <c r="C110" s="4"/>
      <c r="D110" s="4"/>
      <c r="E110" s="4"/>
      <c r="F110" s="4"/>
      <c r="G110" s="4"/>
    </row>
    <row r="111" spans="1:7" ht="14.25" customHeight="1">
      <c r="A111" s="4"/>
      <c r="B111" s="4"/>
      <c r="C111" s="4"/>
      <c r="D111" s="4"/>
      <c r="E111" s="4"/>
      <c r="F111" s="4"/>
      <c r="G111" s="4"/>
    </row>
    <row r="112" spans="1:7" ht="14.25" customHeight="1">
      <c r="A112" s="4"/>
      <c r="B112" s="4"/>
      <c r="C112" s="4"/>
      <c r="D112" s="4"/>
      <c r="E112" s="4"/>
      <c r="F112" s="4"/>
      <c r="G112" s="4"/>
    </row>
    <row r="113" spans="1:7" ht="14.25" customHeight="1">
      <c r="A113" s="4"/>
      <c r="B113" s="4"/>
      <c r="C113" s="4"/>
      <c r="D113" s="4"/>
      <c r="E113" s="4"/>
      <c r="F113" s="4"/>
      <c r="G113" s="4"/>
    </row>
    <row r="114" spans="1:7" ht="14.25" customHeight="1">
      <c r="A114" s="4"/>
      <c r="B114" s="4"/>
      <c r="C114" s="4"/>
      <c r="D114" s="4"/>
      <c r="E114" s="4"/>
      <c r="F114" s="4"/>
      <c r="G114" s="4"/>
    </row>
    <row r="115" spans="1:7" ht="14.25" customHeight="1">
      <c r="A115" s="4"/>
      <c r="B115" s="4"/>
      <c r="C115" s="4"/>
      <c r="D115" s="4"/>
      <c r="E115" s="4"/>
      <c r="F115" s="4"/>
      <c r="G115" s="4"/>
    </row>
    <row r="116" spans="1:7" ht="14.25" customHeight="1">
      <c r="A116" s="4"/>
      <c r="B116" s="4"/>
      <c r="C116" s="4"/>
      <c r="D116" s="4"/>
      <c r="E116" s="4"/>
      <c r="F116" s="4"/>
      <c r="G116" s="4"/>
    </row>
    <row r="117" spans="1:7" ht="14.25" customHeight="1">
      <c r="A117" s="4"/>
      <c r="B117" s="4"/>
      <c r="C117" s="4"/>
      <c r="D117" s="4"/>
      <c r="E117" s="4"/>
      <c r="F117" s="4"/>
      <c r="G117" s="4"/>
    </row>
    <row r="118" spans="1:7" ht="14.25" customHeight="1">
      <c r="A118" s="4"/>
      <c r="B118" s="4"/>
      <c r="C118" s="4"/>
      <c r="D118" s="4"/>
      <c r="E118" s="4"/>
      <c r="F118" s="4"/>
      <c r="G118" s="4"/>
    </row>
    <row r="119" spans="1:7" ht="14.25" customHeight="1">
      <c r="A119" s="4"/>
      <c r="B119" s="4"/>
      <c r="C119" s="4"/>
      <c r="D119" s="4"/>
      <c r="E119" s="4"/>
      <c r="F119" s="4"/>
      <c r="G119" s="4"/>
    </row>
    <row r="120" spans="1:7" ht="14.25" customHeight="1">
      <c r="A120" s="4"/>
      <c r="B120" s="4"/>
      <c r="C120" s="4"/>
      <c r="D120" s="4"/>
      <c r="E120" s="4"/>
      <c r="F120" s="4"/>
      <c r="G120" s="4"/>
    </row>
    <row r="121" spans="1:7" ht="14.25" customHeight="1">
      <c r="A121" s="4"/>
      <c r="B121" s="4"/>
      <c r="C121" s="4"/>
      <c r="D121" s="4"/>
      <c r="E121" s="4"/>
      <c r="F121" s="4"/>
      <c r="G121" s="4"/>
    </row>
    <row r="122" spans="1:7" ht="14.25" customHeight="1">
      <c r="A122" s="4"/>
      <c r="B122" s="4"/>
      <c r="C122" s="4"/>
      <c r="D122" s="4"/>
      <c r="E122" s="4"/>
      <c r="F122" s="4"/>
      <c r="G122" s="4"/>
    </row>
    <row r="123" spans="1:7" ht="14.25" customHeight="1">
      <c r="A123" s="4"/>
      <c r="B123" s="4"/>
      <c r="C123" s="4"/>
      <c r="D123" s="4"/>
      <c r="E123" s="4"/>
      <c r="F123" s="4"/>
      <c r="G123" s="4"/>
    </row>
    <row r="124" spans="1:7" ht="14.25" customHeight="1">
      <c r="A124" s="4"/>
      <c r="B124" s="4"/>
      <c r="C124" s="4"/>
      <c r="D124" s="4"/>
      <c r="E124" s="4"/>
      <c r="F124" s="4"/>
      <c r="G124" s="4"/>
    </row>
    <row r="125" spans="1:7" ht="14.25" customHeight="1">
      <c r="A125" s="4"/>
      <c r="B125" s="4"/>
      <c r="C125" s="4"/>
      <c r="D125" s="4"/>
      <c r="E125" s="4"/>
      <c r="F125" s="4"/>
      <c r="G125" s="4"/>
    </row>
    <row r="126" spans="1:7" ht="14.25" customHeight="1">
      <c r="A126" s="4"/>
      <c r="B126" s="4"/>
      <c r="C126" s="4"/>
      <c r="D126" s="4"/>
      <c r="E126" s="4"/>
      <c r="F126" s="4"/>
      <c r="G126" s="4"/>
    </row>
    <row r="127" spans="1:7" ht="14.25" customHeight="1">
      <c r="A127" s="4"/>
      <c r="B127" s="4"/>
      <c r="C127" s="4"/>
      <c r="D127" s="4"/>
      <c r="E127" s="4"/>
      <c r="F127" s="4"/>
      <c r="G127" s="4"/>
    </row>
    <row r="128" spans="1:7" ht="14.25" customHeight="1">
      <c r="A128" s="4"/>
      <c r="B128" s="4"/>
      <c r="C128" s="4"/>
      <c r="D128" s="4"/>
      <c r="E128" s="4"/>
      <c r="F128" s="4"/>
      <c r="G128" s="4"/>
    </row>
    <row r="129" spans="1:7" ht="14.25" customHeight="1">
      <c r="A129" s="4"/>
      <c r="B129" s="4"/>
      <c r="C129" s="4"/>
      <c r="D129" s="4"/>
      <c r="E129" s="4"/>
      <c r="F129" s="4"/>
      <c r="G129" s="4"/>
    </row>
    <row r="130" spans="1:7" ht="14.25" customHeight="1">
      <c r="A130" s="4"/>
      <c r="B130" s="4"/>
      <c r="C130" s="4"/>
      <c r="D130" s="4"/>
      <c r="E130" s="4"/>
      <c r="F130" s="4"/>
      <c r="G130" s="4"/>
    </row>
    <row r="131" spans="1:7" ht="14.25" customHeight="1">
      <c r="A131" s="4"/>
      <c r="B131" s="4"/>
      <c r="C131" s="4"/>
      <c r="D131" s="4"/>
      <c r="E131" s="4"/>
      <c r="F131" s="4"/>
      <c r="G131" s="4"/>
    </row>
    <row r="132" spans="1:7" ht="14.25" customHeight="1">
      <c r="A132" s="4"/>
      <c r="B132" s="4"/>
      <c r="C132" s="4"/>
      <c r="D132" s="4"/>
      <c r="E132" s="4"/>
      <c r="F132" s="4"/>
      <c r="G132" s="4"/>
    </row>
    <row r="133" spans="1:7" ht="14.25" customHeight="1">
      <c r="A133" s="4"/>
      <c r="B133" s="4"/>
      <c r="C133" s="4"/>
      <c r="D133" s="4"/>
      <c r="E133" s="4"/>
      <c r="F133" s="4"/>
      <c r="G133" s="4"/>
    </row>
    <row r="134" spans="1:7" ht="14.25" customHeight="1">
      <c r="A134" s="4"/>
      <c r="B134" s="4"/>
      <c r="C134" s="4"/>
      <c r="D134" s="4"/>
      <c r="E134" s="4"/>
      <c r="F134" s="4"/>
      <c r="G134" s="4"/>
    </row>
    <row r="135" spans="1:7" ht="14.25" customHeight="1">
      <c r="A135" s="4"/>
      <c r="B135" s="4"/>
      <c r="C135" s="4"/>
      <c r="D135" s="4"/>
      <c r="E135" s="4"/>
      <c r="F135" s="4"/>
      <c r="G135" s="4"/>
    </row>
    <row r="136" spans="1:7" ht="14.25" customHeight="1">
      <c r="A136" s="4"/>
      <c r="B136" s="4"/>
      <c r="C136" s="4"/>
      <c r="D136" s="4"/>
      <c r="E136" s="4"/>
      <c r="F136" s="4"/>
      <c r="G136" s="4"/>
    </row>
    <row r="137" spans="1:7" ht="14.25" customHeight="1">
      <c r="A137" s="4"/>
      <c r="B137" s="4"/>
      <c r="C137" s="4"/>
      <c r="D137" s="4"/>
      <c r="E137" s="4"/>
      <c r="F137" s="4"/>
      <c r="G137" s="4"/>
    </row>
    <row r="138" spans="1:7" ht="14.25" customHeight="1">
      <c r="A138" s="4"/>
      <c r="B138" s="4"/>
      <c r="C138" s="4"/>
      <c r="D138" s="4"/>
      <c r="E138" s="4"/>
      <c r="F138" s="4"/>
      <c r="G138" s="4"/>
    </row>
    <row r="139" spans="1:7" ht="14.25" customHeight="1">
      <c r="A139" s="4"/>
      <c r="B139" s="4"/>
      <c r="C139" s="4"/>
      <c r="D139" s="4"/>
      <c r="E139" s="4"/>
      <c r="F139" s="4"/>
      <c r="G139" s="4"/>
    </row>
    <row r="140" spans="1:7" ht="14.25" customHeight="1">
      <c r="A140" s="4"/>
      <c r="B140" s="4"/>
      <c r="C140" s="4"/>
      <c r="D140" s="4"/>
      <c r="E140" s="4"/>
      <c r="F140" s="4"/>
      <c r="G140" s="4"/>
    </row>
    <row r="141" spans="1:7" ht="14.25" customHeight="1">
      <c r="A141" s="4"/>
      <c r="B141" s="4"/>
      <c r="C141" s="4"/>
      <c r="D141" s="4"/>
      <c r="E141" s="4"/>
      <c r="F141" s="4"/>
      <c r="G141" s="4"/>
    </row>
    <row r="142" spans="1:7" ht="14.25" customHeight="1">
      <c r="A142" s="4"/>
      <c r="B142" s="4"/>
      <c r="C142" s="4"/>
      <c r="D142" s="4"/>
      <c r="E142" s="4"/>
      <c r="F142" s="4"/>
      <c r="G142" s="4"/>
    </row>
    <row r="143" spans="1:7" ht="14.25" customHeight="1">
      <c r="A143" s="4"/>
      <c r="B143" s="4"/>
      <c r="C143" s="4"/>
      <c r="D143" s="4"/>
      <c r="E143" s="4"/>
      <c r="F143" s="4"/>
      <c r="G143" s="4"/>
    </row>
    <row r="144" spans="1:7" ht="14.25" customHeight="1">
      <c r="A144" s="4"/>
      <c r="B144" s="4"/>
      <c r="C144" s="4"/>
      <c r="D144" s="4"/>
      <c r="E144" s="4"/>
      <c r="F144" s="4"/>
      <c r="G144" s="4"/>
    </row>
    <row r="145" spans="1:7" ht="14.25" customHeight="1">
      <c r="A145" s="4"/>
      <c r="B145" s="4"/>
      <c r="C145" s="4"/>
      <c r="D145" s="4"/>
      <c r="E145" s="4"/>
      <c r="F145" s="4"/>
      <c r="G145" s="4"/>
    </row>
    <row r="146" spans="1:7" ht="14.25" customHeight="1">
      <c r="A146" s="4"/>
      <c r="B146" s="4"/>
      <c r="C146" s="4"/>
      <c r="D146" s="4"/>
      <c r="E146" s="4"/>
      <c r="F146" s="4"/>
      <c r="G146" s="4"/>
    </row>
    <row r="147" spans="1:7" ht="14.25" customHeight="1">
      <c r="A147" s="4"/>
      <c r="B147" s="4"/>
      <c r="C147" s="4"/>
      <c r="D147" s="4"/>
      <c r="E147" s="4"/>
      <c r="F147" s="4"/>
      <c r="G147" s="4"/>
    </row>
    <row r="148" spans="1:7" ht="14.25" customHeight="1">
      <c r="A148" s="4"/>
      <c r="B148" s="4"/>
      <c r="C148" s="4"/>
      <c r="D148" s="4"/>
      <c r="E148" s="4"/>
      <c r="F148" s="4"/>
      <c r="G148" s="4"/>
    </row>
    <row r="149" spans="1:7" ht="14.25" customHeight="1">
      <c r="A149" s="4"/>
      <c r="B149" s="4"/>
      <c r="C149" s="4"/>
      <c r="D149" s="4"/>
      <c r="E149" s="4"/>
      <c r="F149" s="4"/>
      <c r="G149" s="4"/>
    </row>
    <row r="150" spans="1:7" ht="14.25" customHeight="1">
      <c r="A150" s="4"/>
      <c r="B150" s="4"/>
      <c r="C150" s="4"/>
      <c r="D150" s="4"/>
      <c r="E150" s="4"/>
      <c r="F150" s="4"/>
      <c r="G150" s="4"/>
    </row>
    <row r="151" spans="1:7" ht="14.25" customHeight="1">
      <c r="A151" s="4"/>
      <c r="B151" s="4"/>
      <c r="C151" s="4"/>
      <c r="D151" s="4"/>
      <c r="E151" s="4"/>
      <c r="F151" s="4"/>
      <c r="G151" s="4"/>
    </row>
    <row r="152" spans="1:7" ht="14.25" customHeight="1">
      <c r="A152" s="4"/>
      <c r="B152" s="4"/>
      <c r="C152" s="4"/>
      <c r="D152" s="4"/>
      <c r="E152" s="4"/>
      <c r="F152" s="4"/>
      <c r="G152" s="4"/>
    </row>
    <row r="153" spans="1:7" ht="14.25" customHeight="1">
      <c r="A153" s="4"/>
      <c r="B153" s="4"/>
      <c r="C153" s="4"/>
      <c r="D153" s="4"/>
      <c r="E153" s="4"/>
      <c r="F153" s="4"/>
      <c r="G153" s="4"/>
    </row>
    <row r="154" spans="1:7" ht="14.25" customHeight="1">
      <c r="A154" s="4"/>
      <c r="B154" s="4"/>
      <c r="C154" s="4"/>
      <c r="D154" s="4"/>
      <c r="E154" s="4"/>
      <c r="F154" s="4"/>
      <c r="G154" s="4"/>
    </row>
    <row r="155" spans="1:7" ht="14.25" customHeight="1">
      <c r="A155" s="4"/>
      <c r="B155" s="4"/>
      <c r="C155" s="4"/>
      <c r="D155" s="4"/>
      <c r="E155" s="4"/>
      <c r="F155" s="4"/>
      <c r="G155" s="4"/>
    </row>
    <row r="156" spans="1:7" ht="14.25" customHeight="1">
      <c r="A156" s="4"/>
      <c r="B156" s="4"/>
      <c r="C156" s="4"/>
      <c r="D156" s="4"/>
      <c r="E156" s="4"/>
      <c r="F156" s="4"/>
      <c r="G156" s="4"/>
    </row>
    <row r="157" spans="1:7" ht="14.25" customHeight="1">
      <c r="A157" s="4"/>
      <c r="B157" s="4"/>
      <c r="C157" s="4"/>
      <c r="D157" s="4"/>
      <c r="E157" s="4"/>
      <c r="F157" s="4"/>
      <c r="G157" s="4"/>
    </row>
    <row r="158" spans="1:7" ht="14.25" customHeight="1">
      <c r="A158" s="4"/>
      <c r="B158" s="4"/>
      <c r="C158" s="4"/>
      <c r="D158" s="4"/>
      <c r="E158" s="4"/>
      <c r="F158" s="4"/>
      <c r="G158" s="4"/>
    </row>
    <row r="159" spans="1:7" ht="14.25" customHeight="1">
      <c r="A159" s="4"/>
      <c r="B159" s="4"/>
      <c r="C159" s="4"/>
      <c r="D159" s="4"/>
      <c r="E159" s="4"/>
      <c r="F159" s="4"/>
      <c r="G159" s="4"/>
    </row>
    <row r="160" spans="1:7" ht="14.25" customHeight="1">
      <c r="A160" s="4"/>
      <c r="B160" s="4"/>
      <c r="C160" s="4"/>
      <c r="D160" s="4"/>
      <c r="E160" s="4"/>
      <c r="F160" s="4"/>
      <c r="G160" s="4"/>
    </row>
    <row r="161" spans="1:7" ht="14.25" customHeight="1">
      <c r="A161" s="4"/>
      <c r="B161" s="4"/>
      <c r="C161" s="4"/>
      <c r="D161" s="4"/>
      <c r="E161" s="4"/>
      <c r="F161" s="4"/>
      <c r="G161" s="4"/>
    </row>
    <row r="162" spans="1:7" ht="14.25" customHeight="1">
      <c r="A162" s="4"/>
      <c r="B162" s="4"/>
      <c r="C162" s="4"/>
      <c r="D162" s="4"/>
      <c r="E162" s="4"/>
      <c r="F162" s="4"/>
      <c r="G162" s="4"/>
    </row>
    <row r="163" spans="1:7" ht="14.25" customHeight="1">
      <c r="A163" s="4"/>
      <c r="B163" s="4"/>
      <c r="C163" s="4"/>
      <c r="D163" s="4"/>
      <c r="E163" s="4"/>
      <c r="F163" s="4"/>
      <c r="G163" s="4"/>
    </row>
    <row r="164" spans="1:7" ht="14.25" customHeight="1">
      <c r="A164" s="4"/>
      <c r="B164" s="4"/>
      <c r="C164" s="4"/>
      <c r="D164" s="4"/>
      <c r="E164" s="4"/>
      <c r="F164" s="4"/>
      <c r="G164" s="4"/>
    </row>
    <row r="165" spans="1:7" ht="14.25" customHeight="1">
      <c r="A165" s="4"/>
      <c r="B165" s="4"/>
      <c r="C165" s="4"/>
      <c r="D165" s="4"/>
      <c r="E165" s="4"/>
      <c r="F165" s="4"/>
      <c r="G165" s="4"/>
    </row>
    <row r="166" spans="1:7" ht="14.25" customHeight="1">
      <c r="A166" s="4"/>
      <c r="B166" s="4"/>
      <c r="C166" s="4"/>
      <c r="D166" s="4"/>
      <c r="E166" s="4"/>
      <c r="F166" s="4"/>
      <c r="G166" s="4"/>
    </row>
    <row r="167" spans="1:7" ht="14.25" customHeight="1">
      <c r="A167" s="4"/>
      <c r="B167" s="4"/>
      <c r="C167" s="4"/>
      <c r="D167" s="4"/>
      <c r="E167" s="4"/>
      <c r="F167" s="4"/>
      <c r="G167" s="4"/>
    </row>
    <row r="168" spans="1:7" ht="14.25" customHeight="1">
      <c r="A168" s="4"/>
      <c r="B168" s="4"/>
      <c r="C168" s="4"/>
      <c r="D168" s="4"/>
      <c r="E168" s="4"/>
      <c r="F168" s="4"/>
      <c r="G168" s="4"/>
    </row>
    <row r="169" spans="1:7" ht="14.25" customHeight="1">
      <c r="A169" s="4"/>
      <c r="B169" s="4"/>
      <c r="C169" s="4"/>
      <c r="D169" s="4"/>
      <c r="E169" s="4"/>
      <c r="F169" s="4"/>
      <c r="G169" s="4"/>
    </row>
    <row r="170" spans="1:7" ht="14.25" customHeight="1">
      <c r="A170" s="4"/>
      <c r="B170" s="4"/>
      <c r="C170" s="4"/>
      <c r="D170" s="4"/>
      <c r="E170" s="4"/>
      <c r="F170" s="4"/>
      <c r="G170" s="4"/>
    </row>
    <row r="171" spans="1:7" ht="14.25" customHeight="1">
      <c r="A171" s="4"/>
      <c r="B171" s="4"/>
      <c r="C171" s="4"/>
      <c r="D171" s="4"/>
      <c r="E171" s="4"/>
      <c r="F171" s="4"/>
      <c r="G171" s="4"/>
    </row>
    <row r="172" spans="1:7" ht="14.25" customHeight="1">
      <c r="A172" s="4"/>
      <c r="B172" s="4"/>
      <c r="C172" s="4"/>
      <c r="D172" s="4"/>
      <c r="E172" s="4"/>
      <c r="F172" s="4"/>
      <c r="G172" s="4"/>
    </row>
    <row r="173" spans="1:7" ht="14.25" customHeight="1">
      <c r="A173" s="4"/>
      <c r="B173" s="4"/>
      <c r="C173" s="4"/>
      <c r="D173" s="4"/>
      <c r="E173" s="4"/>
      <c r="F173" s="4"/>
      <c r="G173" s="4"/>
    </row>
    <row r="174" spans="1:7" ht="14.25" customHeight="1">
      <c r="A174" s="4"/>
      <c r="B174" s="4"/>
      <c r="C174" s="4"/>
      <c r="D174" s="4"/>
      <c r="E174" s="4"/>
      <c r="F174" s="4"/>
      <c r="G174" s="4"/>
    </row>
    <row r="175" spans="1:7" ht="14.25" customHeight="1">
      <c r="A175" s="4"/>
      <c r="B175" s="4"/>
      <c r="C175" s="4"/>
      <c r="D175" s="4"/>
      <c r="E175" s="4"/>
      <c r="F175" s="4"/>
      <c r="G175" s="4"/>
    </row>
    <row r="176" spans="1:7" ht="14.25" customHeight="1">
      <c r="A176" s="4"/>
      <c r="B176" s="4"/>
      <c r="C176" s="4"/>
      <c r="D176" s="4"/>
      <c r="E176" s="4"/>
      <c r="F176" s="4"/>
      <c r="G176" s="4"/>
    </row>
    <row r="177" spans="1:7" ht="14.25" customHeight="1">
      <c r="A177" s="4"/>
      <c r="B177" s="4"/>
      <c r="C177" s="4"/>
      <c r="D177" s="4"/>
      <c r="E177" s="4"/>
      <c r="F177" s="4"/>
      <c r="G177" s="4"/>
    </row>
    <row r="178" spans="1:7" ht="14.25" customHeight="1">
      <c r="A178" s="4"/>
      <c r="B178" s="4"/>
      <c r="C178" s="4"/>
      <c r="D178" s="4"/>
      <c r="E178" s="4"/>
      <c r="F178" s="4"/>
      <c r="G178" s="4"/>
    </row>
    <row r="179" spans="1:7" ht="14.25" customHeight="1">
      <c r="A179" s="4"/>
      <c r="B179" s="4"/>
      <c r="C179" s="4"/>
      <c r="D179" s="4"/>
      <c r="E179" s="4"/>
      <c r="F179" s="4"/>
      <c r="G179" s="4"/>
    </row>
    <row r="180" spans="1:7" ht="14.25" customHeight="1">
      <c r="A180" s="4"/>
      <c r="B180" s="4"/>
      <c r="C180" s="4"/>
      <c r="D180" s="4"/>
      <c r="E180" s="4"/>
      <c r="F180" s="4"/>
      <c r="G180" s="4"/>
    </row>
    <row r="181" spans="1:7" ht="14.25" customHeight="1">
      <c r="A181" s="4"/>
      <c r="B181" s="4"/>
      <c r="C181" s="4"/>
      <c r="D181" s="4"/>
      <c r="E181" s="4"/>
      <c r="F181" s="4"/>
      <c r="G181" s="4"/>
    </row>
    <row r="182" spans="1:7" ht="14.25" customHeight="1">
      <c r="A182" s="4"/>
      <c r="B182" s="4"/>
      <c r="C182" s="4"/>
      <c r="D182" s="4"/>
      <c r="E182" s="4"/>
      <c r="F182" s="4"/>
      <c r="G182" s="4"/>
    </row>
    <row r="183" spans="1:7" ht="14.25" customHeight="1">
      <c r="A183" s="4"/>
      <c r="B183" s="4"/>
      <c r="C183" s="4"/>
      <c r="D183" s="4"/>
      <c r="E183" s="4"/>
      <c r="F183" s="4"/>
      <c r="G183" s="4"/>
    </row>
    <row r="184" spans="1:7" ht="14.25" customHeight="1">
      <c r="A184" s="4"/>
      <c r="B184" s="4"/>
      <c r="C184" s="4"/>
      <c r="D184" s="4"/>
      <c r="E184" s="4"/>
      <c r="F184" s="4"/>
      <c r="G184" s="4"/>
    </row>
    <row r="185" spans="1:7" ht="14.25" customHeight="1">
      <c r="A185" s="4"/>
      <c r="B185" s="4"/>
      <c r="C185" s="4"/>
      <c r="D185" s="4"/>
      <c r="E185" s="4"/>
      <c r="F185" s="4"/>
      <c r="G185" s="4"/>
    </row>
    <row r="186" spans="1:7" ht="14.25" customHeight="1">
      <c r="A186" s="4"/>
      <c r="B186" s="4"/>
      <c r="C186" s="4"/>
      <c r="D186" s="4"/>
      <c r="E186" s="4"/>
      <c r="F186" s="4"/>
      <c r="G186" s="4"/>
    </row>
    <row r="187" spans="1:7" ht="14.25" customHeight="1">
      <c r="A187" s="4"/>
      <c r="B187" s="4"/>
      <c r="C187" s="4"/>
      <c r="D187" s="4"/>
      <c r="E187" s="4"/>
      <c r="F187" s="4"/>
      <c r="G187" s="4"/>
    </row>
    <row r="188" spans="1:7" ht="14.25" customHeight="1">
      <c r="A188" s="4"/>
      <c r="B188" s="4"/>
      <c r="C188" s="4"/>
      <c r="D188" s="4"/>
      <c r="E188" s="4"/>
      <c r="F188" s="4"/>
      <c r="G188" s="4"/>
    </row>
    <row r="189" spans="1:7" ht="14.25" customHeight="1">
      <c r="A189" s="4"/>
      <c r="B189" s="4"/>
      <c r="C189" s="4"/>
      <c r="D189" s="4"/>
      <c r="E189" s="4"/>
      <c r="F189" s="4"/>
      <c r="G189" s="4"/>
    </row>
    <row r="190" spans="1:7" ht="14.25" customHeight="1">
      <c r="A190" s="4"/>
      <c r="B190" s="4"/>
      <c r="C190" s="4"/>
      <c r="D190" s="4"/>
      <c r="E190" s="4"/>
      <c r="F190" s="4"/>
      <c r="G190" s="4"/>
    </row>
    <row r="191" spans="1:7" ht="14.25" customHeight="1">
      <c r="A191" s="4"/>
      <c r="B191" s="4"/>
      <c r="C191" s="4"/>
      <c r="D191" s="4"/>
      <c r="E191" s="4"/>
      <c r="F191" s="4"/>
      <c r="G191" s="4"/>
    </row>
    <row r="192" spans="1:7" ht="14.25" customHeight="1">
      <c r="A192" s="4"/>
      <c r="B192" s="4"/>
      <c r="C192" s="4"/>
      <c r="D192" s="4"/>
      <c r="E192" s="4"/>
      <c r="F192" s="4"/>
      <c r="G192" s="4"/>
    </row>
    <row r="193" spans="1:7" ht="14.25" customHeight="1">
      <c r="A193" s="4"/>
      <c r="B193" s="4"/>
      <c r="C193" s="4"/>
      <c r="D193" s="4"/>
      <c r="E193" s="4"/>
      <c r="F193" s="4"/>
      <c r="G193" s="4"/>
    </row>
    <row r="194" spans="1:7" ht="14.25" customHeight="1">
      <c r="A194" s="4"/>
      <c r="B194" s="4"/>
      <c r="C194" s="4"/>
      <c r="D194" s="4"/>
      <c r="E194" s="4"/>
      <c r="F194" s="4"/>
      <c r="G194" s="4"/>
    </row>
    <row r="195" spans="1:7" ht="14.25" customHeight="1">
      <c r="A195" s="4"/>
      <c r="B195" s="4"/>
      <c r="C195" s="4"/>
      <c r="D195" s="4"/>
      <c r="E195" s="4"/>
      <c r="F195" s="4"/>
      <c r="G195" s="4"/>
    </row>
    <row r="196" spans="1:7" ht="14.25" customHeight="1">
      <c r="A196" s="4"/>
      <c r="B196" s="4"/>
      <c r="C196" s="4"/>
      <c r="D196" s="4"/>
      <c r="E196" s="4"/>
      <c r="F196" s="4"/>
      <c r="G196" s="4"/>
    </row>
    <row r="197" spans="1:7" ht="14.25" customHeight="1">
      <c r="A197" s="4"/>
      <c r="B197" s="4"/>
      <c r="C197" s="4"/>
      <c r="D197" s="4"/>
      <c r="E197" s="4"/>
      <c r="F197" s="4"/>
      <c r="G197" s="4"/>
    </row>
    <row r="198" spans="1:7" ht="14.25" customHeight="1">
      <c r="A198" s="4"/>
      <c r="B198" s="4"/>
      <c r="C198" s="4"/>
      <c r="D198" s="4"/>
      <c r="E198" s="4"/>
      <c r="F198" s="4"/>
      <c r="G198" s="4"/>
    </row>
    <row r="199" spans="1:7" ht="14.25" customHeight="1">
      <c r="A199" s="4"/>
      <c r="B199" s="4"/>
      <c r="C199" s="4"/>
      <c r="D199" s="4"/>
      <c r="E199" s="4"/>
      <c r="F199" s="4"/>
      <c r="G199" s="4"/>
    </row>
    <row r="200" spans="1:7" ht="14.25" customHeight="1">
      <c r="A200" s="4"/>
      <c r="B200" s="4"/>
      <c r="C200" s="4"/>
      <c r="D200" s="4"/>
      <c r="E200" s="4"/>
      <c r="F200" s="4"/>
      <c r="G200" s="4"/>
    </row>
    <row r="201" spans="1:7" ht="14.25" customHeight="1">
      <c r="A201" s="4"/>
      <c r="B201" s="4"/>
      <c r="C201" s="4"/>
      <c r="D201" s="4"/>
      <c r="E201" s="4"/>
      <c r="F201" s="4"/>
      <c r="G201" s="4"/>
    </row>
    <row r="202" spans="1:7" ht="14.25" customHeight="1">
      <c r="A202" s="4"/>
      <c r="B202" s="4"/>
      <c r="C202" s="4"/>
      <c r="D202" s="4"/>
      <c r="E202" s="4"/>
      <c r="F202" s="4"/>
      <c r="G202" s="4"/>
    </row>
    <row r="203" spans="1:7" ht="14.25" customHeight="1">
      <c r="A203" s="4"/>
      <c r="B203" s="4"/>
      <c r="C203" s="4"/>
      <c r="D203" s="4"/>
      <c r="E203" s="4"/>
      <c r="F203" s="4"/>
      <c r="G203" s="4"/>
    </row>
    <row r="204" spans="1:7" ht="14.25" customHeight="1">
      <c r="A204" s="4"/>
      <c r="B204" s="4"/>
      <c r="C204" s="4"/>
      <c r="D204" s="4"/>
      <c r="E204" s="4"/>
      <c r="F204" s="4"/>
      <c r="G204" s="4"/>
    </row>
    <row r="205" spans="1:7" ht="14.25" customHeight="1">
      <c r="A205" s="4"/>
      <c r="B205" s="4"/>
      <c r="C205" s="4"/>
      <c r="D205" s="4"/>
      <c r="E205" s="4"/>
      <c r="F205" s="4"/>
      <c r="G205" s="4"/>
    </row>
    <row r="206" spans="1:7" ht="14.25" customHeight="1">
      <c r="A206" s="4"/>
      <c r="B206" s="4"/>
      <c r="C206" s="4"/>
      <c r="D206" s="4"/>
      <c r="E206" s="4"/>
      <c r="F206" s="4"/>
      <c r="G206" s="4"/>
    </row>
    <row r="207" spans="1:7" ht="14.25" customHeight="1">
      <c r="A207" s="4"/>
      <c r="B207" s="4"/>
      <c r="C207" s="4"/>
      <c r="D207" s="4"/>
      <c r="E207" s="4"/>
      <c r="F207" s="4"/>
      <c r="G207" s="4"/>
    </row>
    <row r="208" spans="1:7" ht="14.25" customHeight="1">
      <c r="A208" s="4"/>
      <c r="B208" s="4"/>
      <c r="C208" s="4"/>
      <c r="D208" s="4"/>
      <c r="E208" s="4"/>
      <c r="F208" s="4"/>
      <c r="G208" s="4"/>
    </row>
    <row r="209" spans="1:7" ht="14.25" customHeight="1">
      <c r="A209" s="4"/>
      <c r="B209" s="4"/>
      <c r="C209" s="4"/>
      <c r="D209" s="4"/>
      <c r="E209" s="4"/>
      <c r="F209" s="4"/>
      <c r="G209" s="4"/>
    </row>
    <row r="210" spans="1:7" ht="14.25" customHeight="1">
      <c r="A210" s="4"/>
      <c r="B210" s="4"/>
      <c r="C210" s="4"/>
      <c r="D210" s="4"/>
      <c r="E210" s="4"/>
      <c r="F210" s="4"/>
      <c r="G210" s="4"/>
    </row>
    <row r="211" spans="1:7" ht="14.25" customHeight="1">
      <c r="A211" s="4"/>
      <c r="B211" s="4"/>
      <c r="C211" s="4"/>
      <c r="D211" s="4"/>
      <c r="E211" s="4"/>
      <c r="F211" s="4"/>
      <c r="G211" s="4"/>
    </row>
    <row r="212" spans="1:7" ht="14.25" customHeight="1">
      <c r="A212" s="4"/>
      <c r="B212" s="4"/>
      <c r="C212" s="4"/>
      <c r="D212" s="4"/>
      <c r="E212" s="4"/>
      <c r="F212" s="4"/>
      <c r="G212" s="4"/>
    </row>
    <row r="213" spans="1:7" ht="14.25" customHeight="1">
      <c r="A213" s="4"/>
      <c r="B213" s="4"/>
      <c r="C213" s="4"/>
      <c r="D213" s="4"/>
      <c r="E213" s="4"/>
      <c r="F213" s="4"/>
      <c r="G213" s="4"/>
    </row>
    <row r="214" spans="1:7" ht="14.25" customHeight="1">
      <c r="A214" s="4"/>
      <c r="B214" s="4"/>
      <c r="C214" s="4"/>
      <c r="D214" s="4"/>
      <c r="E214" s="4"/>
      <c r="F214" s="4"/>
      <c r="G214" s="4"/>
    </row>
    <row r="215" spans="1:7" ht="14.25" customHeight="1">
      <c r="A215" s="4"/>
      <c r="B215" s="4"/>
      <c r="C215" s="4"/>
      <c r="D215" s="4"/>
      <c r="E215" s="4"/>
      <c r="F215" s="4"/>
      <c r="G215" s="4"/>
    </row>
    <row r="216" spans="1:7" ht="14.25" customHeight="1">
      <c r="A216" s="4"/>
      <c r="B216" s="4"/>
      <c r="C216" s="4"/>
      <c r="D216" s="4"/>
      <c r="E216" s="4"/>
      <c r="F216" s="4"/>
      <c r="G216" s="4"/>
    </row>
    <row r="217" spans="1:7" ht="14.25" customHeight="1">
      <c r="A217" s="4"/>
      <c r="B217" s="4"/>
      <c r="C217" s="4"/>
      <c r="D217" s="4"/>
      <c r="E217" s="4"/>
      <c r="F217" s="4"/>
      <c r="G217" s="4"/>
    </row>
    <row r="218" spans="1:7" ht="14.25" customHeight="1">
      <c r="A218" s="4"/>
      <c r="B218" s="4"/>
      <c r="C218" s="4"/>
      <c r="D218" s="4"/>
      <c r="E218" s="4"/>
      <c r="F218" s="4"/>
      <c r="G218" s="4"/>
    </row>
    <row r="219" spans="1:7" ht="14.25" customHeight="1">
      <c r="A219" s="4"/>
      <c r="B219" s="4"/>
      <c r="C219" s="4"/>
      <c r="D219" s="4"/>
      <c r="E219" s="4"/>
      <c r="F219" s="4"/>
      <c r="G219" s="4"/>
    </row>
    <row r="220" spans="1:7" ht="14.25" customHeight="1">
      <c r="A220" s="4"/>
      <c r="B220" s="4"/>
      <c r="C220" s="4"/>
      <c r="D220" s="4"/>
      <c r="E220" s="4"/>
      <c r="F220" s="4"/>
      <c r="G220" s="4"/>
    </row>
    <row r="221" spans="1:7" ht="14.25" customHeight="1">
      <c r="A221" s="4"/>
      <c r="B221" s="4"/>
      <c r="C221" s="4"/>
      <c r="D221" s="4"/>
      <c r="E221" s="4"/>
      <c r="F221" s="4"/>
      <c r="G221" s="4"/>
    </row>
    <row r="222" spans="1:7" ht="14.25" customHeight="1">
      <c r="A222" s="4"/>
      <c r="B222" s="4"/>
      <c r="C222" s="4"/>
      <c r="D222" s="4"/>
      <c r="E222" s="4"/>
      <c r="F222" s="4"/>
      <c r="G222" s="4"/>
    </row>
    <row r="223" spans="1:7" ht="14.25" customHeight="1">
      <c r="A223" s="4"/>
      <c r="B223" s="4"/>
      <c r="C223" s="4"/>
      <c r="D223" s="4"/>
      <c r="E223" s="4"/>
      <c r="F223" s="4"/>
      <c r="G223" s="4"/>
    </row>
    <row r="224" spans="1:7" ht="14.25" customHeight="1">
      <c r="A224" s="4"/>
      <c r="B224" s="4"/>
      <c r="C224" s="4"/>
      <c r="D224" s="4"/>
      <c r="E224" s="4"/>
      <c r="F224" s="4"/>
      <c r="G224" s="4"/>
    </row>
    <row r="225" spans="1:7" ht="14.25" customHeight="1">
      <c r="A225" s="4"/>
      <c r="B225" s="4"/>
      <c r="C225" s="4"/>
      <c r="D225" s="4"/>
      <c r="E225" s="4"/>
      <c r="F225" s="4"/>
      <c r="G225" s="4"/>
    </row>
    <row r="226" spans="1:7" ht="14.25" customHeight="1">
      <c r="A226" s="4"/>
      <c r="B226" s="4"/>
      <c r="C226" s="4"/>
      <c r="D226" s="4"/>
      <c r="E226" s="4"/>
      <c r="F226" s="4"/>
      <c r="G226" s="4"/>
    </row>
    <row r="227" spans="1:7" ht="14.25" customHeight="1">
      <c r="A227" s="4"/>
      <c r="B227" s="4"/>
      <c r="C227" s="4"/>
      <c r="D227" s="4"/>
      <c r="E227" s="4"/>
      <c r="F227" s="4"/>
      <c r="G227" s="4"/>
    </row>
    <row r="228" spans="1:7" ht="14.25" customHeight="1">
      <c r="A228" s="4"/>
      <c r="B228" s="4"/>
      <c r="C228" s="4"/>
      <c r="D228" s="4"/>
      <c r="E228" s="4"/>
      <c r="F228" s="4"/>
      <c r="G228" s="4"/>
    </row>
    <row r="229" spans="1:7" ht="14.25" customHeight="1">
      <c r="A229" s="4"/>
      <c r="B229" s="4"/>
      <c r="C229" s="4"/>
      <c r="D229" s="4"/>
      <c r="E229" s="4"/>
      <c r="F229" s="4"/>
      <c r="G229" s="4"/>
    </row>
    <row r="230" spans="1:7" ht="14.25" customHeight="1">
      <c r="A230" s="4"/>
      <c r="B230" s="4"/>
      <c r="C230" s="4"/>
      <c r="D230" s="4"/>
      <c r="E230" s="4"/>
      <c r="F230" s="4"/>
      <c r="G230" s="4"/>
    </row>
    <row r="231" spans="1:7" ht="14.25" customHeight="1">
      <c r="A231" s="4"/>
      <c r="B231" s="4"/>
      <c r="C231" s="4"/>
      <c r="D231" s="4"/>
      <c r="E231" s="4"/>
      <c r="F231" s="4"/>
      <c r="G231" s="4"/>
    </row>
    <row r="232" spans="1:7" ht="14.25" customHeight="1">
      <c r="A232" s="4"/>
      <c r="B232" s="4"/>
      <c r="C232" s="4"/>
      <c r="D232" s="4"/>
      <c r="E232" s="4"/>
      <c r="F232" s="4"/>
      <c r="G232" s="4"/>
    </row>
    <row r="233" spans="1:7" ht="14.25" customHeight="1">
      <c r="A233" s="4"/>
      <c r="B233" s="4"/>
      <c r="C233" s="4"/>
      <c r="D233" s="4"/>
      <c r="E233" s="4"/>
      <c r="F233" s="4"/>
      <c r="G233" s="4"/>
    </row>
    <row r="234" spans="1:7" ht="14.25" customHeight="1">
      <c r="A234" s="4"/>
      <c r="B234" s="4"/>
      <c r="C234" s="4"/>
      <c r="D234" s="4"/>
      <c r="E234" s="4"/>
      <c r="F234" s="4"/>
      <c r="G234" s="4"/>
    </row>
    <row r="235" spans="1:7" ht="14.25" customHeight="1">
      <c r="A235" s="4"/>
      <c r="B235" s="4"/>
      <c r="C235" s="4"/>
      <c r="D235" s="4"/>
      <c r="E235" s="4"/>
      <c r="F235" s="4"/>
      <c r="G235" s="4"/>
    </row>
    <row r="236" spans="1:7" ht="14.25" customHeight="1">
      <c r="A236" s="4"/>
      <c r="B236" s="4"/>
      <c r="C236" s="4"/>
      <c r="D236" s="4"/>
      <c r="E236" s="4"/>
      <c r="F236" s="4"/>
      <c r="G236" s="4"/>
    </row>
    <row r="237" spans="1:7" ht="14.25" customHeight="1">
      <c r="A237" s="4"/>
      <c r="B237" s="4"/>
      <c r="C237" s="4"/>
      <c r="D237" s="4"/>
      <c r="E237" s="4"/>
      <c r="F237" s="4"/>
      <c r="G237" s="4"/>
    </row>
    <row r="238" spans="1:7" ht="14.25" customHeight="1">
      <c r="A238" s="4"/>
      <c r="B238" s="4"/>
      <c r="C238" s="4"/>
      <c r="D238" s="4"/>
      <c r="E238" s="4"/>
      <c r="F238" s="4"/>
      <c r="G238" s="4"/>
    </row>
    <row r="239" spans="1:7" ht="14.25" customHeight="1">
      <c r="A239" s="4"/>
      <c r="B239" s="4"/>
      <c r="C239" s="4"/>
      <c r="D239" s="4"/>
      <c r="E239" s="4"/>
      <c r="F239" s="4"/>
      <c r="G239" s="4"/>
    </row>
    <row r="240" spans="1:7" ht="14.25" customHeight="1">
      <c r="A240" s="4"/>
      <c r="B240" s="4"/>
      <c r="C240" s="4"/>
      <c r="D240" s="4"/>
      <c r="E240" s="4"/>
      <c r="F240" s="4"/>
      <c r="G240" s="4"/>
    </row>
    <row r="241" spans="1:7" ht="14.25" customHeight="1">
      <c r="A241" s="4"/>
      <c r="B241" s="4"/>
      <c r="C241" s="4"/>
      <c r="D241" s="4"/>
      <c r="E241" s="4"/>
      <c r="F241" s="4"/>
      <c r="G241" s="4"/>
    </row>
    <row r="242" spans="1:7" ht="14.25" customHeight="1">
      <c r="A242" s="4"/>
      <c r="B242" s="4"/>
      <c r="C242" s="4"/>
      <c r="D242" s="4"/>
      <c r="E242" s="4"/>
      <c r="F242" s="4"/>
      <c r="G242" s="4"/>
    </row>
    <row r="243" spans="1:7" ht="14.25" customHeight="1">
      <c r="A243" s="4"/>
      <c r="B243" s="4"/>
      <c r="C243" s="4"/>
      <c r="D243" s="4"/>
      <c r="E243" s="4"/>
      <c r="F243" s="4"/>
      <c r="G243" s="4"/>
    </row>
    <row r="244" spans="1:7" ht="14.25" customHeight="1">
      <c r="A244" s="4"/>
      <c r="B244" s="4"/>
      <c r="C244" s="4"/>
      <c r="D244" s="4"/>
      <c r="E244" s="4"/>
      <c r="F244" s="4"/>
      <c r="G244" s="4"/>
    </row>
    <row r="245" spans="1:7" ht="14.25" customHeight="1">
      <c r="A245" s="4"/>
      <c r="B245" s="4"/>
      <c r="C245" s="4"/>
      <c r="D245" s="4"/>
      <c r="E245" s="4"/>
      <c r="F245" s="4"/>
      <c r="G245" s="4"/>
    </row>
    <row r="246" spans="1:7" ht="14.25" customHeight="1">
      <c r="A246" s="4"/>
      <c r="B246" s="4"/>
      <c r="C246" s="4"/>
      <c r="D246" s="4"/>
      <c r="E246" s="4"/>
      <c r="F246" s="4"/>
      <c r="G246" s="4"/>
    </row>
    <row r="247" spans="1:7" ht="14.25" customHeight="1">
      <c r="A247" s="4"/>
      <c r="B247" s="4"/>
      <c r="C247" s="4"/>
      <c r="D247" s="4"/>
      <c r="E247" s="4"/>
      <c r="F247" s="4"/>
      <c r="G247" s="4"/>
    </row>
    <row r="248" spans="1:7" ht="14.25" customHeight="1">
      <c r="A248" s="4"/>
      <c r="B248" s="4"/>
      <c r="C248" s="4"/>
      <c r="D248" s="4"/>
      <c r="E248" s="4"/>
      <c r="F248" s="4"/>
      <c r="G248" s="4"/>
    </row>
    <row r="249" spans="1:7" ht="14.25" customHeight="1">
      <c r="A249" s="4"/>
      <c r="B249" s="4"/>
      <c r="C249" s="4"/>
      <c r="D249" s="4"/>
      <c r="E249" s="4"/>
      <c r="F249" s="4"/>
      <c r="G249" s="4"/>
    </row>
    <row r="250" spans="1:7" ht="14.25" customHeight="1">
      <c r="A250" s="4"/>
      <c r="B250" s="4"/>
      <c r="C250" s="4"/>
      <c r="D250" s="4"/>
      <c r="E250" s="4"/>
      <c r="F250" s="4"/>
      <c r="G250" s="4"/>
    </row>
    <row r="251" spans="1:7" ht="14.25" customHeight="1">
      <c r="A251" s="4"/>
      <c r="B251" s="4"/>
      <c r="C251" s="4"/>
      <c r="D251" s="4"/>
      <c r="E251" s="4"/>
      <c r="F251" s="4"/>
      <c r="G251" s="4"/>
    </row>
    <row r="252" spans="1:7" ht="14.25" customHeight="1">
      <c r="A252" s="4"/>
      <c r="B252" s="4"/>
      <c r="C252" s="4"/>
      <c r="D252" s="4"/>
      <c r="E252" s="4"/>
      <c r="F252" s="4"/>
      <c r="G252" s="4"/>
    </row>
    <row r="253" spans="1:7" ht="14.25" customHeight="1">
      <c r="A253" s="4"/>
      <c r="B253" s="4"/>
      <c r="C253" s="4"/>
      <c r="D253" s="4"/>
      <c r="E253" s="4"/>
      <c r="F253" s="4"/>
      <c r="G253" s="4"/>
    </row>
    <row r="254" spans="1:7" ht="14.25" customHeight="1">
      <c r="A254" s="4"/>
      <c r="B254" s="4"/>
      <c r="C254" s="4"/>
      <c r="D254" s="4"/>
      <c r="E254" s="4"/>
      <c r="F254" s="4"/>
      <c r="G254" s="4"/>
    </row>
    <row r="255" spans="1:7" ht="14.25" customHeight="1">
      <c r="A255" s="4"/>
      <c r="B255" s="4"/>
      <c r="C255" s="4"/>
      <c r="D255" s="4"/>
      <c r="E255" s="4"/>
      <c r="F255" s="4"/>
      <c r="G255" s="4"/>
    </row>
    <row r="256" spans="1:7" ht="14.25" customHeight="1">
      <c r="A256" s="4"/>
      <c r="B256" s="4"/>
      <c r="C256" s="4"/>
      <c r="D256" s="4"/>
      <c r="E256" s="4"/>
      <c r="F256" s="4"/>
      <c r="G256" s="4"/>
    </row>
    <row r="257" spans="1:7" ht="14.25" customHeight="1">
      <c r="A257" s="4"/>
      <c r="B257" s="4"/>
      <c r="C257" s="4"/>
      <c r="D257" s="4"/>
      <c r="E257" s="4"/>
      <c r="F257" s="4"/>
      <c r="G257" s="4"/>
    </row>
    <row r="258" spans="1:7" ht="14.25" customHeight="1">
      <c r="A258" s="4"/>
      <c r="B258" s="4"/>
      <c r="C258" s="4"/>
      <c r="D258" s="4"/>
      <c r="E258" s="4"/>
      <c r="F258" s="4"/>
      <c r="G258" s="4"/>
    </row>
    <row r="259" spans="1:7" ht="14.25" customHeight="1">
      <c r="A259" s="4"/>
      <c r="B259" s="4"/>
      <c r="C259" s="4"/>
      <c r="D259" s="4"/>
      <c r="E259" s="4"/>
      <c r="F259" s="4"/>
      <c r="G259" s="4"/>
    </row>
    <row r="260" spans="1:7" ht="14.25" customHeight="1">
      <c r="A260" s="4"/>
      <c r="B260" s="4"/>
      <c r="C260" s="4"/>
      <c r="D260" s="4"/>
      <c r="E260" s="4"/>
      <c r="F260" s="4"/>
      <c r="G260" s="4"/>
    </row>
    <row r="261" spans="1:7" ht="14.25" customHeight="1">
      <c r="A261" s="4"/>
      <c r="B261" s="4"/>
      <c r="C261" s="4"/>
      <c r="D261" s="4"/>
      <c r="E261" s="4"/>
      <c r="F261" s="4"/>
      <c r="G261" s="4"/>
    </row>
    <row r="262" spans="1:7" ht="14.25" customHeight="1">
      <c r="A262" s="4"/>
      <c r="B262" s="4"/>
      <c r="C262" s="4"/>
      <c r="D262" s="4"/>
      <c r="E262" s="4"/>
      <c r="F262" s="4"/>
      <c r="G262" s="4"/>
    </row>
    <row r="263" spans="1:7" ht="14.25" customHeight="1">
      <c r="A263" s="4"/>
      <c r="B263" s="4"/>
      <c r="C263" s="4"/>
      <c r="D263" s="4"/>
      <c r="E263" s="4"/>
      <c r="F263" s="4"/>
      <c r="G263" s="4"/>
    </row>
    <row r="264" spans="1:7" ht="14.25" customHeight="1">
      <c r="A264" s="4"/>
      <c r="B264" s="4"/>
      <c r="C264" s="4"/>
      <c r="D264" s="4"/>
      <c r="E264" s="4"/>
      <c r="F264" s="4"/>
      <c r="G264" s="4"/>
    </row>
    <row r="265" spans="1:7" ht="14.25" customHeight="1">
      <c r="A265" s="4"/>
      <c r="B265" s="4"/>
      <c r="C265" s="4"/>
      <c r="D265" s="4"/>
      <c r="E265" s="4"/>
      <c r="F265" s="4"/>
      <c r="G265" s="4"/>
    </row>
    <row r="266" spans="1:7" ht="14.25" customHeight="1">
      <c r="A266" s="4"/>
      <c r="B266" s="4"/>
      <c r="C266" s="4"/>
      <c r="D266" s="4"/>
      <c r="E266" s="4"/>
      <c r="F266" s="4"/>
      <c r="G266" s="4"/>
    </row>
    <row r="267" spans="1:7" ht="14.25" customHeight="1">
      <c r="A267" s="4"/>
      <c r="B267" s="4"/>
      <c r="C267" s="4"/>
      <c r="D267" s="4"/>
      <c r="E267" s="4"/>
      <c r="F267" s="4"/>
      <c r="G267" s="4"/>
    </row>
    <row r="268" spans="1:7" ht="14.25" customHeight="1">
      <c r="A268" s="4"/>
      <c r="B268" s="4"/>
      <c r="C268" s="4"/>
      <c r="D268" s="4"/>
      <c r="E268" s="4"/>
      <c r="F268" s="4"/>
      <c r="G268" s="4"/>
    </row>
    <row r="269" spans="1:7" ht="14.25" customHeight="1">
      <c r="A269" s="4"/>
      <c r="B269" s="4"/>
      <c r="C269" s="4"/>
      <c r="D269" s="4"/>
      <c r="E269" s="4"/>
      <c r="F269" s="4"/>
      <c r="G269" s="4"/>
    </row>
    <row r="270" spans="1:7" ht="14.25" customHeight="1">
      <c r="A270" s="4"/>
      <c r="B270" s="4"/>
      <c r="C270" s="4"/>
      <c r="D270" s="4"/>
      <c r="E270" s="4"/>
      <c r="F270" s="4"/>
      <c r="G270" s="4"/>
    </row>
    <row r="271" spans="1:7" ht="14.25" customHeight="1">
      <c r="A271" s="4"/>
      <c r="B271" s="4"/>
      <c r="C271" s="4"/>
      <c r="D271" s="4"/>
      <c r="E271" s="4"/>
      <c r="F271" s="4"/>
      <c r="G271" s="4"/>
    </row>
    <row r="272" spans="1:7" ht="14.25" customHeight="1">
      <c r="A272" s="4"/>
      <c r="B272" s="4"/>
      <c r="C272" s="4"/>
      <c r="D272" s="4"/>
      <c r="E272" s="4"/>
      <c r="F272" s="4"/>
      <c r="G272" s="4"/>
    </row>
    <row r="273" spans="1:7" ht="14.25" customHeight="1">
      <c r="A273" s="4"/>
      <c r="B273" s="4"/>
      <c r="C273" s="4"/>
      <c r="D273" s="4"/>
      <c r="E273" s="4"/>
      <c r="F273" s="4"/>
      <c r="G273" s="4"/>
    </row>
    <row r="274" spans="1:7" ht="14.25" customHeight="1">
      <c r="A274" s="4"/>
      <c r="B274" s="4"/>
      <c r="C274" s="4"/>
      <c r="D274" s="4"/>
      <c r="E274" s="4"/>
      <c r="F274" s="4"/>
      <c r="G274" s="4"/>
    </row>
    <row r="275" spans="1:7" ht="14.25" customHeight="1">
      <c r="A275" s="4"/>
      <c r="B275" s="4"/>
      <c r="C275" s="4"/>
      <c r="D275" s="4"/>
      <c r="E275" s="4"/>
      <c r="F275" s="4"/>
      <c r="G275" s="4"/>
    </row>
    <row r="276" spans="1:7" ht="14.25" customHeight="1">
      <c r="A276" s="4"/>
      <c r="B276" s="4"/>
      <c r="C276" s="4"/>
      <c r="D276" s="4"/>
      <c r="E276" s="4"/>
      <c r="F276" s="4"/>
      <c r="G276" s="4"/>
    </row>
    <row r="277" spans="1:7" ht="14.25" customHeight="1">
      <c r="A277" s="4"/>
      <c r="B277" s="4"/>
      <c r="C277" s="4"/>
      <c r="D277" s="4"/>
      <c r="E277" s="4"/>
      <c r="F277" s="4"/>
      <c r="G277" s="4"/>
    </row>
    <row r="278" spans="1:7" ht="14.25" customHeight="1">
      <c r="A278" s="4"/>
      <c r="B278" s="4"/>
      <c r="C278" s="4"/>
      <c r="D278" s="4"/>
      <c r="E278" s="4"/>
      <c r="F278" s="4"/>
      <c r="G278" s="4"/>
    </row>
    <row r="279" spans="1:7" ht="14.25" customHeight="1">
      <c r="A279" s="4"/>
      <c r="B279" s="4"/>
      <c r="C279" s="4"/>
      <c r="D279" s="4"/>
      <c r="E279" s="4"/>
      <c r="F279" s="4"/>
      <c r="G279" s="4"/>
    </row>
    <row r="280" spans="1:7" ht="14.25" customHeight="1">
      <c r="A280" s="4"/>
      <c r="B280" s="4"/>
      <c r="C280" s="4"/>
      <c r="D280" s="4"/>
      <c r="E280" s="4"/>
      <c r="F280" s="4"/>
      <c r="G280" s="4"/>
    </row>
    <row r="281" spans="1:7" ht="14.25" customHeight="1">
      <c r="A281" s="4"/>
      <c r="B281" s="4"/>
      <c r="C281" s="4"/>
      <c r="D281" s="4"/>
      <c r="E281" s="4"/>
      <c r="F281" s="4"/>
      <c r="G281" s="4"/>
    </row>
    <row r="282" spans="1:7" ht="14.25" customHeight="1">
      <c r="A282" s="4"/>
      <c r="B282" s="4"/>
      <c r="C282" s="4"/>
      <c r="D282" s="4"/>
      <c r="E282" s="4"/>
      <c r="F282" s="4"/>
      <c r="G282" s="4"/>
    </row>
    <row r="283" spans="1:7" ht="14.25" customHeight="1">
      <c r="A283" s="4"/>
      <c r="B283" s="4"/>
      <c r="C283" s="4"/>
      <c r="D283" s="4"/>
      <c r="E283" s="4"/>
      <c r="F283" s="4"/>
      <c r="G283" s="4"/>
    </row>
    <row r="284" spans="1:7" ht="14.25" customHeight="1">
      <c r="A284" s="4"/>
      <c r="B284" s="4"/>
      <c r="C284" s="4"/>
      <c r="D284" s="4"/>
      <c r="E284" s="4"/>
      <c r="F284" s="4"/>
      <c r="G284" s="4"/>
    </row>
    <row r="285" spans="1:7" ht="14.25" customHeight="1">
      <c r="A285" s="4"/>
      <c r="B285" s="4"/>
      <c r="C285" s="4"/>
      <c r="D285" s="4"/>
      <c r="E285" s="4"/>
      <c r="F285" s="4"/>
      <c r="G285" s="4"/>
    </row>
    <row r="286" spans="1:7" ht="14.25" customHeight="1">
      <c r="A286" s="4"/>
      <c r="B286" s="4"/>
      <c r="C286" s="4"/>
      <c r="D286" s="4"/>
      <c r="E286" s="4"/>
      <c r="F286" s="4"/>
      <c r="G286" s="4"/>
    </row>
    <row r="287" spans="1:7" ht="14.25" customHeight="1">
      <c r="A287" s="4"/>
      <c r="B287" s="4"/>
      <c r="C287" s="4"/>
      <c r="D287" s="4"/>
      <c r="E287" s="4"/>
      <c r="F287" s="4"/>
      <c r="G287" s="4"/>
    </row>
    <row r="288" spans="1:7" ht="14.25" customHeight="1">
      <c r="A288" s="4"/>
      <c r="B288" s="4"/>
      <c r="C288" s="4"/>
      <c r="D288" s="4"/>
      <c r="E288" s="4"/>
      <c r="F288" s="4"/>
      <c r="G288" s="4"/>
    </row>
    <row r="289" spans="1:7" ht="14.25" customHeight="1">
      <c r="A289" s="4"/>
      <c r="B289" s="4"/>
      <c r="C289" s="4"/>
      <c r="D289" s="4"/>
      <c r="E289" s="4"/>
      <c r="F289" s="4"/>
      <c r="G289" s="4"/>
    </row>
    <row r="290" spans="1:7" ht="14.25" customHeight="1">
      <c r="A290" s="4"/>
      <c r="B290" s="4"/>
      <c r="C290" s="4"/>
      <c r="D290" s="4"/>
      <c r="E290" s="4"/>
      <c r="F290" s="4"/>
      <c r="G290" s="4"/>
    </row>
    <row r="291" spans="1:7" ht="14.25" customHeight="1">
      <c r="A291" s="4"/>
      <c r="B291" s="4"/>
      <c r="C291" s="4"/>
      <c r="D291" s="4"/>
      <c r="E291" s="4"/>
      <c r="F291" s="4"/>
      <c r="G291" s="4"/>
    </row>
    <row r="292" spans="1:7" ht="14.25" customHeight="1">
      <c r="A292" s="4"/>
      <c r="B292" s="4"/>
      <c r="C292" s="4"/>
      <c r="D292" s="4"/>
      <c r="E292" s="4"/>
      <c r="F292" s="4"/>
      <c r="G292" s="4"/>
    </row>
    <row r="293" spans="1:7" ht="14.25" customHeight="1">
      <c r="A293" s="4"/>
      <c r="B293" s="4"/>
      <c r="C293" s="4"/>
      <c r="D293" s="4"/>
      <c r="E293" s="4"/>
      <c r="F293" s="4"/>
      <c r="G293" s="4"/>
    </row>
    <row r="294" spans="1:7" ht="14.25" customHeight="1">
      <c r="A294" s="4"/>
      <c r="B294" s="4"/>
      <c r="C294" s="4"/>
      <c r="D294" s="4"/>
      <c r="E294" s="4"/>
      <c r="F294" s="4"/>
      <c r="G294" s="4"/>
    </row>
    <row r="295" spans="1:7" ht="14.25" customHeight="1">
      <c r="A295" s="4"/>
      <c r="B295" s="4"/>
      <c r="C295" s="4"/>
      <c r="D295" s="4"/>
      <c r="E295" s="4"/>
      <c r="F295" s="4"/>
      <c r="G295" s="4"/>
    </row>
    <row r="296" spans="1:7" ht="14.25" customHeight="1">
      <c r="A296" s="4"/>
      <c r="B296" s="4"/>
      <c r="C296" s="4"/>
      <c r="D296" s="4"/>
      <c r="E296" s="4"/>
      <c r="F296" s="4"/>
      <c r="G296" s="4"/>
    </row>
    <row r="297" spans="1:7" ht="14.25" customHeight="1">
      <c r="A297" s="4"/>
      <c r="B297" s="4"/>
      <c r="C297" s="4"/>
      <c r="D297" s="4"/>
      <c r="E297" s="4"/>
      <c r="F297" s="4"/>
      <c r="G297" s="4"/>
    </row>
    <row r="298" spans="1:7" ht="14.25" customHeight="1">
      <c r="A298" s="4"/>
      <c r="B298" s="4"/>
      <c r="C298" s="4"/>
      <c r="D298" s="4"/>
      <c r="E298" s="4"/>
      <c r="F298" s="4"/>
      <c r="G298" s="4"/>
    </row>
    <row r="299" spans="1:7" ht="14.25" customHeight="1">
      <c r="A299" s="4"/>
      <c r="B299" s="4"/>
      <c r="C299" s="4"/>
      <c r="D299" s="4"/>
      <c r="E299" s="4"/>
      <c r="F299" s="4"/>
      <c r="G299" s="4"/>
    </row>
    <row r="300" spans="1:7" ht="14.25" customHeight="1">
      <c r="A300" s="4"/>
      <c r="B300" s="4"/>
      <c r="C300" s="4"/>
      <c r="D300" s="4"/>
      <c r="E300" s="4"/>
      <c r="F300" s="4"/>
      <c r="G300" s="4"/>
    </row>
    <row r="301" spans="1:7" ht="14.25" customHeight="1">
      <c r="A301" s="4"/>
      <c r="B301" s="4"/>
      <c r="C301" s="4"/>
      <c r="D301" s="4"/>
      <c r="E301" s="4"/>
      <c r="F301" s="4"/>
      <c r="G301" s="4"/>
    </row>
    <row r="302" spans="1:7" ht="14.25" customHeight="1">
      <c r="A302" s="4"/>
      <c r="B302" s="4"/>
      <c r="C302" s="4"/>
      <c r="D302" s="4"/>
      <c r="E302" s="4"/>
      <c r="F302" s="4"/>
      <c r="G302" s="4"/>
    </row>
    <row r="303" spans="1:7" ht="14.25" customHeight="1">
      <c r="A303" s="4"/>
      <c r="B303" s="4"/>
      <c r="C303" s="4"/>
      <c r="D303" s="4"/>
      <c r="E303" s="4"/>
      <c r="F303" s="4"/>
      <c r="G303" s="4"/>
    </row>
    <row r="304" spans="1:7" ht="14.25" customHeight="1">
      <c r="A304" s="4"/>
      <c r="B304" s="4"/>
      <c r="C304" s="4"/>
      <c r="D304" s="4"/>
      <c r="E304" s="4"/>
      <c r="F304" s="4"/>
      <c r="G304" s="4"/>
    </row>
    <row r="305" spans="1:7" ht="14.25" customHeight="1">
      <c r="A305" s="4"/>
      <c r="B305" s="4"/>
      <c r="C305" s="4"/>
      <c r="D305" s="4"/>
      <c r="E305" s="4"/>
      <c r="F305" s="4"/>
      <c r="G305" s="4"/>
    </row>
    <row r="306" spans="1:7" ht="14.25" customHeight="1">
      <c r="A306" s="4"/>
      <c r="B306" s="4"/>
      <c r="C306" s="4"/>
      <c r="D306" s="4"/>
      <c r="E306" s="4"/>
      <c r="F306" s="4"/>
      <c r="G306" s="4"/>
    </row>
    <row r="307" spans="1:7" ht="14.25" customHeight="1">
      <c r="A307" s="4"/>
      <c r="B307" s="4"/>
      <c r="C307" s="4"/>
      <c r="D307" s="4"/>
      <c r="E307" s="4"/>
      <c r="F307" s="4"/>
      <c r="G307" s="4"/>
    </row>
    <row r="308" spans="1:7" ht="14.25" customHeight="1">
      <c r="A308" s="4"/>
      <c r="B308" s="4"/>
      <c r="C308" s="4"/>
      <c r="D308" s="4"/>
      <c r="E308" s="4"/>
      <c r="F308" s="4"/>
      <c r="G308" s="4"/>
    </row>
    <row r="309" spans="1:7" ht="14.25" customHeight="1">
      <c r="A309" s="4"/>
      <c r="B309" s="4"/>
      <c r="C309" s="4"/>
      <c r="D309" s="4"/>
      <c r="E309" s="4"/>
      <c r="F309" s="4"/>
      <c r="G309" s="4"/>
    </row>
    <row r="310" spans="1:7" ht="14.25" customHeight="1">
      <c r="A310" s="4"/>
      <c r="B310" s="4"/>
      <c r="C310" s="4"/>
      <c r="D310" s="4"/>
      <c r="E310" s="4"/>
      <c r="F310" s="4"/>
      <c r="G310" s="4"/>
    </row>
    <row r="311" spans="1:7" ht="14.25" customHeight="1">
      <c r="A311" s="4"/>
      <c r="B311" s="4"/>
      <c r="C311" s="4"/>
      <c r="D311" s="4"/>
      <c r="E311" s="4"/>
      <c r="F311" s="4"/>
      <c r="G311" s="4"/>
    </row>
    <row r="312" spans="1:7" ht="14.25" customHeight="1">
      <c r="A312" s="4"/>
      <c r="B312" s="4"/>
      <c r="C312" s="4"/>
      <c r="D312" s="4"/>
      <c r="E312" s="4"/>
      <c r="F312" s="4"/>
      <c r="G312" s="4"/>
    </row>
    <row r="313" spans="1:7" ht="14.25" customHeight="1">
      <c r="A313" s="4"/>
      <c r="B313" s="4"/>
      <c r="C313" s="4"/>
      <c r="D313" s="4"/>
      <c r="E313" s="4"/>
      <c r="F313" s="4"/>
      <c r="G313" s="4"/>
    </row>
    <row r="314" spans="1:7" ht="14.25" customHeight="1">
      <c r="A314" s="4"/>
      <c r="B314" s="4"/>
      <c r="C314" s="4"/>
      <c r="D314" s="4"/>
      <c r="E314" s="4"/>
      <c r="F314" s="4"/>
      <c r="G314" s="4"/>
    </row>
    <row r="315" spans="1:7" ht="14.25" customHeight="1">
      <c r="A315" s="4"/>
      <c r="B315" s="4"/>
      <c r="C315" s="4"/>
      <c r="D315" s="4"/>
      <c r="E315" s="4"/>
      <c r="F315" s="4"/>
      <c r="G315" s="4"/>
    </row>
    <row r="316" spans="1:7" ht="14.25" customHeight="1">
      <c r="A316" s="4"/>
      <c r="B316" s="4"/>
      <c r="C316" s="4"/>
      <c r="D316" s="4"/>
      <c r="E316" s="4"/>
      <c r="F316" s="4"/>
      <c r="G316" s="4"/>
    </row>
    <row r="317" spans="1:7" ht="14.25" customHeight="1">
      <c r="A317" s="4"/>
      <c r="B317" s="4"/>
      <c r="C317" s="4"/>
      <c r="D317" s="4"/>
      <c r="E317" s="4"/>
      <c r="F317" s="4"/>
      <c r="G317" s="4"/>
    </row>
    <row r="318" spans="1:7" ht="14.25" customHeight="1">
      <c r="A318" s="4"/>
      <c r="B318" s="4"/>
      <c r="C318" s="4"/>
      <c r="D318" s="4"/>
      <c r="E318" s="4"/>
      <c r="F318" s="4"/>
      <c r="G318" s="4"/>
    </row>
    <row r="319" spans="1:7" ht="14.25" customHeight="1">
      <c r="A319" s="4"/>
      <c r="B319" s="4"/>
      <c r="C319" s="4"/>
      <c r="D319" s="4"/>
      <c r="E319" s="4"/>
      <c r="F319" s="4"/>
      <c r="G319" s="4"/>
    </row>
    <row r="320" spans="1:7" ht="14.25" customHeight="1">
      <c r="A320" s="4"/>
      <c r="B320" s="4"/>
      <c r="C320" s="4"/>
      <c r="D320" s="4"/>
      <c r="E320" s="4"/>
      <c r="F320" s="4"/>
      <c r="G320" s="4"/>
    </row>
    <row r="321" spans="1:7" ht="14.25" customHeight="1">
      <c r="A321" s="4"/>
      <c r="B321" s="4"/>
      <c r="C321" s="4"/>
      <c r="D321" s="4"/>
      <c r="E321" s="4"/>
      <c r="F321" s="4"/>
      <c r="G321" s="4"/>
    </row>
    <row r="322" spans="1:7" ht="14.25" customHeight="1">
      <c r="A322" s="4"/>
      <c r="B322" s="4"/>
      <c r="C322" s="4"/>
      <c r="D322" s="4"/>
      <c r="E322" s="4"/>
      <c r="F322" s="4"/>
      <c r="G322" s="4"/>
    </row>
    <row r="323" spans="1:7" ht="14.25" customHeight="1">
      <c r="A323" s="4"/>
      <c r="B323" s="4"/>
      <c r="C323" s="4"/>
      <c r="D323" s="4"/>
      <c r="E323" s="4"/>
      <c r="F323" s="4"/>
      <c r="G323" s="4"/>
    </row>
    <row r="324" spans="1:7" ht="14.25" customHeight="1">
      <c r="A324" s="4"/>
      <c r="B324" s="4"/>
      <c r="C324" s="4"/>
      <c r="D324" s="4"/>
      <c r="E324" s="4"/>
      <c r="F324" s="4"/>
      <c r="G324" s="4"/>
    </row>
    <row r="325" spans="1:7" ht="14.25" customHeight="1">
      <c r="A325" s="4"/>
      <c r="B325" s="4"/>
      <c r="C325" s="4"/>
      <c r="D325" s="4"/>
      <c r="E325" s="4"/>
      <c r="F325" s="4"/>
      <c r="G325" s="4"/>
    </row>
    <row r="326" spans="1:7" ht="14.25" customHeight="1">
      <c r="A326" s="4"/>
      <c r="B326" s="4"/>
      <c r="C326" s="4"/>
      <c r="D326" s="4"/>
      <c r="E326" s="4"/>
      <c r="F326" s="4"/>
      <c r="G326" s="4"/>
    </row>
    <row r="327" spans="1:7" ht="14.25" customHeight="1">
      <c r="A327" s="4"/>
      <c r="B327" s="4"/>
      <c r="C327" s="4"/>
      <c r="D327" s="4"/>
      <c r="E327" s="4"/>
      <c r="F327" s="4"/>
      <c r="G327" s="4"/>
    </row>
    <row r="328" spans="1:7" ht="14.25" customHeight="1">
      <c r="A328" s="4"/>
      <c r="B328" s="4"/>
      <c r="C328" s="4"/>
      <c r="D328" s="4"/>
      <c r="E328" s="4"/>
      <c r="F328" s="4"/>
      <c r="G328" s="4"/>
    </row>
    <row r="329" spans="1:7" ht="14.25" customHeight="1">
      <c r="A329" s="4"/>
      <c r="B329" s="4"/>
      <c r="C329" s="4"/>
      <c r="D329" s="4"/>
      <c r="E329" s="4"/>
      <c r="F329" s="4"/>
      <c r="G329" s="4"/>
    </row>
    <row r="330" spans="1:7" ht="14.25" customHeight="1">
      <c r="A330" s="4"/>
      <c r="B330" s="4"/>
      <c r="C330" s="4"/>
      <c r="D330" s="4"/>
      <c r="E330" s="4"/>
      <c r="F330" s="4"/>
      <c r="G330" s="4"/>
    </row>
    <row r="331" spans="1:7" ht="14.25" customHeight="1">
      <c r="A331" s="4"/>
      <c r="B331" s="4"/>
      <c r="C331" s="4"/>
      <c r="D331" s="4"/>
      <c r="E331" s="4"/>
      <c r="F331" s="4"/>
      <c r="G331" s="4"/>
    </row>
    <row r="332" spans="1:7" ht="14.25" customHeight="1">
      <c r="A332" s="4"/>
      <c r="B332" s="4"/>
      <c r="C332" s="4"/>
      <c r="D332" s="4"/>
      <c r="E332" s="4"/>
      <c r="F332" s="4"/>
      <c r="G332" s="4"/>
    </row>
    <row r="333" spans="1:7" ht="14.25" customHeight="1">
      <c r="A333" s="4"/>
      <c r="B333" s="4"/>
      <c r="C333" s="4"/>
      <c r="D333" s="4"/>
      <c r="E333" s="4"/>
      <c r="F333" s="4"/>
      <c r="G333" s="4"/>
    </row>
    <row r="334" spans="1:7" ht="14.25" customHeight="1">
      <c r="A334" s="4"/>
      <c r="B334" s="4"/>
      <c r="C334" s="4"/>
      <c r="D334" s="4"/>
      <c r="E334" s="4"/>
      <c r="F334" s="4"/>
      <c r="G334" s="4"/>
    </row>
    <row r="335" spans="1:7" ht="14.25" customHeight="1">
      <c r="A335" s="4"/>
      <c r="B335" s="4"/>
      <c r="C335" s="4"/>
      <c r="D335" s="4"/>
      <c r="E335" s="4"/>
      <c r="F335" s="4"/>
      <c r="G335" s="4"/>
    </row>
    <row r="336" spans="1:7" ht="14.25" customHeight="1">
      <c r="A336" s="4"/>
      <c r="B336" s="4"/>
      <c r="C336" s="4"/>
      <c r="D336" s="4"/>
      <c r="E336" s="4"/>
      <c r="F336" s="4"/>
      <c r="G336" s="4"/>
    </row>
    <row r="337" spans="1:7" ht="14.25" customHeight="1">
      <c r="A337" s="4"/>
      <c r="B337" s="4"/>
      <c r="C337" s="4"/>
      <c r="D337" s="4"/>
      <c r="E337" s="4"/>
      <c r="F337" s="4"/>
      <c r="G337" s="4"/>
    </row>
    <row r="338" spans="1:7" ht="14.25" customHeight="1">
      <c r="A338" s="4"/>
      <c r="B338" s="4"/>
      <c r="C338" s="4"/>
      <c r="D338" s="4"/>
      <c r="E338" s="4"/>
      <c r="F338" s="4"/>
      <c r="G338" s="4"/>
    </row>
    <row r="339" spans="1:7" ht="14.25" customHeight="1">
      <c r="A339" s="4"/>
      <c r="B339" s="4"/>
      <c r="C339" s="4"/>
      <c r="D339" s="4"/>
      <c r="E339" s="4"/>
      <c r="F339" s="4"/>
      <c r="G339" s="4"/>
    </row>
    <row r="340" spans="1:7" ht="14.25" customHeight="1">
      <c r="A340" s="4"/>
      <c r="B340" s="4"/>
      <c r="C340" s="4"/>
      <c r="D340" s="4"/>
      <c r="E340" s="4"/>
      <c r="F340" s="4"/>
      <c r="G340" s="4"/>
    </row>
    <row r="341" spans="1:7" ht="14.25" customHeight="1">
      <c r="A341" s="4"/>
      <c r="B341" s="4"/>
      <c r="C341" s="4"/>
      <c r="D341" s="4"/>
      <c r="E341" s="4"/>
      <c r="F341" s="4"/>
      <c r="G341" s="4"/>
    </row>
    <row r="342" spans="1:7" ht="14.25" customHeight="1">
      <c r="A342" s="4"/>
      <c r="B342" s="4"/>
      <c r="C342" s="4"/>
      <c r="D342" s="4"/>
      <c r="E342" s="4"/>
      <c r="F342" s="4"/>
      <c r="G342" s="4"/>
    </row>
    <row r="343" spans="1:7" ht="14.25" customHeight="1">
      <c r="A343" s="4"/>
      <c r="B343" s="4"/>
      <c r="C343" s="4"/>
      <c r="D343" s="4"/>
      <c r="E343" s="4"/>
      <c r="F343" s="4"/>
      <c r="G343" s="4"/>
    </row>
    <row r="344" spans="1:7" ht="14.25" customHeight="1">
      <c r="A344" s="4"/>
      <c r="B344" s="4"/>
      <c r="C344" s="4"/>
      <c r="D344" s="4"/>
      <c r="E344" s="4"/>
      <c r="F344" s="4"/>
      <c r="G344" s="4"/>
    </row>
    <row r="345" spans="1:7" ht="14.25" customHeight="1">
      <c r="A345" s="4"/>
      <c r="B345" s="4"/>
      <c r="C345" s="4"/>
      <c r="D345" s="4"/>
      <c r="E345" s="4"/>
      <c r="F345" s="4"/>
      <c r="G345" s="4"/>
    </row>
    <row r="346" spans="1:7" ht="14.25" customHeight="1">
      <c r="A346" s="4"/>
      <c r="B346" s="4"/>
      <c r="C346" s="4"/>
      <c r="D346" s="4"/>
      <c r="E346" s="4"/>
      <c r="F346" s="4"/>
      <c r="G346" s="4"/>
    </row>
    <row r="347" spans="1:7" ht="14.25" customHeight="1">
      <c r="A347" s="4"/>
      <c r="B347" s="4"/>
      <c r="C347" s="4"/>
      <c r="D347" s="4"/>
      <c r="E347" s="4"/>
      <c r="F347" s="4"/>
      <c r="G347" s="4"/>
    </row>
    <row r="348" spans="1:7" ht="14.25" customHeight="1">
      <c r="A348" s="4"/>
      <c r="B348" s="4"/>
      <c r="C348" s="4"/>
      <c r="D348" s="4"/>
      <c r="E348" s="4"/>
      <c r="F348" s="4"/>
      <c r="G348" s="4"/>
    </row>
    <row r="349" spans="1:7" ht="14.25" customHeight="1">
      <c r="A349" s="4"/>
      <c r="B349" s="4"/>
      <c r="C349" s="4"/>
      <c r="D349" s="4"/>
      <c r="E349" s="4"/>
      <c r="F349" s="4"/>
      <c r="G349" s="4"/>
    </row>
    <row r="350" spans="1:7" ht="14.25" customHeight="1">
      <c r="A350" s="4"/>
      <c r="B350" s="4"/>
      <c r="C350" s="4"/>
      <c r="D350" s="4"/>
      <c r="E350" s="4"/>
      <c r="F350" s="4"/>
      <c r="G350" s="4"/>
    </row>
    <row r="351" spans="1:7" ht="14.25" customHeight="1">
      <c r="A351" s="4"/>
      <c r="B351" s="4"/>
      <c r="C351" s="4"/>
      <c r="D351" s="4"/>
      <c r="E351" s="4"/>
      <c r="F351" s="4"/>
      <c r="G351" s="4"/>
    </row>
    <row r="352" spans="1:7" ht="14.25" customHeight="1">
      <c r="A352" s="4"/>
      <c r="B352" s="4"/>
      <c r="C352" s="4"/>
      <c r="D352" s="4"/>
      <c r="E352" s="4"/>
      <c r="F352" s="4"/>
      <c r="G352" s="4"/>
    </row>
    <row r="353" spans="1:7" ht="14.25" customHeight="1">
      <c r="A353" s="4"/>
      <c r="B353" s="4"/>
      <c r="C353" s="4"/>
      <c r="D353" s="4"/>
      <c r="E353" s="4"/>
      <c r="F353" s="4"/>
      <c r="G353" s="4"/>
    </row>
    <row r="354" spans="1:7" ht="14.25" customHeight="1">
      <c r="A354" s="4"/>
      <c r="B354" s="4"/>
      <c r="C354" s="4"/>
      <c r="D354" s="4"/>
      <c r="E354" s="4"/>
      <c r="F354" s="4"/>
      <c r="G354" s="4"/>
    </row>
    <row r="355" spans="1:7" ht="14.25" customHeight="1">
      <c r="A355" s="4"/>
      <c r="B355" s="4"/>
      <c r="C355" s="4"/>
      <c r="D355" s="4"/>
      <c r="E355" s="4"/>
      <c r="F355" s="4"/>
      <c r="G355" s="4"/>
    </row>
    <row r="356" spans="1:7" ht="14.25" customHeight="1">
      <c r="A356" s="4"/>
      <c r="B356" s="4"/>
      <c r="C356" s="4"/>
      <c r="D356" s="4"/>
      <c r="E356" s="4"/>
      <c r="F356" s="4"/>
      <c r="G356" s="4"/>
    </row>
    <row r="357" spans="1:7" ht="14.25" customHeight="1">
      <c r="A357" s="4"/>
      <c r="B357" s="4"/>
      <c r="C357" s="4"/>
      <c r="D357" s="4"/>
      <c r="E357" s="4"/>
      <c r="F357" s="4"/>
      <c r="G357" s="4"/>
    </row>
    <row r="358" spans="1:7" ht="14.25" customHeight="1">
      <c r="A358" s="4"/>
      <c r="B358" s="4"/>
      <c r="C358" s="4"/>
      <c r="D358" s="4"/>
      <c r="E358" s="4"/>
      <c r="F358" s="4"/>
      <c r="G358" s="4"/>
    </row>
    <row r="359" spans="1:7" ht="14.25" customHeight="1">
      <c r="A359" s="4"/>
      <c r="B359" s="4"/>
      <c r="C359" s="4"/>
      <c r="D359" s="4"/>
      <c r="E359" s="4"/>
      <c r="F359" s="4"/>
      <c r="G359" s="4"/>
    </row>
    <row r="360" spans="1:7" ht="14.25" customHeight="1">
      <c r="A360" s="4"/>
      <c r="B360" s="4"/>
      <c r="C360" s="4"/>
      <c r="D360" s="4"/>
      <c r="E360" s="4"/>
      <c r="F360" s="4"/>
      <c r="G360" s="4"/>
    </row>
    <row r="361" spans="1:7" ht="14.25" customHeight="1">
      <c r="A361" s="4"/>
      <c r="B361" s="4"/>
      <c r="C361" s="4"/>
      <c r="D361" s="4"/>
      <c r="E361" s="4"/>
      <c r="F361" s="4"/>
      <c r="G361" s="4"/>
    </row>
    <row r="362" spans="1:7" ht="14.25" customHeight="1">
      <c r="A362" s="4"/>
      <c r="B362" s="4"/>
      <c r="C362" s="4"/>
      <c r="D362" s="4"/>
      <c r="E362" s="4"/>
      <c r="F362" s="4"/>
      <c r="G362" s="4"/>
    </row>
    <row r="363" spans="1:7" ht="14.25" customHeight="1">
      <c r="A363" s="4"/>
      <c r="B363" s="4"/>
      <c r="C363" s="4"/>
      <c r="D363" s="4"/>
      <c r="E363" s="4"/>
      <c r="F363" s="4"/>
      <c r="G363" s="4"/>
    </row>
    <row r="364" spans="1:7" ht="14.25" customHeight="1">
      <c r="A364" s="4"/>
      <c r="B364" s="4"/>
      <c r="C364" s="4"/>
      <c r="D364" s="4"/>
      <c r="E364" s="4"/>
      <c r="F364" s="4"/>
      <c r="G364" s="4"/>
    </row>
    <row r="365" spans="1:7" ht="14.25" customHeight="1">
      <c r="A365" s="4"/>
      <c r="B365" s="4"/>
      <c r="C365" s="4"/>
      <c r="D365" s="4"/>
      <c r="E365" s="4"/>
      <c r="F365" s="4"/>
      <c r="G365" s="4"/>
    </row>
    <row r="366" spans="1:7" ht="14.25" customHeight="1">
      <c r="A366" s="4"/>
      <c r="B366" s="4"/>
      <c r="C366" s="4"/>
      <c r="D366" s="4"/>
      <c r="E366" s="4"/>
      <c r="F366" s="4"/>
      <c r="G366" s="4"/>
    </row>
    <row r="367" spans="1:7" ht="14.25" customHeight="1">
      <c r="A367" s="4"/>
      <c r="B367" s="4"/>
      <c r="C367" s="4"/>
      <c r="D367" s="4"/>
      <c r="E367" s="4"/>
      <c r="F367" s="4"/>
      <c r="G367" s="4"/>
    </row>
    <row r="368" spans="1:7" ht="14.25" customHeight="1">
      <c r="A368" s="4"/>
      <c r="B368" s="4"/>
      <c r="C368" s="4"/>
      <c r="D368" s="4"/>
      <c r="E368" s="4"/>
      <c r="F368" s="4"/>
      <c r="G368" s="4"/>
    </row>
    <row r="369" spans="1:7" ht="14.25" customHeight="1">
      <c r="A369" s="4"/>
      <c r="B369" s="4"/>
      <c r="C369" s="4"/>
      <c r="D369" s="4"/>
      <c r="E369" s="4"/>
      <c r="F369" s="4"/>
      <c r="G369" s="4"/>
    </row>
    <row r="370" spans="1:7" ht="14.25" customHeight="1">
      <c r="A370" s="4"/>
      <c r="B370" s="4"/>
      <c r="C370" s="4"/>
      <c r="D370" s="4"/>
      <c r="E370" s="4"/>
      <c r="F370" s="4"/>
      <c r="G370" s="4"/>
    </row>
    <row r="371" spans="1:7" ht="14.25" customHeight="1">
      <c r="A371" s="4"/>
      <c r="B371" s="4"/>
      <c r="C371" s="4"/>
      <c r="D371" s="4"/>
      <c r="E371" s="4"/>
      <c r="F371" s="4"/>
      <c r="G371" s="4"/>
    </row>
    <row r="372" spans="1:7" ht="14.25" customHeight="1">
      <c r="A372" s="4"/>
      <c r="B372" s="4"/>
      <c r="C372" s="4"/>
      <c r="D372" s="4"/>
      <c r="E372" s="4"/>
      <c r="F372" s="4"/>
      <c r="G372" s="4"/>
    </row>
    <row r="373" spans="1:7" ht="14.25" customHeight="1">
      <c r="A373" s="4"/>
      <c r="B373" s="4"/>
      <c r="C373" s="4"/>
      <c r="D373" s="4"/>
      <c r="E373" s="4"/>
      <c r="F373" s="4"/>
      <c r="G373" s="4"/>
    </row>
    <row r="374" spans="1:7" ht="14.25" customHeight="1">
      <c r="A374" s="4"/>
      <c r="B374" s="4"/>
      <c r="C374" s="4"/>
      <c r="D374" s="4"/>
      <c r="E374" s="4"/>
      <c r="F374" s="4"/>
      <c r="G374" s="4"/>
    </row>
    <row r="375" spans="1:7" ht="14.25" customHeight="1">
      <c r="A375" s="4"/>
      <c r="B375" s="4"/>
      <c r="C375" s="4"/>
      <c r="D375" s="4"/>
      <c r="E375" s="4"/>
      <c r="F375" s="4"/>
      <c r="G375" s="4"/>
    </row>
    <row r="376" spans="1:7" ht="14.25" customHeight="1">
      <c r="A376" s="4"/>
      <c r="B376" s="4"/>
      <c r="C376" s="4"/>
      <c r="D376" s="4"/>
      <c r="E376" s="4"/>
      <c r="F376" s="4"/>
      <c r="G376" s="4"/>
    </row>
    <row r="377" spans="1:7" ht="14.25" customHeight="1">
      <c r="A377" s="4"/>
      <c r="B377" s="4"/>
      <c r="C377" s="4"/>
      <c r="D377" s="4"/>
      <c r="E377" s="4"/>
      <c r="F377" s="4"/>
      <c r="G377" s="4"/>
    </row>
    <row r="378" spans="1:7" ht="14.25" customHeight="1">
      <c r="A378" s="4"/>
      <c r="B378" s="4"/>
      <c r="C378" s="4"/>
      <c r="D378" s="4"/>
      <c r="E378" s="4"/>
      <c r="F378" s="4"/>
      <c r="G378" s="4"/>
    </row>
    <row r="379" spans="1:7" ht="14.25" customHeight="1">
      <c r="A379" s="4"/>
      <c r="B379" s="4"/>
      <c r="C379" s="4"/>
      <c r="D379" s="4"/>
      <c r="E379" s="4"/>
      <c r="F379" s="4"/>
      <c r="G379" s="4"/>
    </row>
    <row r="380" spans="1:7" ht="14.25" customHeight="1">
      <c r="A380" s="4"/>
      <c r="B380" s="4"/>
      <c r="C380" s="4"/>
      <c r="D380" s="4"/>
      <c r="E380" s="4"/>
      <c r="F380" s="4"/>
      <c r="G380" s="4"/>
    </row>
    <row r="381" spans="1:7" ht="14.25" customHeight="1">
      <c r="A381" s="4"/>
      <c r="B381" s="4"/>
      <c r="C381" s="4"/>
      <c r="D381" s="4"/>
      <c r="E381" s="4"/>
      <c r="F381" s="4"/>
      <c r="G381" s="4"/>
    </row>
    <row r="382" spans="1:7" ht="14.25" customHeight="1">
      <c r="A382" s="4"/>
      <c r="B382" s="4"/>
      <c r="C382" s="4"/>
      <c r="D382" s="4"/>
      <c r="E382" s="4"/>
      <c r="F382" s="4"/>
      <c r="G382" s="4"/>
    </row>
    <row r="383" spans="1:7" ht="14.25" customHeight="1">
      <c r="A383" s="4"/>
      <c r="B383" s="4"/>
      <c r="C383" s="4"/>
      <c r="D383" s="4"/>
      <c r="E383" s="4"/>
      <c r="F383" s="4"/>
      <c r="G383" s="4"/>
    </row>
    <row r="384" spans="1:7" ht="14.25" customHeight="1">
      <c r="A384" s="4"/>
      <c r="B384" s="4"/>
      <c r="C384" s="4"/>
      <c r="D384" s="4"/>
      <c r="E384" s="4"/>
      <c r="F384" s="4"/>
      <c r="G384" s="4"/>
    </row>
    <row r="385" spans="1:7" ht="14.25" customHeight="1">
      <c r="A385" s="4"/>
      <c r="B385" s="4"/>
      <c r="C385" s="4"/>
      <c r="D385" s="4"/>
      <c r="E385" s="4"/>
      <c r="F385" s="4"/>
      <c r="G385" s="4"/>
    </row>
    <row r="386" spans="1:7" ht="14.25" customHeight="1">
      <c r="A386" s="4"/>
      <c r="B386" s="4"/>
      <c r="C386" s="4"/>
      <c r="D386" s="4"/>
      <c r="E386" s="4"/>
      <c r="F386" s="4"/>
      <c r="G386" s="4"/>
    </row>
    <row r="387" spans="1:7" ht="14.25" customHeight="1">
      <c r="A387" s="4"/>
      <c r="B387" s="4"/>
      <c r="C387" s="4"/>
      <c r="D387" s="4"/>
      <c r="E387" s="4"/>
      <c r="F387" s="4"/>
      <c r="G387" s="4"/>
    </row>
    <row r="388" spans="1:7" ht="14.25" customHeight="1">
      <c r="A388" s="4"/>
      <c r="B388" s="4"/>
      <c r="C388" s="4"/>
      <c r="D388" s="4"/>
      <c r="E388" s="4"/>
      <c r="F388" s="4"/>
      <c r="G388" s="4"/>
    </row>
    <row r="389" spans="1:7" ht="14.25" customHeight="1">
      <c r="A389" s="4"/>
      <c r="B389" s="4"/>
      <c r="C389" s="4"/>
      <c r="D389" s="4"/>
      <c r="E389" s="4"/>
      <c r="F389" s="4"/>
      <c r="G389" s="4"/>
    </row>
    <row r="390" spans="1:7" ht="14.25" customHeight="1">
      <c r="A390" s="4"/>
      <c r="B390" s="4"/>
      <c r="C390" s="4"/>
      <c r="D390" s="4"/>
      <c r="E390" s="4"/>
      <c r="F390" s="4"/>
      <c r="G390" s="4"/>
    </row>
    <row r="391" spans="1:7" ht="14.25" customHeight="1">
      <c r="A391" s="4"/>
      <c r="B391" s="4"/>
      <c r="C391" s="4"/>
      <c r="D391" s="4"/>
      <c r="E391" s="4"/>
      <c r="F391" s="4"/>
      <c r="G391" s="4"/>
    </row>
    <row r="392" spans="1:7" ht="14.25" customHeight="1">
      <c r="A392" s="4"/>
      <c r="B392" s="4"/>
      <c r="C392" s="4"/>
      <c r="D392" s="4"/>
      <c r="E392" s="4"/>
      <c r="F392" s="4"/>
      <c r="G392" s="4"/>
    </row>
    <row r="393" spans="1:7" ht="14.25" customHeight="1">
      <c r="A393" s="4"/>
      <c r="B393" s="4"/>
      <c r="C393" s="4"/>
      <c r="D393" s="4"/>
      <c r="E393" s="4"/>
      <c r="F393" s="4"/>
      <c r="G393" s="4"/>
    </row>
    <row r="394" spans="1:7" ht="14.25" customHeight="1">
      <c r="A394" s="4"/>
      <c r="B394" s="4"/>
      <c r="C394" s="4"/>
      <c r="D394" s="4"/>
      <c r="E394" s="4"/>
      <c r="F394" s="4"/>
      <c r="G394" s="4"/>
    </row>
    <row r="395" spans="1:7" ht="14.25" customHeight="1">
      <c r="A395" s="4"/>
      <c r="B395" s="4"/>
      <c r="C395" s="4"/>
      <c r="D395" s="4"/>
      <c r="E395" s="4"/>
      <c r="F395" s="4"/>
      <c r="G395" s="4"/>
    </row>
    <row r="396" spans="1:7" ht="14.25" customHeight="1">
      <c r="A396" s="4"/>
      <c r="B396" s="4"/>
      <c r="C396" s="4"/>
      <c r="D396" s="4"/>
      <c r="E396" s="4"/>
      <c r="F396" s="4"/>
      <c r="G396" s="4"/>
    </row>
    <row r="397" spans="1:7" ht="14.25" customHeight="1">
      <c r="A397" s="4"/>
      <c r="B397" s="4"/>
      <c r="C397" s="4"/>
      <c r="D397" s="4"/>
      <c r="E397" s="4"/>
      <c r="F397" s="4"/>
      <c r="G397" s="4"/>
    </row>
    <row r="398" spans="1:7" ht="14.25" customHeight="1">
      <c r="A398" s="4"/>
      <c r="B398" s="4"/>
      <c r="C398" s="4"/>
      <c r="D398" s="4"/>
      <c r="E398" s="4"/>
      <c r="F398" s="4"/>
      <c r="G398" s="4"/>
    </row>
    <row r="399" spans="1:7" ht="14.25" customHeight="1">
      <c r="A399" s="4"/>
      <c r="B399" s="4"/>
      <c r="C399" s="4"/>
      <c r="D399" s="4"/>
      <c r="E399" s="4"/>
      <c r="F399" s="4"/>
      <c r="G399" s="4"/>
    </row>
    <row r="400" spans="1:7" ht="14.25" customHeight="1">
      <c r="A400" s="4"/>
      <c r="B400" s="4"/>
      <c r="C400" s="4"/>
      <c r="D400" s="4"/>
      <c r="E400" s="4"/>
      <c r="F400" s="4"/>
      <c r="G400" s="4"/>
    </row>
    <row r="401" spans="1:7" ht="14.25" customHeight="1">
      <c r="A401" s="4"/>
      <c r="B401" s="4"/>
      <c r="C401" s="4"/>
      <c r="D401" s="4"/>
      <c r="E401" s="4"/>
      <c r="F401" s="4"/>
      <c r="G401" s="4"/>
    </row>
    <row r="402" spans="1:7" ht="14.25" customHeight="1">
      <c r="A402" s="4"/>
      <c r="B402" s="4"/>
      <c r="C402" s="4"/>
      <c r="D402" s="4"/>
      <c r="E402" s="4"/>
      <c r="F402" s="4"/>
      <c r="G402" s="4"/>
    </row>
    <row r="403" spans="1:7" ht="14.25" customHeight="1">
      <c r="A403" s="4"/>
      <c r="B403" s="4"/>
      <c r="C403" s="4"/>
      <c r="D403" s="4"/>
      <c r="E403" s="4"/>
      <c r="F403" s="4"/>
      <c r="G403" s="4"/>
    </row>
    <row r="404" spans="1:7" ht="14.25" customHeight="1">
      <c r="A404" s="4"/>
      <c r="B404" s="4"/>
      <c r="C404" s="4"/>
      <c r="D404" s="4"/>
      <c r="E404" s="4"/>
      <c r="F404" s="4"/>
      <c r="G404" s="4"/>
    </row>
    <row r="405" spans="1:7" ht="14.25" customHeight="1">
      <c r="A405" s="4"/>
      <c r="B405" s="4"/>
      <c r="C405" s="4"/>
      <c r="D405" s="4"/>
      <c r="E405" s="4"/>
      <c r="F405" s="4"/>
      <c r="G405" s="4"/>
    </row>
    <row r="406" spans="1:7" ht="14.25" customHeight="1">
      <c r="A406" s="4"/>
      <c r="B406" s="4"/>
      <c r="C406" s="4"/>
      <c r="D406" s="4"/>
      <c r="E406" s="4"/>
      <c r="F406" s="4"/>
      <c r="G406" s="4"/>
    </row>
    <row r="407" spans="1:7" ht="14.25" customHeight="1">
      <c r="A407" s="4"/>
      <c r="B407" s="4"/>
      <c r="C407" s="4"/>
      <c r="D407" s="4"/>
      <c r="E407" s="4"/>
      <c r="F407" s="4"/>
      <c r="G407" s="4"/>
    </row>
    <row r="408" spans="1:7" ht="14.25" customHeight="1">
      <c r="A408" s="4"/>
      <c r="B408" s="4"/>
      <c r="C408" s="4"/>
      <c r="D408" s="4"/>
      <c r="E408" s="4"/>
      <c r="F408" s="4"/>
      <c r="G408" s="4"/>
    </row>
    <row r="409" spans="1:7" ht="14.25" customHeight="1">
      <c r="A409" s="4"/>
      <c r="B409" s="4"/>
      <c r="C409" s="4"/>
      <c r="D409" s="4"/>
      <c r="E409" s="4"/>
      <c r="F409" s="4"/>
      <c r="G409" s="4"/>
    </row>
    <row r="410" spans="1:7" ht="14.25" customHeight="1">
      <c r="A410" s="4"/>
      <c r="B410" s="4"/>
      <c r="C410" s="4"/>
      <c r="D410" s="4"/>
      <c r="E410" s="4"/>
      <c r="F410" s="4"/>
      <c r="G410" s="4"/>
    </row>
    <row r="411" spans="1:7" ht="14.25" customHeight="1">
      <c r="A411" s="4"/>
      <c r="B411" s="4"/>
      <c r="C411" s="4"/>
      <c r="D411" s="4"/>
      <c r="E411" s="4"/>
      <c r="F411" s="4"/>
      <c r="G411" s="4"/>
    </row>
    <row r="412" spans="1:7" ht="14.25" customHeight="1">
      <c r="A412" s="4"/>
      <c r="B412" s="4"/>
      <c r="C412" s="4"/>
      <c r="D412" s="4"/>
      <c r="E412" s="4"/>
      <c r="F412" s="4"/>
      <c r="G412" s="4"/>
    </row>
    <row r="413" spans="1:7" ht="14.25" customHeight="1">
      <c r="A413" s="4"/>
      <c r="B413" s="4"/>
      <c r="C413" s="4"/>
      <c r="D413" s="4"/>
      <c r="E413" s="4"/>
      <c r="F413" s="4"/>
      <c r="G413" s="4"/>
    </row>
    <row r="414" spans="1:7" ht="14.25" customHeight="1">
      <c r="A414" s="4"/>
      <c r="B414" s="4"/>
      <c r="C414" s="4"/>
      <c r="D414" s="4"/>
      <c r="E414" s="4"/>
      <c r="F414" s="4"/>
      <c r="G414" s="4"/>
    </row>
    <row r="415" spans="1:7" ht="14.25" customHeight="1">
      <c r="A415" s="4"/>
      <c r="B415" s="4"/>
      <c r="C415" s="4"/>
      <c r="D415" s="4"/>
      <c r="E415" s="4"/>
      <c r="F415" s="4"/>
      <c r="G415" s="4"/>
    </row>
    <row r="416" spans="1:7" ht="14.25" customHeight="1">
      <c r="A416" s="4"/>
      <c r="B416" s="4"/>
      <c r="C416" s="4"/>
      <c r="D416" s="4"/>
      <c r="E416" s="4"/>
      <c r="F416" s="4"/>
      <c r="G416" s="4"/>
    </row>
    <row r="417" spans="1:7" ht="14.25" customHeight="1">
      <c r="A417" s="4"/>
      <c r="B417" s="4"/>
      <c r="C417" s="4"/>
      <c r="D417" s="4"/>
      <c r="E417" s="4"/>
      <c r="F417" s="4"/>
      <c r="G417" s="4"/>
    </row>
    <row r="418" spans="1:7" ht="14.25" customHeight="1">
      <c r="A418" s="4"/>
      <c r="B418" s="4"/>
      <c r="C418" s="4"/>
      <c r="D418" s="4"/>
      <c r="E418" s="4"/>
      <c r="F418" s="4"/>
      <c r="G418" s="4"/>
    </row>
    <row r="419" spans="1:7" ht="14.25" customHeight="1">
      <c r="A419" s="4"/>
      <c r="B419" s="4"/>
      <c r="C419" s="4"/>
      <c r="D419" s="4"/>
      <c r="E419" s="4"/>
      <c r="F419" s="4"/>
      <c r="G419" s="4"/>
    </row>
    <row r="420" spans="1:7" ht="14.25" customHeight="1">
      <c r="A420" s="4"/>
      <c r="B420" s="4"/>
      <c r="C420" s="4"/>
      <c r="D420" s="4"/>
      <c r="E420" s="4"/>
      <c r="F420" s="4"/>
      <c r="G420" s="4"/>
    </row>
    <row r="421" spans="1:7" ht="14.25" customHeight="1">
      <c r="A421" s="4"/>
      <c r="B421" s="4"/>
      <c r="C421" s="4"/>
      <c r="D421" s="4"/>
      <c r="E421" s="4"/>
      <c r="F421" s="4"/>
      <c r="G421" s="4"/>
    </row>
    <row r="422" spans="1:7" ht="14.25" customHeight="1">
      <c r="A422" s="4"/>
      <c r="B422" s="4"/>
      <c r="C422" s="4"/>
      <c r="D422" s="4"/>
      <c r="E422" s="4"/>
      <c r="F422" s="4"/>
      <c r="G422" s="4"/>
    </row>
    <row r="423" spans="1:7" ht="14.25" customHeight="1">
      <c r="A423" s="4"/>
      <c r="B423" s="4"/>
      <c r="C423" s="4"/>
      <c r="D423" s="4"/>
      <c r="E423" s="4"/>
      <c r="F423" s="4"/>
      <c r="G423" s="4"/>
    </row>
    <row r="424" spans="1:7" ht="14.25" customHeight="1">
      <c r="A424" s="4"/>
      <c r="B424" s="4"/>
      <c r="C424" s="4"/>
      <c r="D424" s="4"/>
      <c r="E424" s="4"/>
      <c r="F424" s="4"/>
      <c r="G424" s="4"/>
    </row>
    <row r="425" spans="1:7" ht="14.25" customHeight="1">
      <c r="A425" s="4"/>
      <c r="B425" s="4"/>
      <c r="C425" s="4"/>
      <c r="D425" s="4"/>
      <c r="E425" s="4"/>
      <c r="F425" s="4"/>
      <c r="G425" s="4"/>
    </row>
    <row r="426" spans="1:7" ht="14.25" customHeight="1">
      <c r="A426" s="4"/>
      <c r="B426" s="4"/>
      <c r="C426" s="4"/>
      <c r="D426" s="4"/>
      <c r="E426" s="4"/>
      <c r="F426" s="4"/>
      <c r="G426" s="4"/>
    </row>
    <row r="427" spans="1:7" ht="14.25" customHeight="1">
      <c r="A427" s="4"/>
      <c r="B427" s="4"/>
      <c r="C427" s="4"/>
      <c r="D427" s="4"/>
      <c r="E427" s="4"/>
      <c r="F427" s="4"/>
      <c r="G427" s="4"/>
    </row>
    <row r="428" spans="1:7" ht="14.25" customHeight="1">
      <c r="A428" s="4"/>
      <c r="B428" s="4"/>
      <c r="C428" s="4"/>
      <c r="D428" s="4"/>
      <c r="E428" s="4"/>
      <c r="F428" s="4"/>
      <c r="G428" s="4"/>
    </row>
    <row r="429" spans="1:7" ht="14.25" customHeight="1">
      <c r="A429" s="4"/>
      <c r="B429" s="4"/>
      <c r="C429" s="4"/>
      <c r="D429" s="4"/>
      <c r="E429" s="4"/>
      <c r="F429" s="4"/>
      <c r="G429" s="4"/>
    </row>
    <row r="430" spans="1:7" ht="14.25" customHeight="1">
      <c r="A430" s="4"/>
      <c r="B430" s="4"/>
      <c r="C430" s="4"/>
      <c r="D430" s="4"/>
      <c r="E430" s="4"/>
      <c r="F430" s="4"/>
      <c r="G430" s="4"/>
    </row>
    <row r="431" spans="1:7" ht="14.25" customHeight="1">
      <c r="A431" s="4"/>
      <c r="B431" s="4"/>
      <c r="C431" s="4"/>
      <c r="D431" s="4"/>
      <c r="E431" s="4"/>
      <c r="F431" s="4"/>
      <c r="G431" s="4"/>
    </row>
    <row r="432" spans="1:7" ht="14.25" customHeight="1">
      <c r="A432" s="4"/>
      <c r="B432" s="4"/>
      <c r="C432" s="4"/>
      <c r="D432" s="4"/>
      <c r="E432" s="4"/>
      <c r="F432" s="4"/>
      <c r="G432" s="4"/>
    </row>
    <row r="433" spans="1:7" ht="14.25" customHeight="1">
      <c r="A433" s="4"/>
      <c r="B433" s="4"/>
      <c r="C433" s="4"/>
      <c r="D433" s="4"/>
      <c r="E433" s="4"/>
      <c r="F433" s="4"/>
      <c r="G433" s="4"/>
    </row>
    <row r="434" spans="1:7" ht="14.25" customHeight="1">
      <c r="A434" s="4"/>
      <c r="B434" s="4"/>
      <c r="C434" s="4"/>
      <c r="D434" s="4"/>
      <c r="E434" s="4"/>
      <c r="F434" s="4"/>
      <c r="G434" s="4"/>
    </row>
    <row r="435" spans="1:7" ht="14.25" customHeight="1">
      <c r="A435" s="4"/>
      <c r="B435" s="4"/>
      <c r="C435" s="4"/>
      <c r="D435" s="4"/>
      <c r="E435" s="4"/>
      <c r="F435" s="4"/>
      <c r="G435" s="4"/>
    </row>
    <row r="436" spans="1:7" ht="14.25" customHeight="1">
      <c r="A436" s="4"/>
      <c r="B436" s="4"/>
      <c r="C436" s="4"/>
      <c r="D436" s="4"/>
      <c r="E436" s="4"/>
      <c r="F436" s="4"/>
      <c r="G436" s="4"/>
    </row>
    <row r="437" spans="1:7" ht="14.25" customHeight="1">
      <c r="A437" s="4"/>
      <c r="B437" s="4"/>
      <c r="C437" s="4"/>
      <c r="D437" s="4"/>
      <c r="E437" s="4"/>
      <c r="F437" s="4"/>
      <c r="G437" s="4"/>
    </row>
    <row r="438" spans="1:7" ht="14.25" customHeight="1">
      <c r="A438" s="4"/>
      <c r="B438" s="4"/>
      <c r="C438" s="4"/>
      <c r="D438" s="4"/>
      <c r="E438" s="4"/>
      <c r="F438" s="4"/>
      <c r="G438" s="4"/>
    </row>
    <row r="439" spans="1:7" ht="14.25" customHeight="1">
      <c r="A439" s="4"/>
      <c r="B439" s="4"/>
      <c r="C439" s="4"/>
      <c r="D439" s="4"/>
      <c r="E439" s="4"/>
      <c r="F439" s="4"/>
      <c r="G439" s="4"/>
    </row>
    <row r="440" spans="1:7" ht="14.25" customHeight="1">
      <c r="A440" s="4"/>
      <c r="B440" s="4"/>
      <c r="C440" s="4"/>
      <c r="D440" s="4"/>
      <c r="E440" s="4"/>
      <c r="F440" s="4"/>
      <c r="G440" s="4"/>
    </row>
    <row r="441" spans="1:7" ht="14.25" customHeight="1">
      <c r="A441" s="4"/>
      <c r="B441" s="4"/>
      <c r="C441" s="4"/>
      <c r="D441" s="4"/>
      <c r="E441" s="4"/>
      <c r="F441" s="4"/>
      <c r="G441" s="4"/>
    </row>
    <row r="442" spans="1:7" ht="14.25" customHeight="1">
      <c r="A442" s="4"/>
      <c r="B442" s="4"/>
      <c r="C442" s="4"/>
      <c r="D442" s="4"/>
      <c r="E442" s="4"/>
      <c r="F442" s="4"/>
      <c r="G442" s="4"/>
    </row>
    <row r="443" spans="1:7" ht="14.25" customHeight="1">
      <c r="A443" s="4"/>
      <c r="B443" s="4"/>
      <c r="C443" s="4"/>
      <c r="D443" s="4"/>
      <c r="E443" s="4"/>
      <c r="F443" s="4"/>
      <c r="G443" s="4"/>
    </row>
    <row r="444" spans="1:7" ht="14.25" customHeight="1">
      <c r="A444" s="4"/>
      <c r="B444" s="4"/>
      <c r="C444" s="4"/>
      <c r="D444" s="4"/>
      <c r="E444" s="4"/>
      <c r="F444" s="4"/>
      <c r="G444" s="4"/>
    </row>
    <row r="445" spans="1:7" ht="14.25" customHeight="1">
      <c r="A445" s="4"/>
      <c r="B445" s="4"/>
      <c r="C445" s="4"/>
      <c r="D445" s="4"/>
      <c r="E445" s="4"/>
      <c r="F445" s="4"/>
      <c r="G445" s="4"/>
    </row>
    <row r="446" spans="1:7" ht="14.25" customHeight="1">
      <c r="A446" s="4"/>
      <c r="B446" s="4"/>
      <c r="C446" s="4"/>
      <c r="D446" s="4"/>
      <c r="E446" s="4"/>
      <c r="F446" s="4"/>
      <c r="G446" s="4"/>
    </row>
    <row r="447" spans="1:7" ht="14.25" customHeight="1">
      <c r="A447" s="4"/>
      <c r="B447" s="4"/>
      <c r="C447" s="4"/>
      <c r="D447" s="4"/>
      <c r="E447" s="4"/>
      <c r="F447" s="4"/>
      <c r="G447" s="4"/>
    </row>
    <row r="448" spans="1:7" ht="14.25" customHeight="1">
      <c r="A448" s="4"/>
      <c r="B448" s="4"/>
      <c r="C448" s="4"/>
      <c r="D448" s="4"/>
      <c r="E448" s="4"/>
      <c r="F448" s="4"/>
      <c r="G448" s="4"/>
    </row>
    <row r="449" spans="1:7" ht="14.25" customHeight="1">
      <c r="A449" s="4"/>
      <c r="B449" s="4"/>
      <c r="C449" s="4"/>
      <c r="D449" s="4"/>
      <c r="E449" s="4"/>
      <c r="F449" s="4"/>
      <c r="G449" s="4"/>
    </row>
    <row r="450" spans="1:7" ht="14.25" customHeight="1">
      <c r="A450" s="4"/>
      <c r="B450" s="4"/>
      <c r="C450" s="4"/>
      <c r="D450" s="4"/>
      <c r="E450" s="4"/>
      <c r="F450" s="4"/>
      <c r="G450" s="4"/>
    </row>
    <row r="451" spans="1:7" ht="14.25" customHeight="1">
      <c r="A451" s="4"/>
      <c r="B451" s="4"/>
      <c r="C451" s="4"/>
      <c r="D451" s="4"/>
      <c r="E451" s="4"/>
      <c r="F451" s="4"/>
      <c r="G451" s="4"/>
    </row>
    <row r="452" spans="1:7" ht="14.25" customHeight="1">
      <c r="A452" s="4"/>
      <c r="B452" s="4"/>
      <c r="C452" s="4"/>
      <c r="D452" s="4"/>
      <c r="E452" s="4"/>
      <c r="F452" s="4"/>
      <c r="G452" s="4"/>
    </row>
    <row r="453" spans="1:7" ht="14.25" customHeight="1">
      <c r="A453" s="4"/>
      <c r="B453" s="4"/>
      <c r="C453" s="4"/>
      <c r="D453" s="4"/>
      <c r="E453" s="4"/>
      <c r="F453" s="4"/>
      <c r="G453" s="4"/>
    </row>
    <row r="454" spans="1:7" ht="14.25" customHeight="1">
      <c r="A454" s="4"/>
      <c r="B454" s="4"/>
      <c r="C454" s="4"/>
      <c r="D454" s="4"/>
      <c r="E454" s="4"/>
      <c r="F454" s="4"/>
      <c r="G454" s="4"/>
    </row>
    <row r="455" spans="1:7" ht="14.25" customHeight="1">
      <c r="A455" s="4"/>
      <c r="B455" s="4"/>
      <c r="C455" s="4"/>
      <c r="D455" s="4"/>
      <c r="E455" s="4"/>
      <c r="F455" s="4"/>
      <c r="G455" s="4"/>
    </row>
    <row r="456" spans="1:7" ht="14.25" customHeight="1">
      <c r="A456" s="4"/>
      <c r="B456" s="4"/>
      <c r="C456" s="4"/>
      <c r="D456" s="4"/>
      <c r="E456" s="4"/>
      <c r="F456" s="4"/>
      <c r="G456" s="4"/>
    </row>
    <row r="457" spans="1:7" ht="14.25" customHeight="1">
      <c r="A457" s="4"/>
      <c r="B457" s="4"/>
      <c r="C457" s="4"/>
      <c r="D457" s="4"/>
      <c r="E457" s="4"/>
      <c r="F457" s="4"/>
      <c r="G457" s="4"/>
    </row>
    <row r="458" spans="1:7" ht="14.25" customHeight="1">
      <c r="A458" s="4"/>
      <c r="B458" s="4"/>
      <c r="C458" s="4"/>
      <c r="D458" s="4"/>
      <c r="E458" s="4"/>
      <c r="F458" s="4"/>
      <c r="G458" s="4"/>
    </row>
    <row r="459" spans="1:7" ht="14.25" customHeight="1">
      <c r="A459" s="4"/>
      <c r="B459" s="4"/>
      <c r="C459" s="4"/>
      <c r="D459" s="4"/>
      <c r="E459" s="4"/>
      <c r="F459" s="4"/>
      <c r="G459" s="4"/>
    </row>
    <row r="460" spans="1:7" ht="14.25" customHeight="1">
      <c r="A460" s="4"/>
      <c r="B460" s="4"/>
      <c r="C460" s="4"/>
      <c r="D460" s="4"/>
      <c r="E460" s="4"/>
      <c r="F460" s="4"/>
      <c r="G460" s="4"/>
    </row>
    <row r="461" spans="1:7" ht="14.25" customHeight="1">
      <c r="A461" s="4"/>
      <c r="B461" s="4"/>
      <c r="C461" s="4"/>
      <c r="D461" s="4"/>
      <c r="E461" s="4"/>
      <c r="F461" s="4"/>
      <c r="G461" s="4"/>
    </row>
    <row r="462" spans="1:7" ht="14.25" customHeight="1">
      <c r="A462" s="4"/>
      <c r="B462" s="4"/>
      <c r="C462" s="4"/>
      <c r="D462" s="4"/>
      <c r="E462" s="4"/>
      <c r="F462" s="4"/>
      <c r="G462" s="4"/>
    </row>
    <row r="463" spans="1:7" ht="14.25" customHeight="1">
      <c r="A463" s="4"/>
      <c r="B463" s="4"/>
      <c r="C463" s="4"/>
      <c r="D463" s="4"/>
      <c r="E463" s="4"/>
      <c r="F463" s="4"/>
      <c r="G463" s="4"/>
    </row>
    <row r="464" spans="1:7" ht="14.25" customHeight="1">
      <c r="A464" s="4"/>
      <c r="B464" s="4"/>
      <c r="C464" s="4"/>
      <c r="D464" s="4"/>
      <c r="E464" s="4"/>
      <c r="F464" s="4"/>
      <c r="G464" s="4"/>
    </row>
    <row r="465" spans="1:7" ht="14.25" customHeight="1">
      <c r="A465" s="4"/>
      <c r="B465" s="4"/>
      <c r="C465" s="4"/>
      <c r="D465" s="4"/>
      <c r="E465" s="4"/>
      <c r="F465" s="4"/>
      <c r="G465" s="4"/>
    </row>
    <row r="466" spans="1:7" ht="14.25" customHeight="1">
      <c r="A466" s="4"/>
      <c r="B466" s="4"/>
      <c r="C466" s="4"/>
      <c r="D466" s="4"/>
      <c r="E466" s="4"/>
      <c r="F466" s="4"/>
      <c r="G466" s="4"/>
    </row>
    <row r="467" spans="1:7" ht="14.25" customHeight="1">
      <c r="A467" s="4"/>
      <c r="B467" s="4"/>
      <c r="C467" s="4"/>
      <c r="D467" s="4"/>
      <c r="E467" s="4"/>
      <c r="F467" s="4"/>
      <c r="G467" s="4"/>
    </row>
    <row r="468" spans="1:7" ht="14.25" customHeight="1">
      <c r="A468" s="4"/>
      <c r="B468" s="4"/>
      <c r="C468" s="4"/>
      <c r="D468" s="4"/>
      <c r="E468" s="4"/>
      <c r="F468" s="4"/>
      <c r="G468" s="4"/>
    </row>
    <row r="469" spans="1:7" ht="14.25" customHeight="1">
      <c r="A469" s="4"/>
      <c r="B469" s="4"/>
      <c r="C469" s="4"/>
      <c r="D469" s="4"/>
      <c r="E469" s="4"/>
      <c r="F469" s="4"/>
      <c r="G469" s="4"/>
    </row>
    <row r="470" spans="1:7" ht="14.25" customHeight="1">
      <c r="A470" s="4"/>
      <c r="B470" s="4"/>
      <c r="C470" s="4"/>
      <c r="D470" s="4"/>
      <c r="E470" s="4"/>
      <c r="F470" s="4"/>
      <c r="G470" s="4"/>
    </row>
    <row r="471" spans="1:7" ht="14.25" customHeight="1">
      <c r="A471" s="4"/>
      <c r="B471" s="4"/>
      <c r="C471" s="4"/>
      <c r="D471" s="4"/>
      <c r="E471" s="4"/>
      <c r="F471" s="4"/>
      <c r="G471" s="4"/>
    </row>
    <row r="472" spans="1:7" ht="14.25" customHeight="1">
      <c r="A472" s="4"/>
      <c r="B472" s="4"/>
      <c r="C472" s="4"/>
      <c r="D472" s="4"/>
      <c r="E472" s="4"/>
      <c r="F472" s="4"/>
      <c r="G472" s="4"/>
    </row>
    <row r="473" spans="1:7" ht="14.25" customHeight="1">
      <c r="A473" s="4"/>
      <c r="B473" s="4"/>
      <c r="C473" s="4"/>
      <c r="D473" s="4"/>
      <c r="E473" s="4"/>
      <c r="F473" s="4"/>
      <c r="G473" s="4"/>
    </row>
    <row r="474" spans="1:7" ht="14.25" customHeight="1">
      <c r="A474" s="4"/>
      <c r="B474" s="4"/>
      <c r="C474" s="4"/>
      <c r="D474" s="4"/>
      <c r="E474" s="4"/>
      <c r="F474" s="4"/>
      <c r="G474" s="4"/>
    </row>
    <row r="475" spans="1:7" ht="14.25" customHeight="1">
      <c r="A475" s="4"/>
      <c r="B475" s="4"/>
      <c r="C475" s="4"/>
      <c r="D475" s="4"/>
      <c r="E475" s="4"/>
      <c r="F475" s="4"/>
      <c r="G475" s="4"/>
    </row>
    <row r="476" spans="1:7" ht="14.25" customHeight="1">
      <c r="A476" s="4"/>
      <c r="B476" s="4"/>
      <c r="C476" s="4"/>
      <c r="D476" s="4"/>
      <c r="E476" s="4"/>
      <c r="F476" s="4"/>
      <c r="G476" s="4"/>
    </row>
    <row r="477" spans="1:7" ht="14.25" customHeight="1">
      <c r="A477" s="4"/>
      <c r="B477" s="4"/>
      <c r="C477" s="4"/>
      <c r="D477" s="4"/>
      <c r="E477" s="4"/>
      <c r="F477" s="4"/>
      <c r="G477" s="4"/>
    </row>
    <row r="478" spans="1:7" ht="14.25" customHeight="1">
      <c r="A478" s="4"/>
      <c r="B478" s="4"/>
      <c r="C478" s="4"/>
      <c r="D478" s="4"/>
      <c r="E478" s="4"/>
      <c r="F478" s="4"/>
      <c r="G478" s="4"/>
    </row>
    <row r="479" spans="1:7" ht="14.25" customHeight="1">
      <c r="A479" s="4"/>
      <c r="B479" s="4"/>
      <c r="C479" s="4"/>
      <c r="D479" s="4"/>
      <c r="E479" s="4"/>
      <c r="F479" s="4"/>
      <c r="G479" s="4"/>
    </row>
    <row r="480" spans="1:7" ht="14.25" customHeight="1">
      <c r="A480" s="4"/>
      <c r="B480" s="4"/>
      <c r="C480" s="4"/>
      <c r="D480" s="4"/>
      <c r="E480" s="4"/>
      <c r="F480" s="4"/>
      <c r="G480" s="4"/>
    </row>
    <row r="481" spans="1:7" ht="14.25" customHeight="1">
      <c r="A481" s="4"/>
      <c r="B481" s="4"/>
      <c r="C481" s="4"/>
      <c r="D481" s="4"/>
      <c r="E481" s="4"/>
      <c r="F481" s="4"/>
      <c r="G481" s="4"/>
    </row>
    <row r="482" spans="1:7" ht="14.25" customHeight="1">
      <c r="A482" s="4"/>
      <c r="B482" s="4"/>
      <c r="C482" s="4"/>
      <c r="D482" s="4"/>
      <c r="E482" s="4"/>
      <c r="F482" s="4"/>
      <c r="G482" s="4"/>
    </row>
    <row r="483" spans="1:7" ht="14.25" customHeight="1">
      <c r="A483" s="4"/>
      <c r="B483" s="4"/>
      <c r="C483" s="4"/>
      <c r="D483" s="4"/>
      <c r="E483" s="4"/>
      <c r="F483" s="4"/>
      <c r="G483" s="4"/>
    </row>
    <row r="484" spans="1:7" ht="14.25" customHeight="1">
      <c r="A484" s="4"/>
      <c r="B484" s="4"/>
      <c r="C484" s="4"/>
      <c r="D484" s="4"/>
      <c r="E484" s="4"/>
      <c r="F484" s="4"/>
      <c r="G484" s="4"/>
    </row>
    <row r="485" spans="1:7" ht="14.25" customHeight="1">
      <c r="A485" s="4"/>
      <c r="B485" s="4"/>
      <c r="C485" s="4"/>
      <c r="D485" s="4"/>
      <c r="E485" s="4"/>
      <c r="F485" s="4"/>
      <c r="G485" s="4"/>
    </row>
    <row r="486" spans="1:7" ht="14.25" customHeight="1">
      <c r="A486" s="4"/>
      <c r="B486" s="4"/>
      <c r="C486" s="4"/>
      <c r="D486" s="4"/>
      <c r="E486" s="4"/>
      <c r="F486" s="4"/>
      <c r="G486" s="4"/>
    </row>
    <row r="487" spans="1:7" ht="14.25" customHeight="1">
      <c r="A487" s="4"/>
      <c r="B487" s="4"/>
      <c r="C487" s="4"/>
      <c r="D487" s="4"/>
      <c r="E487" s="4"/>
      <c r="F487" s="4"/>
      <c r="G487" s="4"/>
    </row>
    <row r="488" spans="1:7" ht="14.25" customHeight="1">
      <c r="A488" s="4"/>
      <c r="B488" s="4"/>
      <c r="C488" s="4"/>
      <c r="D488" s="4"/>
      <c r="E488" s="4"/>
      <c r="F488" s="4"/>
      <c r="G488" s="4"/>
    </row>
    <row r="489" spans="1:7" ht="14.25" customHeight="1">
      <c r="A489" s="4"/>
      <c r="B489" s="4"/>
      <c r="C489" s="4"/>
      <c r="D489" s="4"/>
      <c r="E489" s="4"/>
      <c r="F489" s="4"/>
      <c r="G489" s="4"/>
    </row>
    <row r="490" spans="1:7" ht="14.25" customHeight="1">
      <c r="A490" s="4"/>
      <c r="B490" s="4"/>
      <c r="C490" s="4"/>
      <c r="D490" s="4"/>
      <c r="E490" s="4"/>
      <c r="F490" s="4"/>
      <c r="G490" s="4"/>
    </row>
    <row r="491" spans="1:7" ht="14.25" customHeight="1">
      <c r="A491" s="4"/>
      <c r="B491" s="4"/>
      <c r="C491" s="4"/>
      <c r="D491" s="4"/>
      <c r="E491" s="4"/>
      <c r="F491" s="4"/>
      <c r="G491" s="4"/>
    </row>
    <row r="492" spans="1:7" ht="14.25" customHeight="1">
      <c r="A492" s="4"/>
      <c r="B492" s="4"/>
      <c r="C492" s="4"/>
      <c r="D492" s="4"/>
      <c r="E492" s="4"/>
      <c r="F492" s="4"/>
      <c r="G492" s="4"/>
    </row>
    <row r="493" spans="1:7" ht="14.25" customHeight="1">
      <c r="A493" s="4"/>
      <c r="B493" s="4"/>
      <c r="C493" s="4"/>
      <c r="D493" s="4"/>
      <c r="E493" s="4"/>
      <c r="F493" s="4"/>
      <c r="G493" s="4"/>
    </row>
    <row r="494" spans="1:7" ht="14.25" customHeight="1">
      <c r="A494" s="4"/>
      <c r="B494" s="4"/>
      <c r="C494" s="4"/>
      <c r="D494" s="4"/>
      <c r="E494" s="4"/>
      <c r="F494" s="4"/>
      <c r="G494" s="4"/>
    </row>
    <row r="495" spans="1:7" ht="14.25" customHeight="1">
      <c r="A495" s="4"/>
      <c r="B495" s="4"/>
      <c r="C495" s="4"/>
      <c r="D495" s="4"/>
      <c r="E495" s="4"/>
      <c r="F495" s="4"/>
      <c r="G495" s="4"/>
    </row>
    <row r="496" spans="1:7" ht="14.25" customHeight="1">
      <c r="A496" s="4"/>
      <c r="B496" s="4"/>
      <c r="C496" s="4"/>
      <c r="D496" s="4"/>
      <c r="E496" s="4"/>
      <c r="F496" s="4"/>
      <c r="G496" s="4"/>
    </row>
    <row r="497" spans="1:7" ht="14.25" customHeight="1">
      <c r="A497" s="4"/>
      <c r="B497" s="4"/>
      <c r="C497" s="4"/>
      <c r="D497" s="4"/>
      <c r="E497" s="4"/>
      <c r="F497" s="4"/>
      <c r="G497" s="4"/>
    </row>
    <row r="498" spans="1:7" ht="14.25" customHeight="1">
      <c r="A498" s="4"/>
      <c r="B498" s="4"/>
      <c r="C498" s="4"/>
      <c r="D498" s="4"/>
      <c r="E498" s="4"/>
      <c r="F498" s="4"/>
      <c r="G498" s="4"/>
    </row>
    <row r="499" spans="1:7" ht="14.25" customHeight="1">
      <c r="A499" s="4"/>
      <c r="B499" s="4"/>
      <c r="C499" s="4"/>
      <c r="D499" s="4"/>
      <c r="E499" s="4"/>
      <c r="F499" s="4"/>
      <c r="G499" s="4"/>
    </row>
    <row r="500" spans="1:7" ht="14.25" customHeight="1">
      <c r="A500" s="4"/>
      <c r="B500" s="4"/>
      <c r="C500" s="4"/>
      <c r="D500" s="4"/>
      <c r="E500" s="4"/>
      <c r="F500" s="4"/>
      <c r="G500" s="4"/>
    </row>
    <row r="501" spans="1:7" ht="14.25" customHeight="1">
      <c r="A501" s="4"/>
      <c r="B501" s="4"/>
      <c r="C501" s="4"/>
      <c r="D501" s="4"/>
      <c r="E501" s="4"/>
      <c r="F501" s="4"/>
      <c r="G501" s="4"/>
    </row>
    <row r="502" spans="1:7" ht="14.25" customHeight="1">
      <c r="A502" s="4"/>
      <c r="B502" s="4"/>
      <c r="C502" s="4"/>
      <c r="D502" s="4"/>
      <c r="E502" s="4"/>
      <c r="F502" s="4"/>
      <c r="G502" s="4"/>
    </row>
    <row r="503" spans="1:7" ht="14.25" customHeight="1">
      <c r="A503" s="4"/>
      <c r="B503" s="4"/>
      <c r="C503" s="4"/>
      <c r="D503" s="4"/>
      <c r="E503" s="4"/>
      <c r="F503" s="4"/>
      <c r="G503" s="4"/>
    </row>
    <row r="504" spans="1:7" ht="14.25" customHeight="1">
      <c r="A504" s="4"/>
      <c r="B504" s="4"/>
      <c r="C504" s="4"/>
      <c r="D504" s="4"/>
      <c r="E504" s="4"/>
      <c r="F504" s="4"/>
      <c r="G504" s="4"/>
    </row>
    <row r="505" spans="1:7" ht="14.25" customHeight="1">
      <c r="A505" s="4"/>
      <c r="B505" s="4"/>
      <c r="C505" s="4"/>
      <c r="D505" s="4"/>
      <c r="E505" s="4"/>
      <c r="F505" s="4"/>
      <c r="G505" s="4"/>
    </row>
    <row r="506" spans="1:7" ht="14.25" customHeight="1">
      <c r="A506" s="4"/>
      <c r="B506" s="4"/>
      <c r="C506" s="4"/>
      <c r="D506" s="4"/>
      <c r="E506" s="4"/>
      <c r="F506" s="4"/>
      <c r="G506" s="4"/>
    </row>
    <row r="507" spans="1:7" ht="14.25" customHeight="1">
      <c r="A507" s="4"/>
      <c r="B507" s="4"/>
      <c r="C507" s="4"/>
      <c r="D507" s="4"/>
      <c r="E507" s="4"/>
      <c r="F507" s="4"/>
      <c r="G507" s="4"/>
    </row>
    <row r="508" spans="1:7" ht="14.25" customHeight="1">
      <c r="A508" s="4"/>
      <c r="B508" s="4"/>
      <c r="C508" s="4"/>
      <c r="D508" s="4"/>
      <c r="E508" s="4"/>
      <c r="F508" s="4"/>
      <c r="G508" s="4"/>
    </row>
    <row r="509" spans="1:7" ht="14.25" customHeight="1">
      <c r="A509" s="4"/>
      <c r="B509" s="4"/>
      <c r="C509" s="4"/>
      <c r="D509" s="4"/>
      <c r="E509" s="4"/>
      <c r="F509" s="4"/>
      <c r="G509" s="4"/>
    </row>
    <row r="510" spans="1:7" ht="14.25" customHeight="1">
      <c r="A510" s="4"/>
      <c r="B510" s="4"/>
      <c r="C510" s="4"/>
      <c r="D510" s="4"/>
      <c r="E510" s="4"/>
      <c r="F510" s="4"/>
      <c r="G510" s="4"/>
    </row>
    <row r="511" spans="1:7" ht="14.25" customHeight="1">
      <c r="A511" s="4"/>
      <c r="B511" s="4"/>
      <c r="C511" s="4"/>
      <c r="D511" s="4"/>
      <c r="E511" s="4"/>
      <c r="F511" s="4"/>
      <c r="G511" s="4"/>
    </row>
    <row r="512" spans="1:7" ht="14.25" customHeight="1">
      <c r="A512" s="4"/>
      <c r="B512" s="4"/>
      <c r="C512" s="4"/>
      <c r="D512" s="4"/>
      <c r="E512" s="4"/>
      <c r="F512" s="4"/>
      <c r="G512" s="4"/>
    </row>
    <row r="513" spans="1:7" ht="14.25" customHeight="1">
      <c r="A513" s="4"/>
      <c r="B513" s="4"/>
      <c r="C513" s="4"/>
      <c r="D513" s="4"/>
      <c r="E513" s="4"/>
      <c r="F513" s="4"/>
      <c r="G513" s="4"/>
    </row>
    <row r="514" spans="1:7" ht="14.25" customHeight="1">
      <c r="A514" s="4"/>
      <c r="B514" s="4"/>
      <c r="C514" s="4"/>
      <c r="D514" s="4"/>
      <c r="E514" s="4"/>
      <c r="F514" s="4"/>
      <c r="G514" s="4"/>
    </row>
    <row r="515" spans="1:7" ht="14.25" customHeight="1">
      <c r="A515" s="4"/>
      <c r="B515" s="4"/>
      <c r="C515" s="4"/>
      <c r="D515" s="4"/>
      <c r="E515" s="4"/>
      <c r="F515" s="4"/>
      <c r="G515" s="4"/>
    </row>
    <row r="516" spans="1:7" ht="14.25" customHeight="1">
      <c r="A516" s="4"/>
      <c r="B516" s="4"/>
      <c r="C516" s="4"/>
      <c r="D516" s="4"/>
      <c r="E516" s="4"/>
      <c r="F516" s="4"/>
      <c r="G516" s="4"/>
    </row>
    <row r="517" spans="1:7" ht="14.25" customHeight="1">
      <c r="A517" s="4"/>
      <c r="B517" s="4"/>
      <c r="C517" s="4"/>
      <c r="D517" s="4"/>
      <c r="E517" s="4"/>
      <c r="F517" s="4"/>
      <c r="G517" s="4"/>
    </row>
    <row r="518" spans="1:7" ht="14.25" customHeight="1">
      <c r="A518" s="4"/>
      <c r="B518" s="4"/>
      <c r="C518" s="4"/>
      <c r="D518" s="4"/>
      <c r="E518" s="4"/>
      <c r="F518" s="4"/>
      <c r="G518" s="4"/>
    </row>
    <row r="519" spans="1:7" ht="14.25" customHeight="1">
      <c r="A519" s="4"/>
      <c r="B519" s="4"/>
      <c r="C519" s="4"/>
      <c r="D519" s="4"/>
      <c r="E519" s="4"/>
      <c r="F519" s="4"/>
      <c r="G519" s="4"/>
    </row>
    <row r="520" spans="1:7" ht="14.25" customHeight="1">
      <c r="A520" s="4"/>
      <c r="B520" s="4"/>
      <c r="C520" s="4"/>
      <c r="D520" s="4"/>
      <c r="E520" s="4"/>
      <c r="F520" s="4"/>
      <c r="G520" s="4"/>
    </row>
    <row r="521" spans="1:7" ht="14.25" customHeight="1">
      <c r="A521" s="4"/>
      <c r="B521" s="4"/>
      <c r="C521" s="4"/>
      <c r="D521" s="4"/>
      <c r="E521" s="4"/>
      <c r="F521" s="4"/>
      <c r="G521" s="4"/>
    </row>
    <row r="522" spans="1:7" ht="14.25" customHeight="1">
      <c r="A522" s="4"/>
      <c r="B522" s="4"/>
      <c r="C522" s="4"/>
      <c r="D522" s="4"/>
      <c r="E522" s="4"/>
      <c r="F522" s="4"/>
      <c r="G522" s="4"/>
    </row>
    <row r="523" spans="1:7" ht="14.25" customHeight="1">
      <c r="A523" s="4"/>
      <c r="B523" s="4"/>
      <c r="C523" s="4"/>
      <c r="D523" s="4"/>
      <c r="E523" s="4"/>
      <c r="F523" s="4"/>
      <c r="G523" s="4"/>
    </row>
    <row r="524" spans="1:7" ht="14.25" customHeight="1">
      <c r="A524" s="4"/>
      <c r="B524" s="4"/>
      <c r="C524" s="4"/>
      <c r="D524" s="4"/>
      <c r="E524" s="4"/>
      <c r="F524" s="4"/>
      <c r="G524" s="4"/>
    </row>
    <row r="525" spans="1:7" ht="14.25" customHeight="1">
      <c r="A525" s="4"/>
      <c r="B525" s="4"/>
      <c r="C525" s="4"/>
      <c r="D525" s="4"/>
      <c r="E525" s="4"/>
      <c r="F525" s="4"/>
      <c r="G525" s="4"/>
    </row>
    <row r="526" spans="1:7" ht="14.25" customHeight="1">
      <c r="A526" s="4"/>
      <c r="B526" s="4"/>
      <c r="C526" s="4"/>
      <c r="D526" s="4"/>
      <c r="E526" s="4"/>
      <c r="F526" s="4"/>
      <c r="G526" s="4"/>
    </row>
    <row r="527" spans="1:7" ht="14.25" customHeight="1">
      <c r="A527" s="4"/>
      <c r="B527" s="4"/>
      <c r="C527" s="4"/>
      <c r="D527" s="4"/>
      <c r="E527" s="4"/>
      <c r="F527" s="4"/>
      <c r="G527" s="4"/>
    </row>
    <row r="528" spans="1:7" ht="14.25" customHeight="1">
      <c r="A528" s="4"/>
      <c r="B528" s="4"/>
      <c r="C528" s="4"/>
      <c r="D528" s="4"/>
      <c r="E528" s="4"/>
      <c r="F528" s="4"/>
      <c r="G528" s="4"/>
    </row>
    <row r="529" spans="1:7" ht="14.25" customHeight="1">
      <c r="A529" s="4"/>
      <c r="B529" s="4"/>
      <c r="C529" s="4"/>
      <c r="D529" s="4"/>
      <c r="E529" s="4"/>
      <c r="F529" s="4"/>
      <c r="G529" s="4"/>
    </row>
    <row r="530" spans="1:7" ht="14.25" customHeight="1">
      <c r="A530" s="4"/>
      <c r="B530" s="4"/>
      <c r="C530" s="4"/>
      <c r="D530" s="4"/>
      <c r="E530" s="4"/>
      <c r="F530" s="4"/>
      <c r="G530" s="4"/>
    </row>
    <row r="531" spans="1:7" ht="14.25" customHeight="1">
      <c r="A531" s="4"/>
      <c r="B531" s="4"/>
      <c r="C531" s="4"/>
      <c r="D531" s="4"/>
      <c r="E531" s="4"/>
      <c r="F531" s="4"/>
      <c r="G531" s="4"/>
    </row>
    <row r="532" spans="1:7" ht="14.25" customHeight="1">
      <c r="A532" s="4"/>
      <c r="B532" s="4"/>
      <c r="C532" s="4"/>
      <c r="D532" s="4"/>
      <c r="E532" s="4"/>
      <c r="F532" s="4"/>
      <c r="G532" s="4"/>
    </row>
    <row r="533" spans="1:7" ht="14.25" customHeight="1">
      <c r="A533" s="4"/>
      <c r="B533" s="4"/>
      <c r="C533" s="4"/>
      <c r="D533" s="4"/>
      <c r="E533" s="4"/>
      <c r="F533" s="4"/>
      <c r="G533" s="4"/>
    </row>
    <row r="534" spans="1:7" ht="14.25" customHeight="1">
      <c r="A534" s="4"/>
      <c r="B534" s="4"/>
      <c r="C534" s="4"/>
      <c r="D534" s="4"/>
      <c r="E534" s="4"/>
      <c r="F534" s="4"/>
      <c r="G534" s="4"/>
    </row>
    <row r="535" spans="1:7" ht="14.25" customHeight="1">
      <c r="A535" s="4"/>
      <c r="B535" s="4"/>
      <c r="C535" s="4"/>
      <c r="D535" s="4"/>
      <c r="E535" s="4"/>
      <c r="F535" s="4"/>
      <c r="G535" s="4"/>
    </row>
    <row r="536" spans="1:7" ht="14.25" customHeight="1">
      <c r="A536" s="4"/>
      <c r="B536" s="4"/>
      <c r="C536" s="4"/>
      <c r="D536" s="4"/>
      <c r="E536" s="4"/>
      <c r="F536" s="4"/>
      <c r="G536" s="4"/>
    </row>
    <row r="537" spans="1:7" ht="14.25" customHeight="1">
      <c r="A537" s="4"/>
      <c r="B537" s="4"/>
      <c r="C537" s="4"/>
      <c r="D537" s="4"/>
      <c r="E537" s="4"/>
      <c r="F537" s="4"/>
      <c r="G537" s="4"/>
    </row>
    <row r="538" spans="1:7" ht="14.25" customHeight="1">
      <c r="A538" s="4"/>
      <c r="B538" s="4"/>
      <c r="C538" s="4"/>
      <c r="D538" s="4"/>
      <c r="E538" s="4"/>
      <c r="F538" s="4"/>
      <c r="G538" s="4"/>
    </row>
    <row r="539" spans="1:7" ht="14.25" customHeight="1">
      <c r="A539" s="4"/>
      <c r="B539" s="4"/>
      <c r="C539" s="4"/>
      <c r="D539" s="4"/>
      <c r="E539" s="4"/>
      <c r="F539" s="4"/>
      <c r="G539" s="4"/>
    </row>
    <row r="540" spans="1:7" ht="14.25" customHeight="1">
      <c r="A540" s="4"/>
      <c r="B540" s="4"/>
      <c r="C540" s="4"/>
      <c r="D540" s="4"/>
      <c r="E540" s="4"/>
      <c r="F540" s="4"/>
      <c r="G540" s="4"/>
    </row>
    <row r="541" spans="1:7" ht="14.25" customHeight="1">
      <c r="A541" s="4"/>
      <c r="B541" s="4"/>
      <c r="C541" s="4"/>
      <c r="D541" s="4"/>
      <c r="E541" s="4"/>
      <c r="F541" s="4"/>
      <c r="G541" s="4"/>
    </row>
    <row r="542" spans="1:7" ht="14.25" customHeight="1">
      <c r="A542" s="4"/>
      <c r="B542" s="4"/>
      <c r="C542" s="4"/>
      <c r="D542" s="4"/>
      <c r="E542" s="4"/>
      <c r="F542" s="4"/>
      <c r="G542" s="4"/>
    </row>
    <row r="543" spans="1:7" ht="14.25" customHeight="1">
      <c r="A543" s="4"/>
      <c r="B543" s="4"/>
      <c r="C543" s="4"/>
      <c r="D543" s="4"/>
      <c r="E543" s="4"/>
      <c r="F543" s="4"/>
      <c r="G543" s="4"/>
    </row>
    <row r="544" spans="1:7" ht="14.25" customHeight="1">
      <c r="A544" s="4"/>
      <c r="B544" s="4"/>
      <c r="C544" s="4"/>
      <c r="D544" s="4"/>
      <c r="E544" s="4"/>
      <c r="F544" s="4"/>
      <c r="G544" s="4"/>
    </row>
    <row r="545" spans="1:7" ht="14.25" customHeight="1">
      <c r="A545" s="4"/>
      <c r="B545" s="4"/>
      <c r="C545" s="4"/>
      <c r="D545" s="4"/>
      <c r="E545" s="4"/>
      <c r="F545" s="4"/>
      <c r="G545" s="4"/>
    </row>
    <row r="546" spans="1:7" ht="14.25" customHeight="1">
      <c r="A546" s="4"/>
      <c r="B546" s="4"/>
      <c r="C546" s="4"/>
      <c r="D546" s="4"/>
      <c r="E546" s="4"/>
      <c r="F546" s="4"/>
      <c r="G546" s="4"/>
    </row>
    <row r="547" spans="1:7" ht="14.25" customHeight="1">
      <c r="A547" s="4"/>
      <c r="B547" s="4"/>
      <c r="C547" s="4"/>
      <c r="D547" s="4"/>
      <c r="E547" s="4"/>
      <c r="F547" s="4"/>
      <c r="G547" s="4"/>
    </row>
    <row r="548" spans="1:7" ht="14.25" customHeight="1">
      <c r="A548" s="4"/>
      <c r="B548" s="4"/>
      <c r="C548" s="4"/>
      <c r="D548" s="4"/>
      <c r="E548" s="4"/>
      <c r="F548" s="4"/>
      <c r="G548" s="4"/>
    </row>
    <row r="549" spans="1:7" ht="14.25" customHeight="1">
      <c r="A549" s="4"/>
      <c r="B549" s="4"/>
      <c r="C549" s="4"/>
      <c r="D549" s="4"/>
      <c r="E549" s="4"/>
      <c r="F549" s="4"/>
      <c r="G549" s="4"/>
    </row>
    <row r="550" spans="1:7" ht="14.25" customHeight="1">
      <c r="A550" s="4"/>
      <c r="B550" s="4"/>
      <c r="C550" s="4"/>
      <c r="D550" s="4"/>
      <c r="E550" s="4"/>
      <c r="F550" s="4"/>
      <c r="G550" s="4"/>
    </row>
    <row r="551" spans="1:7" ht="14.25" customHeight="1">
      <c r="A551" s="4"/>
      <c r="B551" s="4"/>
      <c r="C551" s="4"/>
      <c r="D551" s="4"/>
      <c r="E551" s="4"/>
      <c r="F551" s="4"/>
      <c r="G551" s="4"/>
    </row>
    <row r="552" spans="1:7" ht="14.25" customHeight="1">
      <c r="A552" s="4"/>
      <c r="B552" s="4"/>
      <c r="C552" s="4"/>
      <c r="D552" s="4"/>
      <c r="E552" s="4"/>
      <c r="F552" s="4"/>
      <c r="G552" s="4"/>
    </row>
    <row r="553" spans="1:7" ht="14.25" customHeight="1">
      <c r="A553" s="4"/>
      <c r="B553" s="4"/>
      <c r="C553" s="4"/>
      <c r="D553" s="4"/>
      <c r="E553" s="4"/>
      <c r="F553" s="4"/>
      <c r="G553" s="4"/>
    </row>
    <row r="554" spans="1:7" ht="14.25" customHeight="1">
      <c r="A554" s="4"/>
      <c r="B554" s="4"/>
      <c r="C554" s="4"/>
      <c r="D554" s="4"/>
      <c r="E554" s="4"/>
      <c r="F554" s="4"/>
      <c r="G554" s="4"/>
    </row>
    <row r="555" spans="1:7" ht="14.25" customHeight="1">
      <c r="A555" s="4"/>
      <c r="B555" s="4"/>
      <c r="C555" s="4"/>
      <c r="D555" s="4"/>
      <c r="E555" s="4"/>
      <c r="F555" s="4"/>
      <c r="G555" s="4"/>
    </row>
    <row r="556" spans="1:7" ht="14.25" customHeight="1">
      <c r="A556" s="4"/>
      <c r="B556" s="4"/>
      <c r="C556" s="4"/>
      <c r="D556" s="4"/>
      <c r="E556" s="4"/>
      <c r="F556" s="4"/>
      <c r="G556" s="4"/>
    </row>
    <row r="557" spans="1:7" ht="14.25" customHeight="1">
      <c r="A557" s="4"/>
      <c r="B557" s="4"/>
      <c r="C557" s="4"/>
      <c r="D557" s="4"/>
      <c r="E557" s="4"/>
      <c r="F557" s="4"/>
      <c r="G557" s="4"/>
    </row>
    <row r="558" spans="1:7" ht="14.25" customHeight="1">
      <c r="A558" s="4"/>
      <c r="B558" s="4"/>
      <c r="C558" s="4"/>
      <c r="D558" s="4"/>
      <c r="E558" s="4"/>
      <c r="F558" s="4"/>
      <c r="G558" s="4"/>
    </row>
    <row r="559" spans="1:7" ht="14.25" customHeight="1">
      <c r="A559" s="4"/>
      <c r="B559" s="4"/>
      <c r="C559" s="4"/>
      <c r="D559" s="4"/>
      <c r="E559" s="4"/>
      <c r="F559" s="4"/>
      <c r="G559" s="4"/>
    </row>
    <row r="560" spans="1:7" ht="14.25" customHeight="1">
      <c r="A560" s="4"/>
      <c r="B560" s="4"/>
      <c r="C560" s="4"/>
      <c r="D560" s="4"/>
      <c r="E560" s="4"/>
      <c r="F560" s="4"/>
      <c r="G560" s="4"/>
    </row>
    <row r="561" spans="1:7" ht="14.25" customHeight="1">
      <c r="A561" s="4"/>
      <c r="B561" s="4"/>
      <c r="C561" s="4"/>
      <c r="D561" s="4"/>
      <c r="E561" s="4"/>
      <c r="F561" s="4"/>
      <c r="G561" s="4"/>
    </row>
    <row r="562" spans="1:7" ht="14.25" customHeight="1">
      <c r="A562" s="4"/>
      <c r="B562" s="4"/>
      <c r="C562" s="4"/>
      <c r="D562" s="4"/>
      <c r="E562" s="4"/>
      <c r="F562" s="4"/>
      <c r="G562" s="4"/>
    </row>
    <row r="563" spans="1:7" ht="14.25" customHeight="1">
      <c r="A563" s="4"/>
      <c r="B563" s="4"/>
      <c r="C563" s="4"/>
      <c r="D563" s="4"/>
      <c r="E563" s="4"/>
      <c r="F563" s="4"/>
      <c r="G563" s="4"/>
    </row>
    <row r="564" spans="1:7" ht="14.25" customHeight="1">
      <c r="A564" s="4"/>
      <c r="B564" s="4"/>
      <c r="C564" s="4"/>
      <c r="D564" s="4"/>
      <c r="E564" s="4"/>
      <c r="F564" s="4"/>
      <c r="G564" s="4"/>
    </row>
    <row r="565" spans="1:7" ht="14.25" customHeight="1">
      <c r="A565" s="4"/>
      <c r="B565" s="4"/>
      <c r="C565" s="4"/>
      <c r="D565" s="4"/>
      <c r="E565" s="4"/>
      <c r="F565" s="4"/>
      <c r="G565" s="4"/>
    </row>
    <row r="566" spans="1:7" ht="14.25" customHeight="1">
      <c r="A566" s="4"/>
      <c r="B566" s="4"/>
      <c r="C566" s="4"/>
      <c r="D566" s="4"/>
      <c r="E566" s="4"/>
      <c r="F566" s="4"/>
      <c r="G566" s="4"/>
    </row>
    <row r="567" spans="1:7" ht="14.25" customHeight="1">
      <c r="A567" s="4"/>
      <c r="B567" s="4"/>
      <c r="C567" s="4"/>
      <c r="D567" s="4"/>
      <c r="E567" s="4"/>
      <c r="F567" s="4"/>
      <c r="G567" s="4"/>
    </row>
    <row r="568" spans="1:7" ht="14.25" customHeight="1">
      <c r="A568" s="4"/>
      <c r="B568" s="4"/>
      <c r="C568" s="4"/>
      <c r="D568" s="4"/>
      <c r="E568" s="4"/>
      <c r="F568" s="4"/>
      <c r="G568" s="4"/>
    </row>
    <row r="569" spans="1:7" ht="14.25" customHeight="1">
      <c r="A569" s="4"/>
      <c r="B569" s="4"/>
      <c r="C569" s="4"/>
      <c r="D569" s="4"/>
      <c r="E569" s="4"/>
      <c r="F569" s="4"/>
      <c r="G569" s="4"/>
    </row>
    <row r="570" spans="1:7" ht="14.25" customHeight="1">
      <c r="A570" s="4"/>
      <c r="B570" s="4"/>
      <c r="C570" s="4"/>
      <c r="D570" s="4"/>
      <c r="E570" s="4"/>
      <c r="F570" s="4"/>
      <c r="G570" s="4"/>
    </row>
    <row r="571" spans="1:7" ht="14.25" customHeight="1">
      <c r="A571" s="4"/>
      <c r="B571" s="4"/>
      <c r="C571" s="4"/>
      <c r="D571" s="4"/>
      <c r="E571" s="4"/>
      <c r="F571" s="4"/>
      <c r="G571" s="4"/>
    </row>
    <row r="572" spans="1:7" ht="14.25" customHeight="1">
      <c r="A572" s="4"/>
      <c r="B572" s="4"/>
      <c r="C572" s="4"/>
      <c r="D572" s="4"/>
      <c r="E572" s="4"/>
      <c r="F572" s="4"/>
      <c r="G572" s="4"/>
    </row>
    <row r="573" spans="1:7" ht="14.25" customHeight="1">
      <c r="A573" s="4"/>
      <c r="B573" s="4"/>
      <c r="C573" s="4"/>
      <c r="D573" s="4"/>
      <c r="E573" s="4"/>
      <c r="F573" s="4"/>
      <c r="G573" s="4"/>
    </row>
    <row r="574" spans="1:7" ht="14.25" customHeight="1">
      <c r="A574" s="4"/>
      <c r="B574" s="4"/>
      <c r="C574" s="4"/>
      <c r="D574" s="4"/>
      <c r="E574" s="4"/>
      <c r="F574" s="4"/>
      <c r="G574" s="4"/>
    </row>
    <row r="575" spans="1:7" ht="14.25" customHeight="1">
      <c r="A575" s="4"/>
      <c r="B575" s="4"/>
      <c r="C575" s="4"/>
      <c r="D575" s="4"/>
      <c r="E575" s="4"/>
      <c r="F575" s="4"/>
      <c r="G575" s="4"/>
    </row>
    <row r="576" spans="1:7" ht="14.25" customHeight="1">
      <c r="A576" s="4"/>
      <c r="B576" s="4"/>
      <c r="C576" s="4"/>
      <c r="D576" s="4"/>
      <c r="E576" s="4"/>
      <c r="F576" s="4"/>
      <c r="G576" s="4"/>
    </row>
    <row r="577" spans="1:7" ht="14.25" customHeight="1">
      <c r="A577" s="4"/>
      <c r="B577" s="4"/>
      <c r="C577" s="4"/>
      <c r="D577" s="4"/>
      <c r="E577" s="4"/>
      <c r="F577" s="4"/>
      <c r="G577" s="4"/>
    </row>
    <row r="578" spans="1:7" ht="14.25" customHeight="1">
      <c r="A578" s="4"/>
      <c r="B578" s="4"/>
      <c r="C578" s="4"/>
      <c r="D578" s="4"/>
      <c r="E578" s="4"/>
      <c r="F578" s="4"/>
      <c r="G578" s="4"/>
    </row>
    <row r="579" spans="1:7" ht="14.25" customHeight="1">
      <c r="A579" s="4"/>
      <c r="B579" s="4"/>
      <c r="C579" s="4"/>
      <c r="D579" s="4"/>
      <c r="E579" s="4"/>
      <c r="F579" s="4"/>
      <c r="G579" s="4"/>
    </row>
    <row r="580" spans="1:7" ht="14.25" customHeight="1">
      <c r="A580" s="4"/>
      <c r="B580" s="4"/>
      <c r="C580" s="4"/>
      <c r="D580" s="4"/>
      <c r="E580" s="4"/>
      <c r="F580" s="4"/>
      <c r="G580" s="4"/>
    </row>
    <row r="581" spans="1:7" ht="14.25" customHeight="1">
      <c r="A581" s="4"/>
      <c r="B581" s="4"/>
      <c r="C581" s="4"/>
      <c r="D581" s="4"/>
      <c r="E581" s="4"/>
      <c r="F581" s="4"/>
      <c r="G581" s="4"/>
    </row>
    <row r="582" spans="1:7" ht="14.25" customHeight="1">
      <c r="A582" s="4"/>
      <c r="B582" s="4"/>
      <c r="C582" s="4"/>
      <c r="D582" s="4"/>
      <c r="E582" s="4"/>
      <c r="F582" s="4"/>
      <c r="G582" s="4"/>
    </row>
    <row r="583" spans="1:7" ht="14.25" customHeight="1">
      <c r="A583" s="4"/>
      <c r="B583" s="4"/>
      <c r="C583" s="4"/>
      <c r="D583" s="4"/>
      <c r="E583" s="4"/>
      <c r="F583" s="4"/>
      <c r="G583" s="4"/>
    </row>
    <row r="584" spans="1:7" ht="14.25" customHeight="1">
      <c r="A584" s="4"/>
      <c r="B584" s="4"/>
      <c r="C584" s="4"/>
      <c r="D584" s="4"/>
      <c r="E584" s="4"/>
      <c r="F584" s="4"/>
      <c r="G584" s="4"/>
    </row>
    <row r="585" spans="1:7" ht="14.25" customHeight="1">
      <c r="A585" s="4"/>
      <c r="B585" s="4"/>
      <c r="C585" s="4"/>
      <c r="D585" s="4"/>
      <c r="E585" s="4"/>
      <c r="F585" s="4"/>
      <c r="G585" s="4"/>
    </row>
    <row r="586" spans="1:7" ht="14.25" customHeight="1">
      <c r="A586" s="4"/>
      <c r="B586" s="4"/>
      <c r="C586" s="4"/>
      <c r="D586" s="4"/>
      <c r="E586" s="4"/>
      <c r="F586" s="4"/>
      <c r="G586" s="4"/>
    </row>
    <row r="587" spans="1:7" ht="14.25" customHeight="1">
      <c r="A587" s="4"/>
      <c r="B587" s="4"/>
      <c r="C587" s="4"/>
      <c r="D587" s="4"/>
      <c r="E587" s="4"/>
      <c r="F587" s="4"/>
      <c r="G587" s="4"/>
    </row>
    <row r="588" spans="1:7" ht="14.25" customHeight="1">
      <c r="A588" s="4"/>
      <c r="B588" s="4"/>
      <c r="C588" s="4"/>
      <c r="D588" s="4"/>
      <c r="E588" s="4"/>
      <c r="F588" s="4"/>
      <c r="G588" s="4"/>
    </row>
    <row r="589" spans="1:7" ht="14.25" customHeight="1">
      <c r="A589" s="4"/>
      <c r="B589" s="4"/>
      <c r="C589" s="4"/>
      <c r="D589" s="4"/>
      <c r="E589" s="4"/>
      <c r="F589" s="4"/>
      <c r="G589" s="4"/>
    </row>
    <row r="590" spans="1:7" ht="14.25" customHeight="1">
      <c r="A590" s="4"/>
      <c r="B590" s="4"/>
      <c r="C590" s="4"/>
      <c r="D590" s="4"/>
      <c r="E590" s="4"/>
      <c r="F590" s="4"/>
      <c r="G590" s="4"/>
    </row>
    <row r="591" spans="1:7" ht="14.25" customHeight="1">
      <c r="A591" s="4"/>
      <c r="B591" s="4"/>
      <c r="C591" s="4"/>
      <c r="D591" s="4"/>
      <c r="E591" s="4"/>
      <c r="F591" s="4"/>
      <c r="G591" s="4"/>
    </row>
    <row r="592" spans="1:7" ht="14.25" customHeight="1">
      <c r="A592" s="4"/>
      <c r="B592" s="4"/>
      <c r="C592" s="4"/>
      <c r="D592" s="4"/>
      <c r="E592" s="4"/>
      <c r="F592" s="4"/>
      <c r="G592" s="4"/>
    </row>
    <row r="593" spans="1:7" ht="14.25" customHeight="1">
      <c r="A593" s="4"/>
      <c r="B593" s="4"/>
      <c r="C593" s="4"/>
      <c r="D593" s="4"/>
      <c r="E593" s="4"/>
      <c r="F593" s="4"/>
      <c r="G593" s="4"/>
    </row>
    <row r="594" spans="1:7" ht="14.25" customHeight="1">
      <c r="A594" s="4"/>
      <c r="B594" s="4"/>
      <c r="C594" s="4"/>
      <c r="D594" s="4"/>
      <c r="E594" s="4"/>
      <c r="F594" s="4"/>
      <c r="G594" s="4"/>
    </row>
    <row r="595" spans="1:7" ht="14.25" customHeight="1">
      <c r="A595" s="4"/>
      <c r="B595" s="4"/>
      <c r="C595" s="4"/>
      <c r="D595" s="4"/>
      <c r="E595" s="4"/>
      <c r="F595" s="4"/>
      <c r="G595" s="4"/>
    </row>
    <row r="596" spans="1:7" ht="14.25" customHeight="1">
      <c r="A596" s="4"/>
      <c r="B596" s="4"/>
      <c r="C596" s="4"/>
      <c r="D596" s="4"/>
      <c r="E596" s="4"/>
      <c r="F596" s="4"/>
      <c r="G596" s="4"/>
    </row>
    <row r="597" spans="1:7" ht="14.25" customHeight="1">
      <c r="A597" s="4"/>
      <c r="B597" s="4"/>
      <c r="C597" s="4"/>
      <c r="D597" s="4"/>
      <c r="E597" s="4"/>
      <c r="F597" s="4"/>
      <c r="G597" s="4"/>
    </row>
    <row r="598" spans="1:7" ht="14.25" customHeight="1">
      <c r="A598" s="4"/>
      <c r="B598" s="4"/>
      <c r="C598" s="4"/>
      <c r="D598" s="4"/>
      <c r="E598" s="4"/>
      <c r="F598" s="4"/>
      <c r="G598" s="4"/>
    </row>
    <row r="599" spans="1:7" ht="14.25" customHeight="1">
      <c r="A599" s="4"/>
      <c r="B599" s="4"/>
      <c r="C599" s="4"/>
      <c r="D599" s="4"/>
      <c r="E599" s="4"/>
      <c r="F599" s="4"/>
      <c r="G599" s="4"/>
    </row>
    <row r="600" spans="1:7" ht="14.25" customHeight="1">
      <c r="A600" s="4"/>
      <c r="B600" s="4"/>
      <c r="C600" s="4"/>
      <c r="D600" s="4"/>
      <c r="E600" s="4"/>
      <c r="F600" s="4"/>
      <c r="G600" s="4"/>
    </row>
    <row r="601" spans="1:7" ht="14.25" customHeight="1">
      <c r="A601" s="4"/>
      <c r="B601" s="4"/>
      <c r="C601" s="4"/>
      <c r="D601" s="4"/>
      <c r="E601" s="4"/>
      <c r="F601" s="4"/>
      <c r="G601" s="4"/>
    </row>
    <row r="602" spans="1:7" ht="14.25" customHeight="1">
      <c r="A602" s="4"/>
      <c r="B602" s="4"/>
      <c r="C602" s="4"/>
      <c r="D602" s="4"/>
      <c r="E602" s="4"/>
      <c r="F602" s="4"/>
      <c r="G602" s="4"/>
    </row>
    <row r="603" spans="1:7" ht="14.25" customHeight="1">
      <c r="A603" s="4"/>
      <c r="B603" s="4"/>
      <c r="C603" s="4"/>
      <c r="D603" s="4"/>
      <c r="E603" s="4"/>
      <c r="F603" s="4"/>
      <c r="G603" s="4"/>
    </row>
    <row r="604" spans="1:7" ht="14.25" customHeight="1">
      <c r="A604" s="4"/>
      <c r="B604" s="4"/>
      <c r="C604" s="4"/>
      <c r="D604" s="4"/>
      <c r="E604" s="4"/>
      <c r="F604" s="4"/>
      <c r="G604" s="4"/>
    </row>
    <row r="605" spans="1:7" ht="14.25" customHeight="1">
      <c r="A605" s="4"/>
      <c r="B605" s="4"/>
      <c r="C605" s="4"/>
      <c r="D605" s="4"/>
      <c r="E605" s="4"/>
      <c r="F605" s="4"/>
      <c r="G605" s="4"/>
    </row>
    <row r="606" spans="1:7" ht="14.25" customHeight="1">
      <c r="A606" s="4"/>
      <c r="B606" s="4"/>
      <c r="C606" s="4"/>
      <c r="D606" s="4"/>
      <c r="E606" s="4"/>
      <c r="F606" s="4"/>
      <c r="G606" s="4"/>
    </row>
    <row r="607" spans="1:7" ht="14.25" customHeight="1">
      <c r="A607" s="4"/>
      <c r="B607" s="4"/>
      <c r="C607" s="4"/>
      <c r="D607" s="4"/>
      <c r="E607" s="4"/>
      <c r="F607" s="4"/>
      <c r="G607" s="4"/>
    </row>
    <row r="608" spans="1:7" ht="14.25" customHeight="1">
      <c r="A608" s="4"/>
      <c r="B608" s="4"/>
      <c r="C608" s="4"/>
      <c r="D608" s="4"/>
      <c r="E608" s="4"/>
      <c r="F608" s="4"/>
      <c r="G608" s="4"/>
    </row>
    <row r="609" spans="1:7" ht="14.25" customHeight="1">
      <c r="A609" s="4"/>
      <c r="B609" s="4"/>
      <c r="C609" s="4"/>
      <c r="D609" s="4"/>
      <c r="E609" s="4"/>
      <c r="F609" s="4"/>
      <c r="G609" s="4"/>
    </row>
    <row r="610" spans="1:7" ht="14.25" customHeight="1">
      <c r="A610" s="4"/>
      <c r="B610" s="4"/>
      <c r="C610" s="4"/>
      <c r="D610" s="4"/>
      <c r="E610" s="4"/>
      <c r="F610" s="4"/>
      <c r="G610" s="4"/>
    </row>
    <row r="611" spans="1:7" ht="14.25" customHeight="1">
      <c r="A611" s="4"/>
      <c r="B611" s="4"/>
      <c r="C611" s="4"/>
      <c r="D611" s="4"/>
      <c r="E611" s="4"/>
      <c r="F611" s="4"/>
      <c r="G611" s="4"/>
    </row>
    <row r="612" spans="1:7" ht="14.25" customHeight="1">
      <c r="A612" s="4"/>
      <c r="B612" s="4"/>
      <c r="C612" s="4"/>
      <c r="D612" s="4"/>
      <c r="E612" s="4"/>
      <c r="F612" s="4"/>
      <c r="G612" s="4"/>
    </row>
    <row r="613" spans="1:7" ht="14.25" customHeight="1">
      <c r="A613" s="4"/>
      <c r="B613" s="4"/>
      <c r="C613" s="4"/>
      <c r="D613" s="4"/>
      <c r="E613" s="4"/>
      <c r="F613" s="4"/>
      <c r="G613" s="4"/>
    </row>
    <row r="614" spans="1:7" ht="14.25" customHeight="1">
      <c r="A614" s="4"/>
      <c r="B614" s="4"/>
      <c r="C614" s="4"/>
      <c r="D614" s="4"/>
      <c r="E614" s="4"/>
      <c r="F614" s="4"/>
      <c r="G614" s="4"/>
    </row>
    <row r="615" spans="1:7" ht="14.25" customHeight="1">
      <c r="A615" s="4"/>
      <c r="B615" s="4"/>
      <c r="C615" s="4"/>
      <c r="D615" s="4"/>
      <c r="E615" s="4"/>
      <c r="F615" s="4"/>
      <c r="G615" s="4"/>
    </row>
    <row r="616" spans="1:7" ht="14.25" customHeight="1">
      <c r="A616" s="4"/>
      <c r="B616" s="4"/>
      <c r="C616" s="4"/>
      <c r="D616" s="4"/>
      <c r="E616" s="4"/>
      <c r="F616" s="4"/>
      <c r="G616" s="4"/>
    </row>
    <row r="617" spans="1:7" ht="14.25" customHeight="1">
      <c r="A617" s="4"/>
      <c r="B617" s="4"/>
      <c r="C617" s="4"/>
      <c r="D617" s="4"/>
      <c r="E617" s="4"/>
      <c r="F617" s="4"/>
      <c r="G617" s="4"/>
    </row>
    <row r="618" spans="1:7" ht="14.25" customHeight="1">
      <c r="A618" s="4"/>
      <c r="B618" s="4"/>
      <c r="C618" s="4"/>
      <c r="D618" s="4"/>
      <c r="E618" s="4"/>
      <c r="F618" s="4"/>
      <c r="G618" s="4"/>
    </row>
    <row r="619" spans="1:7" ht="14.25" customHeight="1">
      <c r="A619" s="4"/>
      <c r="B619" s="4"/>
      <c r="C619" s="4"/>
      <c r="D619" s="4"/>
      <c r="E619" s="4"/>
      <c r="F619" s="4"/>
      <c r="G619" s="4"/>
    </row>
    <row r="620" spans="1:7" ht="14.25" customHeight="1">
      <c r="A620" s="4"/>
      <c r="B620" s="4"/>
      <c r="C620" s="4"/>
      <c r="D620" s="4"/>
      <c r="E620" s="4"/>
      <c r="F620" s="4"/>
      <c r="G620" s="4"/>
    </row>
    <row r="621" spans="1:7" ht="14.25" customHeight="1">
      <c r="A621" s="4"/>
      <c r="B621" s="4"/>
      <c r="C621" s="4"/>
      <c r="D621" s="4"/>
      <c r="E621" s="4"/>
      <c r="F621" s="4"/>
      <c r="G621" s="4"/>
    </row>
    <row r="622" spans="1:7" ht="14.25" customHeight="1">
      <c r="A622" s="4"/>
      <c r="B622" s="4"/>
      <c r="C622" s="4"/>
      <c r="D622" s="4"/>
      <c r="E622" s="4"/>
      <c r="F622" s="4"/>
      <c r="G622" s="4"/>
    </row>
    <row r="623" spans="1:7" ht="14.25" customHeight="1">
      <c r="A623" s="4"/>
      <c r="B623" s="4"/>
      <c r="C623" s="4"/>
      <c r="D623" s="4"/>
      <c r="E623" s="4"/>
      <c r="F623" s="4"/>
      <c r="G623" s="4"/>
    </row>
    <row r="624" spans="1:7" ht="14.25" customHeight="1">
      <c r="A624" s="4"/>
      <c r="B624" s="4"/>
      <c r="C624" s="4"/>
      <c r="D624" s="4"/>
      <c r="E624" s="4"/>
      <c r="F624" s="4"/>
      <c r="G624" s="4"/>
    </row>
    <row r="625" spans="1:7" ht="14.25" customHeight="1">
      <c r="A625" s="4"/>
      <c r="B625" s="4"/>
      <c r="C625" s="4"/>
      <c r="D625" s="4"/>
      <c r="E625" s="4"/>
      <c r="F625" s="4"/>
      <c r="G625" s="4"/>
    </row>
    <row r="626" spans="1:7" ht="14.25" customHeight="1">
      <c r="A626" s="4"/>
      <c r="B626" s="4"/>
      <c r="C626" s="4"/>
      <c r="D626" s="4"/>
      <c r="E626" s="4"/>
      <c r="F626" s="4"/>
      <c r="G626" s="4"/>
    </row>
    <row r="627" spans="1:7" ht="14.25" customHeight="1">
      <c r="A627" s="4"/>
      <c r="B627" s="4"/>
      <c r="C627" s="4"/>
      <c r="D627" s="4"/>
      <c r="E627" s="4"/>
      <c r="F627" s="4"/>
      <c r="G627" s="4"/>
    </row>
    <row r="628" spans="1:7" ht="14.25" customHeight="1">
      <c r="A628" s="4"/>
      <c r="B628" s="4"/>
      <c r="C628" s="4"/>
      <c r="D628" s="4"/>
      <c r="E628" s="4"/>
      <c r="F628" s="4"/>
      <c r="G628" s="4"/>
    </row>
    <row r="629" spans="1:7" ht="14.25" customHeight="1">
      <c r="A629" s="4"/>
      <c r="B629" s="4"/>
      <c r="C629" s="4"/>
      <c r="D629" s="4"/>
      <c r="E629" s="4"/>
      <c r="F629" s="4"/>
      <c r="G629" s="4"/>
    </row>
    <row r="630" spans="1:7" ht="14.25" customHeight="1">
      <c r="A630" s="4"/>
      <c r="B630" s="4"/>
      <c r="C630" s="4"/>
      <c r="D630" s="4"/>
      <c r="E630" s="4"/>
      <c r="F630" s="4"/>
      <c r="G630" s="4"/>
    </row>
    <row r="631" spans="1:7" ht="14.25" customHeight="1">
      <c r="A631" s="4"/>
      <c r="B631" s="4"/>
      <c r="C631" s="4"/>
      <c r="D631" s="4"/>
      <c r="E631" s="4"/>
      <c r="F631" s="4"/>
      <c r="G631" s="4"/>
    </row>
    <row r="632" spans="1:7" ht="14.25" customHeight="1">
      <c r="A632" s="4"/>
      <c r="B632" s="4"/>
      <c r="C632" s="4"/>
      <c r="D632" s="4"/>
      <c r="E632" s="4"/>
      <c r="F632" s="4"/>
      <c r="G632" s="4"/>
    </row>
    <row r="633" spans="1:7" ht="14.25" customHeight="1">
      <c r="A633" s="4"/>
      <c r="B633" s="4"/>
      <c r="C633" s="4"/>
      <c r="D633" s="4"/>
      <c r="E633" s="4"/>
      <c r="F633" s="4"/>
      <c r="G633" s="4"/>
    </row>
    <row r="634" spans="1:7" ht="14.25" customHeight="1">
      <c r="A634" s="4"/>
      <c r="B634" s="4"/>
      <c r="C634" s="4"/>
      <c r="D634" s="4"/>
      <c r="E634" s="4"/>
      <c r="F634" s="4"/>
      <c r="G634" s="4"/>
    </row>
    <row r="635" spans="1:7" ht="14.25" customHeight="1">
      <c r="A635" s="4"/>
      <c r="B635" s="4"/>
      <c r="C635" s="4"/>
      <c r="D635" s="4"/>
      <c r="E635" s="4"/>
      <c r="F635" s="4"/>
      <c r="G635" s="4"/>
    </row>
    <row r="636" spans="1:7" ht="14.25" customHeight="1">
      <c r="A636" s="4"/>
      <c r="B636" s="4"/>
      <c r="C636" s="4"/>
      <c r="D636" s="4"/>
      <c r="E636" s="4"/>
      <c r="F636" s="4"/>
      <c r="G636" s="4"/>
    </row>
    <row r="637" spans="1:7" ht="14.25" customHeight="1">
      <c r="A637" s="4"/>
      <c r="B637" s="4"/>
      <c r="C637" s="4"/>
      <c r="D637" s="4"/>
      <c r="E637" s="4"/>
      <c r="F637" s="4"/>
      <c r="G637" s="4"/>
    </row>
    <row r="638" spans="1:7" ht="14.25" customHeight="1">
      <c r="A638" s="4"/>
      <c r="B638" s="4"/>
      <c r="C638" s="4"/>
      <c r="D638" s="4"/>
      <c r="E638" s="4"/>
      <c r="F638" s="4"/>
      <c r="G638" s="4"/>
    </row>
    <row r="639" spans="1:7" ht="14.25" customHeight="1">
      <c r="A639" s="4"/>
      <c r="B639" s="4"/>
      <c r="C639" s="4"/>
      <c r="D639" s="4"/>
      <c r="E639" s="4"/>
      <c r="F639" s="4"/>
      <c r="G639" s="4"/>
    </row>
    <row r="640" spans="1:7" ht="14.25" customHeight="1">
      <c r="A640" s="4"/>
      <c r="B640" s="4"/>
      <c r="C640" s="4"/>
      <c r="D640" s="4"/>
      <c r="E640" s="4"/>
      <c r="F640" s="4"/>
      <c r="G640" s="4"/>
    </row>
    <row r="641" spans="1:7" ht="14.25" customHeight="1">
      <c r="A641" s="4"/>
      <c r="B641" s="4"/>
      <c r="C641" s="4"/>
      <c r="D641" s="4"/>
      <c r="E641" s="4"/>
      <c r="F641" s="4"/>
      <c r="G641" s="4"/>
    </row>
    <row r="642" spans="1:7" ht="14.25" customHeight="1">
      <c r="A642" s="4"/>
      <c r="B642" s="4"/>
      <c r="C642" s="4"/>
      <c r="D642" s="4"/>
      <c r="E642" s="4"/>
      <c r="F642" s="4"/>
      <c r="G642" s="4"/>
    </row>
    <row r="643" spans="1:7" ht="14.25" customHeight="1">
      <c r="A643" s="4"/>
      <c r="B643" s="4"/>
      <c r="C643" s="4"/>
      <c r="D643" s="4"/>
      <c r="E643" s="4"/>
      <c r="F643" s="4"/>
      <c r="G643" s="4"/>
    </row>
    <row r="644" spans="1:7" ht="14.25" customHeight="1">
      <c r="A644" s="4"/>
      <c r="B644" s="4"/>
      <c r="C644" s="4"/>
      <c r="D644" s="4"/>
      <c r="E644" s="4"/>
      <c r="F644" s="4"/>
      <c r="G644" s="4"/>
    </row>
    <row r="645" spans="1:7" ht="14.25" customHeight="1">
      <c r="A645" s="4"/>
      <c r="B645" s="4"/>
      <c r="C645" s="4"/>
      <c r="D645" s="4"/>
      <c r="E645" s="4"/>
      <c r="F645" s="4"/>
      <c r="G645" s="4"/>
    </row>
    <row r="646" spans="1:7" ht="14.25" customHeight="1">
      <c r="A646" s="4"/>
      <c r="B646" s="4"/>
      <c r="C646" s="4"/>
      <c r="D646" s="4"/>
      <c r="E646" s="4"/>
      <c r="F646" s="4"/>
      <c r="G646" s="4"/>
    </row>
    <row r="647" spans="1:7" ht="14.25" customHeight="1">
      <c r="A647" s="4"/>
      <c r="B647" s="4"/>
      <c r="C647" s="4"/>
      <c r="D647" s="4"/>
      <c r="E647" s="4"/>
      <c r="F647" s="4"/>
      <c r="G647" s="4"/>
    </row>
    <row r="648" spans="1:7" ht="14.25" customHeight="1">
      <c r="A648" s="4"/>
      <c r="B648" s="4"/>
      <c r="C648" s="4"/>
      <c r="D648" s="4"/>
      <c r="E648" s="4"/>
      <c r="F648" s="4"/>
      <c r="G648" s="4"/>
    </row>
    <row r="649" spans="1:7" ht="14.25" customHeight="1">
      <c r="A649" s="4"/>
      <c r="B649" s="4"/>
      <c r="C649" s="4"/>
      <c r="D649" s="4"/>
      <c r="E649" s="4"/>
      <c r="F649" s="4"/>
      <c r="G649" s="4"/>
    </row>
    <row r="650" spans="1:7" ht="14.25" customHeight="1">
      <c r="A650" s="4"/>
      <c r="B650" s="4"/>
      <c r="C650" s="4"/>
      <c r="D650" s="4"/>
      <c r="E650" s="4"/>
      <c r="F650" s="4"/>
      <c r="G650" s="4"/>
    </row>
    <row r="651" spans="1:7" ht="14.25" customHeight="1">
      <c r="A651" s="4"/>
      <c r="B651" s="4"/>
      <c r="C651" s="4"/>
      <c r="D651" s="4"/>
      <c r="E651" s="4"/>
      <c r="F651" s="4"/>
      <c r="G651" s="4"/>
    </row>
    <row r="652" spans="1:7" ht="14.25" customHeight="1">
      <c r="A652" s="4"/>
      <c r="B652" s="4"/>
      <c r="C652" s="4"/>
      <c r="D652" s="4"/>
      <c r="E652" s="4"/>
      <c r="F652" s="4"/>
      <c r="G652" s="4"/>
    </row>
    <row r="653" spans="1:7" ht="14.25" customHeight="1">
      <c r="A653" s="4"/>
      <c r="B653" s="4"/>
      <c r="C653" s="4"/>
      <c r="D653" s="4"/>
      <c r="E653" s="4"/>
      <c r="F653" s="4"/>
      <c r="G653" s="4"/>
    </row>
    <row r="654" spans="1:7" ht="14.25" customHeight="1">
      <c r="A654" s="4"/>
      <c r="B654" s="4"/>
      <c r="C654" s="4"/>
      <c r="D654" s="4"/>
      <c r="E654" s="4"/>
      <c r="F654" s="4"/>
      <c r="G654" s="4"/>
    </row>
    <row r="655" spans="1:7" ht="14.25" customHeight="1">
      <c r="A655" s="4"/>
      <c r="B655" s="4"/>
      <c r="C655" s="4"/>
      <c r="D655" s="4"/>
      <c r="E655" s="4"/>
      <c r="F655" s="4"/>
      <c r="G655" s="4"/>
    </row>
    <row r="656" spans="1:7" ht="14.25" customHeight="1">
      <c r="A656" s="4"/>
      <c r="B656" s="4"/>
      <c r="C656" s="4"/>
      <c r="D656" s="4"/>
      <c r="E656" s="4"/>
      <c r="F656" s="4"/>
      <c r="G656" s="4"/>
    </row>
    <row r="657" spans="1:7" ht="14.25" customHeight="1">
      <c r="A657" s="4"/>
      <c r="B657" s="4"/>
      <c r="C657" s="4"/>
      <c r="D657" s="4"/>
      <c r="E657" s="4"/>
      <c r="F657" s="4"/>
      <c r="G657" s="4"/>
    </row>
    <row r="658" spans="1:7" ht="14.25" customHeight="1">
      <c r="A658" s="4"/>
      <c r="B658" s="4"/>
      <c r="C658" s="4"/>
      <c r="D658" s="4"/>
      <c r="E658" s="4"/>
      <c r="F658" s="4"/>
      <c r="G658" s="4"/>
    </row>
    <row r="659" spans="1:7" ht="14.25" customHeight="1">
      <c r="A659" s="4"/>
      <c r="B659" s="4"/>
      <c r="C659" s="4"/>
      <c r="D659" s="4"/>
      <c r="E659" s="4"/>
      <c r="F659" s="4"/>
      <c r="G659" s="4"/>
    </row>
    <row r="660" spans="1:7" ht="14.25" customHeight="1">
      <c r="A660" s="4"/>
      <c r="B660" s="4"/>
      <c r="C660" s="4"/>
      <c r="D660" s="4"/>
      <c r="E660" s="4"/>
      <c r="F660" s="4"/>
      <c r="G660" s="4"/>
    </row>
    <row r="661" spans="1:7" ht="14.25" customHeight="1">
      <c r="A661" s="4"/>
      <c r="B661" s="4"/>
      <c r="C661" s="4"/>
      <c r="D661" s="4"/>
      <c r="E661" s="4"/>
      <c r="F661" s="4"/>
      <c r="G661" s="4"/>
    </row>
    <row r="662" spans="1:7" ht="14.25" customHeight="1">
      <c r="A662" s="4"/>
      <c r="B662" s="4"/>
      <c r="C662" s="4"/>
      <c r="D662" s="4"/>
      <c r="E662" s="4"/>
      <c r="F662" s="4"/>
      <c r="G662" s="4"/>
    </row>
    <row r="663" spans="1:7" ht="14.25" customHeight="1">
      <c r="A663" s="4"/>
      <c r="B663" s="4"/>
      <c r="C663" s="4"/>
      <c r="D663" s="4"/>
      <c r="E663" s="4"/>
      <c r="F663" s="4"/>
      <c r="G663" s="4"/>
    </row>
    <row r="664" spans="1:7" ht="14.25" customHeight="1">
      <c r="A664" s="4"/>
      <c r="B664" s="4"/>
      <c r="C664" s="4"/>
      <c r="D664" s="4"/>
      <c r="E664" s="4"/>
      <c r="F664" s="4"/>
      <c r="G664" s="4"/>
    </row>
    <row r="665" spans="1:7" ht="14.25" customHeight="1">
      <c r="A665" s="4"/>
      <c r="B665" s="4"/>
      <c r="C665" s="4"/>
      <c r="D665" s="4"/>
      <c r="E665" s="4"/>
      <c r="F665" s="4"/>
      <c r="G665" s="4"/>
    </row>
    <row r="666" spans="1:7" ht="14.25" customHeight="1">
      <c r="A666" s="4"/>
      <c r="B666" s="4"/>
      <c r="C666" s="4"/>
      <c r="D666" s="4"/>
      <c r="E666" s="4"/>
      <c r="F666" s="4"/>
      <c r="G666" s="4"/>
    </row>
    <row r="667" spans="1:7" ht="14.25" customHeight="1">
      <c r="A667" s="4"/>
      <c r="B667" s="4"/>
      <c r="C667" s="4"/>
      <c r="D667" s="4"/>
      <c r="E667" s="4"/>
      <c r="F667" s="4"/>
      <c r="G667" s="4"/>
    </row>
    <row r="668" spans="1:7" ht="14.25" customHeight="1">
      <c r="A668" s="4"/>
      <c r="B668" s="4"/>
      <c r="C668" s="4"/>
      <c r="D668" s="4"/>
      <c r="E668" s="4"/>
      <c r="F668" s="4"/>
      <c r="G668" s="4"/>
    </row>
    <row r="669" spans="1:7" ht="14.25" customHeight="1">
      <c r="A669" s="4"/>
      <c r="B669" s="4"/>
      <c r="C669" s="4"/>
      <c r="D669" s="4"/>
      <c r="E669" s="4"/>
      <c r="F669" s="4"/>
      <c r="G669" s="4"/>
    </row>
    <row r="670" spans="1:7" ht="14.25" customHeight="1">
      <c r="A670" s="4"/>
      <c r="B670" s="4"/>
      <c r="C670" s="4"/>
      <c r="D670" s="4"/>
      <c r="E670" s="4"/>
      <c r="F670" s="4"/>
      <c r="G670" s="4"/>
    </row>
    <row r="671" spans="1:7" ht="14.25" customHeight="1">
      <c r="A671" s="4"/>
      <c r="B671" s="4"/>
      <c r="C671" s="4"/>
      <c r="D671" s="4"/>
      <c r="E671" s="4"/>
      <c r="F671" s="4"/>
      <c r="G671" s="4"/>
    </row>
    <row r="672" spans="1:7" ht="14.25" customHeight="1">
      <c r="A672" s="4"/>
      <c r="B672" s="4"/>
      <c r="C672" s="4"/>
      <c r="D672" s="4"/>
      <c r="E672" s="4"/>
      <c r="F672" s="4"/>
      <c r="G672" s="4"/>
    </row>
    <row r="673" spans="1:7" ht="14.25" customHeight="1">
      <c r="A673" s="4"/>
      <c r="B673" s="4"/>
      <c r="C673" s="4"/>
      <c r="D673" s="4"/>
      <c r="E673" s="4"/>
      <c r="F673" s="4"/>
      <c r="G673" s="4"/>
    </row>
    <row r="674" spans="1:7" ht="14.25" customHeight="1">
      <c r="A674" s="4"/>
      <c r="B674" s="4"/>
      <c r="C674" s="4"/>
      <c r="D674" s="4"/>
      <c r="E674" s="4"/>
      <c r="F674" s="4"/>
      <c r="G674" s="4"/>
    </row>
    <row r="675" spans="1:7" ht="14.25" customHeight="1">
      <c r="A675" s="4"/>
      <c r="B675" s="4"/>
      <c r="C675" s="4"/>
      <c r="D675" s="4"/>
      <c r="E675" s="4"/>
      <c r="F675" s="4"/>
      <c r="G675" s="4"/>
    </row>
    <row r="676" spans="1:7" ht="14.25" customHeight="1">
      <c r="A676" s="4"/>
      <c r="B676" s="4"/>
      <c r="C676" s="4"/>
      <c r="D676" s="4"/>
      <c r="E676" s="4"/>
      <c r="F676" s="4"/>
      <c r="G676" s="4"/>
    </row>
    <row r="677" spans="1:7" ht="14.25" customHeight="1">
      <c r="A677" s="4"/>
      <c r="B677" s="4"/>
      <c r="C677" s="4"/>
      <c r="D677" s="4"/>
      <c r="E677" s="4"/>
      <c r="F677" s="4"/>
      <c r="G677" s="4"/>
    </row>
    <row r="678" spans="1:7" ht="14.25" customHeight="1">
      <c r="A678" s="4"/>
      <c r="B678" s="4"/>
      <c r="C678" s="4"/>
      <c r="D678" s="4"/>
      <c r="E678" s="4"/>
      <c r="F678" s="4"/>
      <c r="G678" s="4"/>
    </row>
    <row r="679" spans="1:7" ht="14.25" customHeight="1">
      <c r="A679" s="4"/>
      <c r="B679" s="4"/>
      <c r="C679" s="4"/>
      <c r="D679" s="4"/>
      <c r="E679" s="4"/>
      <c r="F679" s="4"/>
      <c r="G679" s="4"/>
    </row>
    <row r="680" spans="1:7" ht="14.25" customHeight="1">
      <c r="A680" s="4"/>
      <c r="B680" s="4"/>
      <c r="C680" s="4"/>
      <c r="D680" s="4"/>
      <c r="E680" s="4"/>
      <c r="F680" s="4"/>
      <c r="G680" s="4"/>
    </row>
    <row r="681" spans="1:7" ht="14.25" customHeight="1">
      <c r="A681" s="4"/>
      <c r="B681" s="4"/>
      <c r="C681" s="4"/>
      <c r="D681" s="4"/>
      <c r="E681" s="4"/>
      <c r="F681" s="4"/>
      <c r="G681" s="4"/>
    </row>
    <row r="682" spans="1:7" ht="14.25" customHeight="1">
      <c r="A682" s="4"/>
      <c r="B682" s="4"/>
      <c r="C682" s="4"/>
      <c r="D682" s="4"/>
      <c r="E682" s="4"/>
      <c r="F682" s="4"/>
      <c r="G682" s="4"/>
    </row>
    <row r="683" spans="1:7" ht="14.25" customHeight="1">
      <c r="A683" s="4"/>
      <c r="B683" s="4"/>
      <c r="C683" s="4"/>
      <c r="D683" s="4"/>
      <c r="E683" s="4"/>
      <c r="F683" s="4"/>
      <c r="G683" s="4"/>
    </row>
    <row r="684" spans="1:7" ht="14.25" customHeight="1">
      <c r="A684" s="4"/>
      <c r="B684" s="4"/>
      <c r="C684" s="4"/>
      <c r="D684" s="4"/>
      <c r="E684" s="4"/>
      <c r="F684" s="4"/>
      <c r="G684" s="4"/>
    </row>
    <row r="685" spans="1:7" ht="14.25" customHeight="1">
      <c r="A685" s="4"/>
      <c r="B685" s="4"/>
      <c r="C685" s="4"/>
      <c r="D685" s="4"/>
      <c r="E685" s="4"/>
      <c r="F685" s="4"/>
      <c r="G685" s="4"/>
    </row>
    <row r="686" spans="1:7" ht="14.25" customHeight="1">
      <c r="A686" s="4"/>
      <c r="B686" s="4"/>
      <c r="C686" s="4"/>
      <c r="D686" s="4"/>
      <c r="E686" s="4"/>
      <c r="F686" s="4"/>
      <c r="G686" s="4"/>
    </row>
    <row r="687" spans="1:7" ht="14.25" customHeight="1">
      <c r="A687" s="4"/>
      <c r="B687" s="4"/>
      <c r="C687" s="4"/>
      <c r="D687" s="4"/>
      <c r="E687" s="4"/>
      <c r="F687" s="4"/>
      <c r="G687" s="4"/>
    </row>
    <row r="688" spans="1:7" ht="14.25" customHeight="1">
      <c r="A688" s="4"/>
      <c r="B688" s="4"/>
      <c r="C688" s="4"/>
      <c r="D688" s="4"/>
      <c r="E688" s="4"/>
      <c r="F688" s="4"/>
      <c r="G688" s="4"/>
    </row>
    <row r="689" spans="1:7" ht="14.25" customHeight="1">
      <c r="A689" s="4"/>
      <c r="B689" s="4"/>
      <c r="C689" s="4"/>
      <c r="D689" s="4"/>
      <c r="E689" s="4"/>
      <c r="F689" s="4"/>
      <c r="G689" s="4"/>
    </row>
    <row r="690" spans="1:7" ht="14.25" customHeight="1">
      <c r="A690" s="4"/>
      <c r="B690" s="4"/>
      <c r="C690" s="4"/>
      <c r="D690" s="4"/>
      <c r="E690" s="4"/>
      <c r="F690" s="4"/>
      <c r="G690" s="4"/>
    </row>
    <row r="691" spans="1:7" ht="14.25" customHeight="1">
      <c r="A691" s="4"/>
      <c r="B691" s="4"/>
      <c r="C691" s="4"/>
      <c r="D691" s="4"/>
      <c r="E691" s="4"/>
      <c r="F691" s="4"/>
      <c r="G691" s="4"/>
    </row>
    <row r="692" spans="1:7" ht="14.25" customHeight="1">
      <c r="A692" s="4"/>
      <c r="B692" s="4"/>
      <c r="C692" s="4"/>
      <c r="D692" s="4"/>
      <c r="E692" s="4"/>
      <c r="F692" s="4"/>
      <c r="G692" s="4"/>
    </row>
    <row r="693" spans="1:7" ht="14.25" customHeight="1">
      <c r="A693" s="4"/>
      <c r="B693" s="4"/>
      <c r="C693" s="4"/>
      <c r="D693" s="4"/>
      <c r="E693" s="4"/>
      <c r="F693" s="4"/>
      <c r="G693" s="4"/>
    </row>
    <row r="694" spans="1:7" ht="14.25" customHeight="1">
      <c r="A694" s="4"/>
      <c r="B694" s="4"/>
      <c r="C694" s="4"/>
      <c r="D694" s="4"/>
      <c r="E694" s="4"/>
      <c r="F694" s="4"/>
      <c r="G694" s="4"/>
    </row>
    <row r="695" spans="1:7" ht="14.25" customHeight="1">
      <c r="A695" s="4"/>
      <c r="B695" s="4"/>
      <c r="C695" s="4"/>
      <c r="D695" s="4"/>
      <c r="E695" s="4"/>
      <c r="F695" s="4"/>
      <c r="G695" s="4"/>
    </row>
    <row r="696" spans="1:7" ht="14.25" customHeight="1">
      <c r="A696" s="4"/>
      <c r="B696" s="4"/>
      <c r="C696" s="4"/>
      <c r="D696" s="4"/>
      <c r="E696" s="4"/>
      <c r="F696" s="4"/>
      <c r="G696" s="4"/>
    </row>
    <row r="697" spans="1:7" ht="14.25" customHeight="1">
      <c r="A697" s="4"/>
      <c r="B697" s="4"/>
      <c r="C697" s="4"/>
      <c r="D697" s="4"/>
      <c r="E697" s="4"/>
      <c r="F697" s="4"/>
      <c r="G697" s="4"/>
    </row>
    <row r="698" spans="1:7" ht="14.25" customHeight="1">
      <c r="A698" s="4"/>
      <c r="B698" s="4"/>
      <c r="C698" s="4"/>
      <c r="D698" s="4"/>
      <c r="E698" s="4"/>
      <c r="F698" s="4"/>
      <c r="G698" s="4"/>
    </row>
    <row r="699" spans="1:7" ht="14.25" customHeight="1">
      <c r="A699" s="4"/>
      <c r="B699" s="4"/>
      <c r="C699" s="4"/>
      <c r="D699" s="4"/>
      <c r="E699" s="4"/>
      <c r="F699" s="4"/>
      <c r="G699" s="4"/>
    </row>
    <row r="700" spans="1:7" ht="14.25" customHeight="1">
      <c r="A700" s="4"/>
      <c r="B700" s="4"/>
      <c r="C700" s="4"/>
      <c r="D700" s="4"/>
      <c r="E700" s="4"/>
      <c r="F700" s="4"/>
      <c r="G700" s="4"/>
    </row>
    <row r="701" spans="1:7" ht="14.25" customHeight="1">
      <c r="A701" s="4"/>
      <c r="B701" s="4"/>
      <c r="C701" s="4"/>
      <c r="D701" s="4"/>
      <c r="E701" s="4"/>
      <c r="F701" s="4"/>
      <c r="G701" s="4"/>
    </row>
    <row r="702" spans="1:7" ht="14.25" customHeight="1">
      <c r="A702" s="4"/>
      <c r="B702" s="4"/>
      <c r="C702" s="4"/>
      <c r="D702" s="4"/>
      <c r="E702" s="4"/>
      <c r="F702" s="4"/>
      <c r="G702" s="4"/>
    </row>
    <row r="703" spans="1:7" ht="14.25" customHeight="1">
      <c r="A703" s="4"/>
      <c r="B703" s="4"/>
      <c r="C703" s="4"/>
      <c r="D703" s="4"/>
      <c r="E703" s="4"/>
      <c r="F703" s="4"/>
      <c r="G703" s="4"/>
    </row>
    <row r="704" spans="1:7" ht="14.25" customHeight="1">
      <c r="A704" s="4"/>
      <c r="B704" s="4"/>
      <c r="C704" s="4"/>
      <c r="D704" s="4"/>
      <c r="E704" s="4"/>
      <c r="F704" s="4"/>
      <c r="G704" s="4"/>
    </row>
    <row r="705" spans="1:7" ht="14.25" customHeight="1">
      <c r="A705" s="4"/>
      <c r="B705" s="4"/>
      <c r="C705" s="4"/>
      <c r="D705" s="4"/>
      <c r="E705" s="4"/>
      <c r="F705" s="4"/>
      <c r="G705" s="4"/>
    </row>
    <row r="706" spans="1:7" ht="14.25" customHeight="1">
      <c r="A706" s="4"/>
      <c r="B706" s="4"/>
      <c r="C706" s="4"/>
      <c r="D706" s="4"/>
      <c r="E706" s="4"/>
      <c r="F706" s="4"/>
      <c r="G706" s="4"/>
    </row>
    <row r="707" spans="1:7" ht="14.25" customHeight="1">
      <c r="A707" s="4"/>
      <c r="B707" s="4"/>
      <c r="C707" s="4"/>
      <c r="D707" s="4"/>
      <c r="E707" s="4"/>
      <c r="F707" s="4"/>
      <c r="G707" s="4"/>
    </row>
    <row r="708" spans="1:7" ht="14.25" customHeight="1">
      <c r="A708" s="4"/>
      <c r="B708" s="4"/>
      <c r="C708" s="4"/>
      <c r="D708" s="4"/>
      <c r="E708" s="4"/>
      <c r="F708" s="4"/>
      <c r="G708" s="4"/>
    </row>
    <row r="709" spans="1:7" ht="14.25" customHeight="1">
      <c r="A709" s="4"/>
      <c r="B709" s="4"/>
      <c r="C709" s="4"/>
      <c r="D709" s="4"/>
      <c r="E709" s="4"/>
      <c r="F709" s="4"/>
      <c r="G709" s="4"/>
    </row>
    <row r="710" spans="1:7" ht="14.25" customHeight="1">
      <c r="A710" s="4"/>
      <c r="B710" s="4"/>
      <c r="C710" s="4"/>
      <c r="D710" s="4"/>
      <c r="E710" s="4"/>
      <c r="F710" s="4"/>
      <c r="G710" s="4"/>
    </row>
    <row r="711" spans="1:7" ht="14.25" customHeight="1">
      <c r="A711" s="4"/>
      <c r="B711" s="4"/>
      <c r="C711" s="4"/>
      <c r="D711" s="4"/>
      <c r="E711" s="4"/>
      <c r="F711" s="4"/>
      <c r="G711" s="4"/>
    </row>
    <row r="712" spans="1:7" ht="14.25" customHeight="1">
      <c r="A712" s="4"/>
      <c r="B712" s="4"/>
      <c r="C712" s="4"/>
      <c r="D712" s="4"/>
      <c r="E712" s="4"/>
      <c r="F712" s="4"/>
      <c r="G712" s="4"/>
    </row>
    <row r="713" spans="1:7" ht="14.25" customHeight="1">
      <c r="A713" s="4"/>
      <c r="B713" s="4"/>
      <c r="C713" s="4"/>
      <c r="D713" s="4"/>
      <c r="E713" s="4"/>
      <c r="F713" s="4"/>
      <c r="G713" s="4"/>
    </row>
    <row r="714" spans="1:7" ht="14.25" customHeight="1">
      <c r="A714" s="4"/>
      <c r="B714" s="4"/>
      <c r="C714" s="4"/>
      <c r="D714" s="4"/>
      <c r="E714" s="4"/>
      <c r="F714" s="4"/>
      <c r="G714" s="4"/>
    </row>
    <row r="715" spans="1:7" ht="14.25" customHeight="1">
      <c r="A715" s="4"/>
      <c r="B715" s="4"/>
      <c r="C715" s="4"/>
      <c r="D715" s="4"/>
      <c r="E715" s="4"/>
      <c r="F715" s="4"/>
      <c r="G715" s="4"/>
    </row>
    <row r="716" spans="1:7" ht="14.25" customHeight="1">
      <c r="A716" s="4"/>
      <c r="B716" s="4"/>
      <c r="C716" s="4"/>
      <c r="D716" s="4"/>
      <c r="E716" s="4"/>
      <c r="F716" s="4"/>
      <c r="G716" s="4"/>
    </row>
    <row r="717" spans="1:7" ht="14.25" customHeight="1">
      <c r="A717" s="4"/>
      <c r="B717" s="4"/>
      <c r="C717" s="4"/>
      <c r="D717" s="4"/>
      <c r="E717" s="4"/>
      <c r="F717" s="4"/>
      <c r="G717" s="4"/>
    </row>
    <row r="718" spans="1:7" ht="14.25" customHeight="1">
      <c r="A718" s="4"/>
      <c r="B718" s="4"/>
      <c r="C718" s="4"/>
      <c r="D718" s="4"/>
      <c r="E718" s="4"/>
      <c r="F718" s="4"/>
      <c r="G718" s="4"/>
    </row>
    <row r="719" spans="1:7" ht="14.25" customHeight="1">
      <c r="A719" s="4"/>
      <c r="B719" s="4"/>
      <c r="C719" s="4"/>
      <c r="D719" s="4"/>
      <c r="E719" s="4"/>
      <c r="F719" s="4"/>
      <c r="G719" s="4"/>
    </row>
    <row r="720" spans="1:7" ht="14.25" customHeight="1">
      <c r="A720" s="4"/>
      <c r="B720" s="4"/>
      <c r="C720" s="4"/>
      <c r="D720" s="4"/>
      <c r="E720" s="4"/>
      <c r="F720" s="4"/>
      <c r="G720" s="4"/>
    </row>
    <row r="721" spans="1:7" ht="14.25" customHeight="1">
      <c r="A721" s="4"/>
      <c r="B721" s="4"/>
      <c r="C721" s="4"/>
      <c r="D721" s="4"/>
      <c r="E721" s="4"/>
      <c r="F721" s="4"/>
      <c r="G721" s="4"/>
    </row>
    <row r="722" spans="1:7" ht="14.25" customHeight="1">
      <c r="A722" s="4"/>
      <c r="B722" s="4"/>
      <c r="C722" s="4"/>
      <c r="D722" s="4"/>
      <c r="E722" s="4"/>
      <c r="F722" s="4"/>
      <c r="G722" s="4"/>
    </row>
    <row r="723" spans="1:7" ht="14.25" customHeight="1">
      <c r="A723" s="4"/>
      <c r="B723" s="4"/>
      <c r="C723" s="4"/>
      <c r="D723" s="4"/>
      <c r="E723" s="4"/>
      <c r="F723" s="4"/>
      <c r="G723" s="4"/>
    </row>
    <row r="724" spans="1:7" ht="14.25" customHeight="1">
      <c r="A724" s="4"/>
      <c r="B724" s="4"/>
      <c r="C724" s="4"/>
      <c r="D724" s="4"/>
      <c r="E724" s="4"/>
      <c r="F724" s="4"/>
      <c r="G724" s="4"/>
    </row>
    <row r="725" spans="1:7" ht="14.25" customHeight="1">
      <c r="A725" s="4"/>
      <c r="B725" s="4"/>
      <c r="C725" s="4"/>
      <c r="D725" s="4"/>
      <c r="E725" s="4"/>
      <c r="F725" s="4"/>
      <c r="G725" s="4"/>
    </row>
    <row r="726" spans="1:7" ht="14.25" customHeight="1">
      <c r="A726" s="4"/>
      <c r="B726" s="4"/>
      <c r="C726" s="4"/>
      <c r="D726" s="4"/>
      <c r="E726" s="4"/>
      <c r="F726" s="4"/>
      <c r="G726" s="4"/>
    </row>
    <row r="727" spans="1:7" ht="14.25" customHeight="1">
      <c r="A727" s="4"/>
      <c r="B727" s="4"/>
      <c r="C727" s="4"/>
      <c r="D727" s="4"/>
      <c r="E727" s="4"/>
      <c r="F727" s="4"/>
      <c r="G727" s="4"/>
    </row>
    <row r="728" spans="1:7" ht="14.25" customHeight="1">
      <c r="A728" s="4"/>
      <c r="B728" s="4"/>
      <c r="C728" s="4"/>
      <c r="D728" s="4"/>
      <c r="E728" s="4"/>
      <c r="F728" s="4"/>
      <c r="G728" s="4"/>
    </row>
    <row r="729" spans="1:7" ht="14.25" customHeight="1">
      <c r="A729" s="4"/>
      <c r="B729" s="4"/>
      <c r="C729" s="4"/>
      <c r="D729" s="4"/>
      <c r="E729" s="4"/>
      <c r="F729" s="4"/>
      <c r="G729" s="4"/>
    </row>
    <row r="730" spans="1:7" ht="14.25" customHeight="1">
      <c r="A730" s="4"/>
      <c r="B730" s="4"/>
      <c r="C730" s="4"/>
      <c r="D730" s="4"/>
      <c r="E730" s="4"/>
      <c r="F730" s="4"/>
      <c r="G730" s="4"/>
    </row>
    <row r="731" spans="1:7" ht="14.25" customHeight="1">
      <c r="A731" s="4"/>
      <c r="B731" s="4"/>
      <c r="C731" s="4"/>
      <c r="D731" s="4"/>
      <c r="E731" s="4"/>
      <c r="F731" s="4"/>
      <c r="G731" s="4"/>
    </row>
    <row r="732" spans="1:7" ht="14.25" customHeight="1">
      <c r="A732" s="4"/>
      <c r="B732" s="4"/>
      <c r="C732" s="4"/>
      <c r="D732" s="4"/>
      <c r="E732" s="4"/>
      <c r="F732" s="4"/>
      <c r="G732" s="4"/>
    </row>
    <row r="733" spans="1:7" ht="14.25" customHeight="1">
      <c r="A733" s="4"/>
      <c r="B733" s="4"/>
      <c r="C733" s="4"/>
      <c r="D733" s="4"/>
      <c r="E733" s="4"/>
      <c r="F733" s="4"/>
      <c r="G733" s="4"/>
    </row>
    <row r="734" spans="1:7" ht="14.25" customHeight="1">
      <c r="A734" s="4"/>
      <c r="B734" s="4"/>
      <c r="C734" s="4"/>
      <c r="D734" s="4"/>
      <c r="E734" s="4"/>
      <c r="F734" s="4"/>
      <c r="G734" s="4"/>
    </row>
    <row r="735" spans="1:7" ht="14.25" customHeight="1">
      <c r="A735" s="4"/>
      <c r="B735" s="4"/>
      <c r="C735" s="4"/>
      <c r="D735" s="4"/>
      <c r="E735" s="4"/>
      <c r="F735" s="4"/>
      <c r="G735" s="4"/>
    </row>
    <row r="736" spans="1:7" ht="14.25" customHeight="1">
      <c r="A736" s="4"/>
      <c r="B736" s="4"/>
      <c r="C736" s="4"/>
      <c r="D736" s="4"/>
      <c r="E736" s="4"/>
      <c r="F736" s="4"/>
      <c r="G736" s="4"/>
    </row>
    <row r="737" spans="1:7" ht="14.25" customHeight="1">
      <c r="A737" s="4"/>
      <c r="B737" s="4"/>
      <c r="C737" s="4"/>
      <c r="D737" s="4"/>
      <c r="E737" s="4"/>
      <c r="F737" s="4"/>
      <c r="G737" s="4"/>
    </row>
    <row r="738" spans="1:7" ht="14.25" customHeight="1">
      <c r="A738" s="4"/>
      <c r="B738" s="4"/>
      <c r="C738" s="4"/>
      <c r="D738" s="4"/>
      <c r="E738" s="4"/>
      <c r="F738" s="4"/>
      <c r="G738" s="4"/>
    </row>
    <row r="739" spans="1:7" ht="14.25" customHeight="1">
      <c r="A739" s="4"/>
      <c r="B739" s="4"/>
      <c r="C739" s="4"/>
      <c r="D739" s="4"/>
      <c r="E739" s="4"/>
      <c r="F739" s="4"/>
      <c r="G739" s="4"/>
    </row>
    <row r="740" spans="1:7" ht="14.25" customHeight="1">
      <c r="A740" s="4"/>
      <c r="B740" s="4"/>
      <c r="C740" s="4"/>
      <c r="D740" s="4"/>
      <c r="E740" s="4"/>
      <c r="F740" s="4"/>
      <c r="G740" s="4"/>
    </row>
    <row r="741" spans="1:7" ht="14.25" customHeight="1">
      <c r="A741" s="4"/>
      <c r="B741" s="4"/>
      <c r="C741" s="4"/>
      <c r="D741" s="4"/>
      <c r="E741" s="4"/>
      <c r="F741" s="4"/>
      <c r="G741" s="4"/>
    </row>
    <row r="742" spans="1:7" ht="14.25" customHeight="1">
      <c r="A742" s="4"/>
      <c r="B742" s="4"/>
      <c r="C742" s="4"/>
      <c r="D742" s="4"/>
      <c r="E742" s="4"/>
      <c r="F742" s="4"/>
      <c r="G742" s="4"/>
    </row>
    <row r="743" spans="1:7" ht="14.25" customHeight="1">
      <c r="A743" s="4"/>
      <c r="B743" s="4"/>
      <c r="C743" s="4"/>
      <c r="D743" s="4"/>
      <c r="E743" s="4"/>
      <c r="F743" s="4"/>
      <c r="G743" s="4"/>
    </row>
    <row r="744" spans="1:7" ht="14.25" customHeight="1">
      <c r="A744" s="4"/>
      <c r="B744" s="4"/>
      <c r="C744" s="4"/>
      <c r="D744" s="4"/>
      <c r="E744" s="4"/>
      <c r="F744" s="4"/>
      <c r="G744" s="4"/>
    </row>
    <row r="745" spans="1:7" ht="14.25" customHeight="1">
      <c r="A745" s="4"/>
      <c r="B745" s="4"/>
      <c r="C745" s="4"/>
      <c r="D745" s="4"/>
      <c r="E745" s="4"/>
      <c r="F745" s="4"/>
      <c r="G745" s="4"/>
    </row>
    <row r="746" spans="1:7" ht="14.25" customHeight="1">
      <c r="A746" s="4"/>
      <c r="B746" s="4"/>
      <c r="C746" s="4"/>
      <c r="D746" s="4"/>
      <c r="E746" s="4"/>
      <c r="F746" s="4"/>
      <c r="G746" s="4"/>
    </row>
    <row r="747" spans="1:7" ht="14.25" customHeight="1">
      <c r="A747" s="4"/>
      <c r="B747" s="4"/>
      <c r="C747" s="4"/>
      <c r="D747" s="4"/>
      <c r="E747" s="4"/>
      <c r="F747" s="4"/>
      <c r="G747" s="4"/>
    </row>
    <row r="748" spans="1:7" ht="14.25" customHeight="1">
      <c r="A748" s="4"/>
      <c r="B748" s="4"/>
      <c r="C748" s="4"/>
      <c r="D748" s="4"/>
      <c r="E748" s="4"/>
      <c r="F748" s="4"/>
      <c r="G748" s="4"/>
    </row>
    <row r="749" spans="1:7" ht="14.25" customHeight="1">
      <c r="A749" s="4"/>
      <c r="B749" s="4"/>
      <c r="C749" s="4"/>
      <c r="D749" s="4"/>
      <c r="E749" s="4"/>
      <c r="F749" s="4"/>
      <c r="G749" s="4"/>
    </row>
    <row r="750" spans="1:7" ht="14.25" customHeight="1">
      <c r="A750" s="4"/>
      <c r="B750" s="4"/>
      <c r="C750" s="4"/>
      <c r="D750" s="4"/>
      <c r="E750" s="4"/>
      <c r="F750" s="4"/>
      <c r="G750" s="4"/>
    </row>
    <row r="751" spans="1:7" ht="14.25" customHeight="1">
      <c r="A751" s="4"/>
      <c r="B751" s="4"/>
      <c r="C751" s="4"/>
      <c r="D751" s="4"/>
      <c r="E751" s="4"/>
      <c r="F751" s="4"/>
      <c r="G751" s="4"/>
    </row>
    <row r="752" spans="1:7" ht="14.25" customHeight="1">
      <c r="A752" s="4"/>
      <c r="B752" s="4"/>
      <c r="C752" s="4"/>
      <c r="D752" s="4"/>
      <c r="E752" s="4"/>
      <c r="F752" s="4"/>
      <c r="G752" s="4"/>
    </row>
    <row r="753" spans="1:7" ht="14.25" customHeight="1">
      <c r="A753" s="4"/>
      <c r="B753" s="4"/>
      <c r="C753" s="4"/>
      <c r="D753" s="4"/>
      <c r="E753" s="4"/>
      <c r="F753" s="4"/>
      <c r="G753" s="4"/>
    </row>
    <row r="754" spans="1:7" ht="14.25" customHeight="1">
      <c r="A754" s="4"/>
      <c r="B754" s="4"/>
      <c r="C754" s="4"/>
      <c r="D754" s="4"/>
      <c r="E754" s="4"/>
      <c r="F754" s="4"/>
      <c r="G754" s="4"/>
    </row>
    <row r="755" spans="1:7" ht="14.25" customHeight="1">
      <c r="A755" s="4"/>
      <c r="B755" s="4"/>
      <c r="C755" s="4"/>
      <c r="D755" s="4"/>
      <c r="E755" s="4"/>
      <c r="F755" s="4"/>
      <c r="G755" s="4"/>
    </row>
    <row r="756" spans="1:7" ht="14.25" customHeight="1">
      <c r="A756" s="4"/>
      <c r="B756" s="4"/>
      <c r="C756" s="4"/>
      <c r="D756" s="4"/>
      <c r="E756" s="4"/>
      <c r="F756" s="4"/>
      <c r="G756" s="4"/>
    </row>
    <row r="757" spans="1:7" ht="14.25" customHeight="1">
      <c r="A757" s="4"/>
      <c r="B757" s="4"/>
      <c r="C757" s="4"/>
      <c r="D757" s="4"/>
      <c r="E757" s="4"/>
      <c r="F757" s="4"/>
      <c r="G757" s="4"/>
    </row>
    <row r="758" spans="1:7" ht="14.25" customHeight="1">
      <c r="A758" s="4"/>
      <c r="B758" s="4"/>
      <c r="C758" s="4"/>
      <c r="D758" s="4"/>
      <c r="E758" s="4"/>
      <c r="F758" s="4"/>
      <c r="G758" s="4"/>
    </row>
    <row r="759" spans="1:7" ht="14.25" customHeight="1">
      <c r="A759" s="4"/>
      <c r="B759" s="4"/>
      <c r="C759" s="4"/>
      <c r="D759" s="4"/>
      <c r="E759" s="4"/>
      <c r="F759" s="4"/>
      <c r="G759" s="4"/>
    </row>
    <row r="760" spans="1:7" ht="14.25" customHeight="1">
      <c r="A760" s="4"/>
      <c r="B760" s="4"/>
      <c r="C760" s="4"/>
      <c r="D760" s="4"/>
      <c r="E760" s="4"/>
      <c r="F760" s="4"/>
      <c r="G760" s="4"/>
    </row>
    <row r="761" spans="1:7" ht="14.25" customHeight="1">
      <c r="A761" s="4"/>
      <c r="B761" s="4"/>
      <c r="C761" s="4"/>
      <c r="D761" s="4"/>
      <c r="E761" s="4"/>
      <c r="F761" s="4"/>
      <c r="G761" s="4"/>
    </row>
    <row r="762" spans="1:7" ht="14.25" customHeight="1">
      <c r="A762" s="4"/>
      <c r="B762" s="4"/>
      <c r="C762" s="4"/>
      <c r="D762" s="4"/>
      <c r="E762" s="4"/>
      <c r="F762" s="4"/>
      <c r="G762" s="4"/>
    </row>
    <row r="763" spans="1:7" ht="14.25" customHeight="1">
      <c r="A763" s="4"/>
      <c r="B763" s="4"/>
      <c r="C763" s="4"/>
      <c r="D763" s="4"/>
      <c r="E763" s="4"/>
      <c r="F763" s="4"/>
      <c r="G763" s="4"/>
    </row>
    <row r="764" spans="1:7" ht="14.25" customHeight="1">
      <c r="A764" s="4"/>
      <c r="B764" s="4"/>
      <c r="C764" s="4"/>
      <c r="D764" s="4"/>
      <c r="E764" s="4"/>
      <c r="F764" s="4"/>
      <c r="G764" s="4"/>
    </row>
    <row r="765" spans="1:7" ht="14.25" customHeight="1">
      <c r="A765" s="4"/>
      <c r="B765" s="4"/>
      <c r="C765" s="4"/>
      <c r="D765" s="4"/>
      <c r="E765" s="4"/>
      <c r="F765" s="4"/>
      <c r="G765" s="4"/>
    </row>
    <row r="766" spans="1:7" ht="14.25" customHeight="1">
      <c r="A766" s="4"/>
      <c r="B766" s="4"/>
      <c r="C766" s="4"/>
      <c r="D766" s="4"/>
      <c r="E766" s="4"/>
      <c r="F766" s="4"/>
      <c r="G766" s="4"/>
    </row>
    <row r="767" spans="1:7" ht="14.25" customHeight="1">
      <c r="A767" s="4"/>
      <c r="B767" s="4"/>
      <c r="C767" s="4"/>
      <c r="D767" s="4"/>
      <c r="E767" s="4"/>
      <c r="F767" s="4"/>
      <c r="G767" s="4"/>
    </row>
    <row r="768" spans="1:7" ht="14.25" customHeight="1">
      <c r="A768" s="4"/>
      <c r="B768" s="4"/>
      <c r="C768" s="4"/>
      <c r="D768" s="4"/>
      <c r="E768" s="4"/>
      <c r="F768" s="4"/>
      <c r="G768" s="4"/>
    </row>
    <row r="769" spans="1:7" ht="14.25" customHeight="1">
      <c r="A769" s="4"/>
      <c r="B769" s="4"/>
      <c r="C769" s="4"/>
      <c r="D769" s="4"/>
      <c r="E769" s="4"/>
      <c r="F769" s="4"/>
      <c r="G769" s="4"/>
    </row>
    <row r="770" spans="1:7" ht="14.25" customHeight="1">
      <c r="A770" s="4"/>
      <c r="B770" s="4"/>
      <c r="C770" s="4"/>
      <c r="D770" s="4"/>
      <c r="E770" s="4"/>
      <c r="F770" s="4"/>
      <c r="G770" s="4"/>
    </row>
    <row r="771" spans="1:7" ht="14.25" customHeight="1">
      <c r="A771" s="4"/>
      <c r="B771" s="4"/>
      <c r="C771" s="4"/>
      <c r="D771" s="4"/>
      <c r="E771" s="4"/>
      <c r="F771" s="4"/>
      <c r="G771" s="4"/>
    </row>
    <row r="772" spans="1:7" ht="14.25" customHeight="1">
      <c r="A772" s="4"/>
      <c r="B772" s="4"/>
      <c r="C772" s="4"/>
      <c r="D772" s="4"/>
      <c r="E772" s="4"/>
      <c r="F772" s="4"/>
      <c r="G772" s="4"/>
    </row>
    <row r="773" spans="1:7" ht="14.25" customHeight="1">
      <c r="A773" s="4"/>
      <c r="B773" s="4"/>
      <c r="C773" s="4"/>
      <c r="D773" s="4"/>
      <c r="E773" s="4"/>
      <c r="F773" s="4"/>
      <c r="G773" s="4"/>
    </row>
    <row r="774" spans="1:7" ht="14.25" customHeight="1">
      <c r="A774" s="4"/>
      <c r="B774" s="4"/>
      <c r="C774" s="4"/>
      <c r="D774" s="4"/>
      <c r="E774" s="4"/>
      <c r="F774" s="4"/>
      <c r="G774" s="4"/>
    </row>
    <row r="775" spans="1:7" ht="14.25" customHeight="1">
      <c r="A775" s="4"/>
      <c r="B775" s="4"/>
      <c r="C775" s="4"/>
      <c r="D775" s="4"/>
      <c r="E775" s="4"/>
      <c r="F775" s="4"/>
      <c r="G775" s="4"/>
    </row>
    <row r="776" spans="1:7" ht="14.25" customHeight="1">
      <c r="A776" s="4"/>
      <c r="B776" s="4"/>
      <c r="C776" s="4"/>
      <c r="D776" s="4"/>
      <c r="E776" s="4"/>
      <c r="F776" s="4"/>
      <c r="G776" s="4"/>
    </row>
    <row r="777" spans="1:7" ht="14.25" customHeight="1">
      <c r="A777" s="4"/>
      <c r="B777" s="4"/>
      <c r="C777" s="4"/>
      <c r="D777" s="4"/>
      <c r="E777" s="4"/>
      <c r="F777" s="4"/>
      <c r="G777" s="4"/>
    </row>
    <row r="778" spans="1:7" ht="14.25" customHeight="1">
      <c r="A778" s="4"/>
      <c r="B778" s="4"/>
      <c r="C778" s="4"/>
      <c r="D778" s="4"/>
      <c r="E778" s="4"/>
      <c r="F778" s="4"/>
      <c r="G778" s="4"/>
    </row>
    <row r="779" spans="1:7" ht="14.25" customHeight="1">
      <c r="A779" s="4"/>
      <c r="B779" s="4"/>
      <c r="C779" s="4"/>
      <c r="D779" s="4"/>
      <c r="E779" s="4"/>
      <c r="F779" s="4"/>
      <c r="G779" s="4"/>
    </row>
    <row r="780" spans="1:7" ht="14.25" customHeight="1">
      <c r="A780" s="4"/>
      <c r="B780" s="4"/>
      <c r="C780" s="4"/>
      <c r="D780" s="4"/>
      <c r="E780" s="4"/>
      <c r="F780" s="4"/>
      <c r="G780" s="4"/>
    </row>
    <row r="781" spans="1:7" ht="14.25" customHeight="1">
      <c r="A781" s="4"/>
      <c r="B781" s="4"/>
      <c r="C781" s="4"/>
      <c r="D781" s="4"/>
      <c r="E781" s="4"/>
      <c r="F781" s="4"/>
      <c r="G781" s="4"/>
    </row>
    <row r="782" spans="1:7" ht="14.25" customHeight="1">
      <c r="A782" s="4"/>
      <c r="B782" s="4"/>
      <c r="C782" s="4"/>
      <c r="D782" s="4"/>
      <c r="E782" s="4"/>
      <c r="F782" s="4"/>
      <c r="G782" s="4"/>
    </row>
    <row r="783" spans="1:7" ht="14.25" customHeight="1">
      <c r="A783" s="4"/>
      <c r="B783" s="4"/>
      <c r="C783" s="4"/>
      <c r="D783" s="4"/>
      <c r="E783" s="4"/>
      <c r="F783" s="4"/>
      <c r="G783" s="4"/>
    </row>
    <row r="784" spans="1:7" ht="14.25" customHeight="1">
      <c r="A784" s="4"/>
      <c r="B784" s="4"/>
      <c r="C784" s="4"/>
      <c r="D784" s="4"/>
      <c r="E784" s="4"/>
      <c r="F784" s="4"/>
      <c r="G784" s="4"/>
    </row>
    <row r="785" spans="1:7" ht="14.25" customHeight="1">
      <c r="A785" s="4"/>
      <c r="B785" s="4"/>
      <c r="C785" s="4"/>
      <c r="D785" s="4"/>
      <c r="E785" s="4"/>
      <c r="F785" s="4"/>
      <c r="G785" s="4"/>
    </row>
    <row r="786" spans="1:7" ht="14.25" customHeight="1">
      <c r="A786" s="4"/>
      <c r="B786" s="4"/>
      <c r="C786" s="4"/>
      <c r="D786" s="4"/>
      <c r="E786" s="4"/>
      <c r="F786" s="4"/>
      <c r="G786" s="4"/>
    </row>
    <row r="787" spans="1:7" ht="14.25" customHeight="1">
      <c r="A787" s="4"/>
      <c r="B787" s="4"/>
      <c r="C787" s="4"/>
      <c r="D787" s="4"/>
      <c r="E787" s="4"/>
      <c r="F787" s="4"/>
      <c r="G787" s="4"/>
    </row>
    <row r="788" spans="1:7" ht="14.25" customHeight="1">
      <c r="A788" s="4"/>
      <c r="B788" s="4"/>
      <c r="C788" s="4"/>
      <c r="D788" s="4"/>
      <c r="E788" s="4"/>
      <c r="F788" s="4"/>
      <c r="G788" s="4"/>
    </row>
    <row r="789" spans="1:7" ht="14.25" customHeight="1">
      <c r="A789" s="4"/>
      <c r="B789" s="4"/>
      <c r="C789" s="4"/>
      <c r="D789" s="4"/>
      <c r="E789" s="4"/>
      <c r="F789" s="4"/>
      <c r="G789" s="4"/>
    </row>
    <row r="790" spans="1:7" ht="14.25" customHeight="1">
      <c r="A790" s="4"/>
      <c r="B790" s="4"/>
      <c r="C790" s="4"/>
      <c r="D790" s="4"/>
      <c r="E790" s="4"/>
      <c r="F790" s="4"/>
      <c r="G790" s="4"/>
    </row>
    <row r="791" spans="1:7" ht="14.25" customHeight="1">
      <c r="A791" s="4"/>
      <c r="B791" s="4"/>
      <c r="C791" s="4"/>
      <c r="D791" s="4"/>
      <c r="E791" s="4"/>
      <c r="F791" s="4"/>
      <c r="G791" s="4"/>
    </row>
    <row r="792" spans="1:7" ht="14.25" customHeight="1">
      <c r="A792" s="4"/>
      <c r="B792" s="4"/>
      <c r="C792" s="4"/>
      <c r="D792" s="4"/>
      <c r="E792" s="4"/>
      <c r="F792" s="4"/>
      <c r="G792" s="4"/>
    </row>
    <row r="793" spans="1:7" ht="14.25" customHeight="1">
      <c r="A793" s="4"/>
      <c r="B793" s="4"/>
      <c r="C793" s="4"/>
      <c r="D793" s="4"/>
      <c r="E793" s="4"/>
      <c r="F793" s="4"/>
      <c r="G793" s="4"/>
    </row>
    <row r="794" spans="1:7" ht="14.25" customHeight="1">
      <c r="A794" s="4"/>
      <c r="B794" s="4"/>
      <c r="C794" s="4"/>
      <c r="D794" s="4"/>
      <c r="E794" s="4"/>
      <c r="F794" s="4"/>
      <c r="G794" s="4"/>
    </row>
    <row r="795" spans="1:7" ht="14.25" customHeight="1">
      <c r="A795" s="4"/>
      <c r="B795" s="4"/>
      <c r="C795" s="4"/>
      <c r="D795" s="4"/>
      <c r="E795" s="4"/>
      <c r="F795" s="4"/>
      <c r="G795" s="4"/>
    </row>
    <row r="796" spans="1:7" ht="14.25" customHeight="1">
      <c r="A796" s="4"/>
      <c r="B796" s="4"/>
      <c r="C796" s="4"/>
      <c r="D796" s="4"/>
      <c r="E796" s="4"/>
      <c r="F796" s="4"/>
      <c r="G796" s="4"/>
    </row>
    <row r="797" spans="1:7" ht="14.25" customHeight="1">
      <c r="A797" s="4"/>
      <c r="B797" s="4"/>
      <c r="C797" s="4"/>
      <c r="D797" s="4"/>
      <c r="E797" s="4"/>
      <c r="F797" s="4"/>
      <c r="G797" s="4"/>
    </row>
    <row r="798" spans="1:7" ht="14.25" customHeight="1">
      <c r="A798" s="4"/>
      <c r="B798" s="4"/>
      <c r="C798" s="4"/>
      <c r="D798" s="4"/>
      <c r="E798" s="4"/>
      <c r="F798" s="4"/>
      <c r="G798" s="4"/>
    </row>
    <row r="799" spans="1:7" ht="14.25" customHeight="1">
      <c r="A799" s="4"/>
      <c r="B799" s="4"/>
      <c r="C799" s="4"/>
      <c r="D799" s="4"/>
      <c r="E799" s="4"/>
      <c r="F799" s="4"/>
      <c r="G799" s="4"/>
    </row>
    <row r="800" spans="1:7" ht="14.25" customHeight="1">
      <c r="A800" s="4"/>
      <c r="B800" s="4"/>
      <c r="C800" s="4"/>
      <c r="D800" s="4"/>
      <c r="E800" s="4"/>
      <c r="F800" s="4"/>
      <c r="G800" s="4"/>
    </row>
    <row r="801" spans="1:7" ht="14.25" customHeight="1">
      <c r="A801" s="4"/>
      <c r="B801" s="4"/>
      <c r="C801" s="4"/>
      <c r="D801" s="4"/>
      <c r="E801" s="4"/>
      <c r="F801" s="4"/>
      <c r="G801" s="4"/>
    </row>
    <row r="802" spans="1:7" ht="14.25" customHeight="1">
      <c r="A802" s="4"/>
      <c r="B802" s="4"/>
      <c r="C802" s="4"/>
      <c r="D802" s="4"/>
      <c r="E802" s="4"/>
      <c r="F802" s="4"/>
      <c r="G802" s="4"/>
    </row>
    <row r="803" spans="1:7" ht="14.25" customHeight="1">
      <c r="A803" s="4"/>
      <c r="B803" s="4"/>
      <c r="C803" s="4"/>
      <c r="D803" s="4"/>
      <c r="E803" s="4"/>
      <c r="F803" s="4"/>
      <c r="G803" s="4"/>
    </row>
    <row r="804" spans="1:7" ht="14.25" customHeight="1">
      <c r="A804" s="4"/>
      <c r="B804" s="4"/>
      <c r="C804" s="4"/>
      <c r="D804" s="4"/>
      <c r="E804" s="4"/>
      <c r="F804" s="4"/>
      <c r="G804" s="4"/>
    </row>
    <row r="805" spans="1:7" ht="14.25" customHeight="1">
      <c r="A805" s="4"/>
      <c r="B805" s="4"/>
      <c r="C805" s="4"/>
      <c r="D805" s="4"/>
      <c r="E805" s="4"/>
      <c r="F805" s="4"/>
      <c r="G805" s="4"/>
    </row>
    <row r="806" spans="1:7" ht="14.25" customHeight="1">
      <c r="A806" s="4"/>
      <c r="B806" s="4"/>
      <c r="C806" s="4"/>
      <c r="D806" s="4"/>
      <c r="E806" s="4"/>
      <c r="F806" s="4"/>
      <c r="G806" s="4"/>
    </row>
    <row r="807" spans="1:7" ht="14.25" customHeight="1">
      <c r="A807" s="4"/>
      <c r="B807" s="4"/>
      <c r="C807" s="4"/>
      <c r="D807" s="4"/>
      <c r="E807" s="4"/>
      <c r="F807" s="4"/>
      <c r="G807" s="4"/>
    </row>
    <row r="808" spans="1:7" ht="14.25" customHeight="1">
      <c r="A808" s="4"/>
      <c r="B808" s="4"/>
      <c r="C808" s="4"/>
      <c r="D808" s="4"/>
      <c r="E808" s="4"/>
      <c r="F808" s="4"/>
      <c r="G808" s="4"/>
    </row>
    <row r="809" spans="1:7" ht="14.25" customHeight="1">
      <c r="A809" s="4"/>
      <c r="B809" s="4"/>
      <c r="C809" s="4"/>
      <c r="D809" s="4"/>
      <c r="E809" s="4"/>
      <c r="F809" s="4"/>
      <c r="G809" s="4"/>
    </row>
    <row r="810" spans="1:7" ht="14.25" customHeight="1">
      <c r="A810" s="4"/>
      <c r="B810" s="4"/>
      <c r="C810" s="4"/>
      <c r="D810" s="4"/>
      <c r="E810" s="4"/>
      <c r="F810" s="4"/>
      <c r="G810" s="4"/>
    </row>
    <row r="811" spans="1:7" ht="14.25" customHeight="1">
      <c r="A811" s="4"/>
      <c r="B811" s="4"/>
      <c r="C811" s="4"/>
      <c r="D811" s="4"/>
      <c r="E811" s="4"/>
      <c r="F811" s="4"/>
      <c r="G811" s="4"/>
    </row>
    <row r="812" spans="1:7" ht="14.25" customHeight="1">
      <c r="A812" s="4"/>
      <c r="B812" s="4"/>
      <c r="C812" s="4"/>
      <c r="D812" s="4"/>
      <c r="E812" s="4"/>
      <c r="F812" s="4"/>
      <c r="G812" s="4"/>
    </row>
    <row r="813" spans="1:7" ht="14.25" customHeight="1">
      <c r="A813" s="4"/>
      <c r="B813" s="4"/>
      <c r="C813" s="4"/>
      <c r="D813" s="4"/>
      <c r="E813" s="4"/>
      <c r="F813" s="4"/>
      <c r="G813" s="4"/>
    </row>
    <row r="814" spans="1:7" ht="14.25" customHeight="1">
      <c r="A814" s="4"/>
      <c r="B814" s="4"/>
      <c r="C814" s="4"/>
      <c r="D814" s="4"/>
      <c r="E814" s="4"/>
      <c r="F814" s="4"/>
      <c r="G814" s="4"/>
    </row>
    <row r="815" spans="1:7" ht="14.25" customHeight="1">
      <c r="A815" s="4"/>
      <c r="B815" s="4"/>
      <c r="C815" s="4"/>
      <c r="D815" s="4"/>
      <c r="E815" s="4"/>
      <c r="F815" s="4"/>
      <c r="G815" s="4"/>
    </row>
    <row r="816" spans="1:7" ht="14.25" customHeight="1">
      <c r="A816" s="4"/>
      <c r="B816" s="4"/>
      <c r="C816" s="4"/>
      <c r="D816" s="4"/>
      <c r="E816" s="4"/>
      <c r="F816" s="4"/>
      <c r="G816" s="4"/>
    </row>
    <row r="817" spans="1:7" ht="14.25" customHeight="1">
      <c r="A817" s="4"/>
      <c r="B817" s="4"/>
      <c r="C817" s="4"/>
      <c r="D817" s="4"/>
      <c r="E817" s="4"/>
      <c r="F817" s="4"/>
      <c r="G817" s="4"/>
    </row>
    <row r="818" spans="1:7" ht="14.25" customHeight="1">
      <c r="A818" s="4"/>
      <c r="B818" s="4"/>
      <c r="C818" s="4"/>
      <c r="D818" s="4"/>
      <c r="E818" s="4"/>
      <c r="F818" s="4"/>
      <c r="G818" s="4"/>
    </row>
    <row r="819" spans="1:7" ht="14.25" customHeight="1">
      <c r="A819" s="4"/>
      <c r="B819" s="4"/>
      <c r="C819" s="4"/>
      <c r="D819" s="4"/>
      <c r="E819" s="4"/>
      <c r="F819" s="4"/>
      <c r="G819" s="4"/>
    </row>
    <row r="820" spans="1:7" ht="14.25" customHeight="1">
      <c r="A820" s="4"/>
      <c r="B820" s="4"/>
      <c r="C820" s="4"/>
      <c r="D820" s="4"/>
      <c r="E820" s="4"/>
      <c r="F820" s="4"/>
      <c r="G820" s="4"/>
    </row>
    <row r="821" spans="1:7" ht="14.25" customHeight="1">
      <c r="A821" s="4"/>
      <c r="B821" s="4"/>
      <c r="C821" s="4"/>
      <c r="D821" s="4"/>
      <c r="E821" s="4"/>
      <c r="F821" s="4"/>
      <c r="G821" s="4"/>
    </row>
    <row r="822" spans="1:7" ht="14.25" customHeight="1">
      <c r="A822" s="4"/>
      <c r="B822" s="4"/>
      <c r="C822" s="4"/>
      <c r="D822" s="4"/>
      <c r="E822" s="4"/>
      <c r="F822" s="4"/>
      <c r="G822" s="4"/>
    </row>
    <row r="823" spans="1:7" ht="14.25" customHeight="1">
      <c r="A823" s="4"/>
      <c r="B823" s="4"/>
      <c r="C823" s="4"/>
      <c r="D823" s="4"/>
      <c r="E823" s="4"/>
      <c r="F823" s="4"/>
      <c r="G823" s="4"/>
    </row>
    <row r="824" spans="1:7" ht="14.25" customHeight="1">
      <c r="A824" s="4"/>
      <c r="B824" s="4"/>
      <c r="C824" s="4"/>
      <c r="D824" s="4"/>
      <c r="E824" s="4"/>
      <c r="F824" s="4"/>
      <c r="G824" s="4"/>
    </row>
    <row r="825" spans="1:7" ht="14.25" customHeight="1">
      <c r="A825" s="4"/>
      <c r="B825" s="4"/>
      <c r="C825" s="4"/>
      <c r="D825" s="4"/>
      <c r="E825" s="4"/>
      <c r="F825" s="4"/>
      <c r="G825" s="4"/>
    </row>
    <row r="826" spans="1:7" ht="14.25" customHeight="1">
      <c r="A826" s="4"/>
      <c r="B826" s="4"/>
      <c r="C826" s="4"/>
      <c r="D826" s="4"/>
      <c r="E826" s="4"/>
      <c r="F826" s="4"/>
      <c r="G826" s="4"/>
    </row>
    <row r="827" spans="1:7" ht="14.25" customHeight="1">
      <c r="A827" s="4"/>
      <c r="B827" s="4"/>
      <c r="C827" s="4"/>
      <c r="D827" s="4"/>
      <c r="E827" s="4"/>
      <c r="F827" s="4"/>
      <c r="G827" s="4"/>
    </row>
    <row r="828" spans="1:7" ht="14.25" customHeight="1">
      <c r="A828" s="4"/>
      <c r="B828" s="4"/>
      <c r="C828" s="4"/>
      <c r="D828" s="4"/>
      <c r="E828" s="4"/>
      <c r="F828" s="4"/>
      <c r="G828" s="4"/>
    </row>
    <row r="829" spans="1:7" ht="14.25" customHeight="1">
      <c r="A829" s="4"/>
      <c r="B829" s="4"/>
      <c r="C829" s="4"/>
      <c r="D829" s="4"/>
      <c r="E829" s="4"/>
      <c r="F829" s="4"/>
      <c r="G829" s="4"/>
    </row>
    <row r="830" spans="1:7" ht="14.25" customHeight="1">
      <c r="A830" s="4"/>
      <c r="B830" s="4"/>
      <c r="C830" s="4"/>
      <c r="D830" s="4"/>
      <c r="E830" s="4"/>
      <c r="F830" s="4"/>
      <c r="G830" s="4"/>
    </row>
    <row r="831" spans="1:7" ht="14.25" customHeight="1">
      <c r="A831" s="4"/>
      <c r="B831" s="4"/>
      <c r="C831" s="4"/>
      <c r="D831" s="4"/>
      <c r="E831" s="4"/>
      <c r="F831" s="4"/>
      <c r="G831" s="4"/>
    </row>
    <row r="832" spans="1:7" ht="14.25" customHeight="1">
      <c r="A832" s="4"/>
      <c r="B832" s="4"/>
      <c r="C832" s="4"/>
      <c r="D832" s="4"/>
      <c r="E832" s="4"/>
      <c r="F832" s="4"/>
      <c r="G832" s="4"/>
    </row>
    <row r="833" spans="1:7" ht="14.25" customHeight="1">
      <c r="A833" s="4"/>
      <c r="B833" s="4"/>
      <c r="C833" s="4"/>
      <c r="D833" s="4"/>
      <c r="E833" s="4"/>
      <c r="F833" s="4"/>
      <c r="G833" s="4"/>
    </row>
    <row r="834" spans="1:7" ht="14.25" customHeight="1">
      <c r="A834" s="4"/>
      <c r="B834" s="4"/>
      <c r="C834" s="4"/>
      <c r="D834" s="4"/>
      <c r="E834" s="4"/>
      <c r="F834" s="4"/>
      <c r="G834" s="4"/>
    </row>
    <row r="835" spans="1:7" ht="14.25" customHeight="1">
      <c r="A835" s="4"/>
      <c r="B835" s="4"/>
      <c r="C835" s="4"/>
      <c r="D835" s="4"/>
      <c r="E835" s="4"/>
      <c r="F835" s="4"/>
      <c r="G835" s="4"/>
    </row>
    <row r="836" spans="1:7" ht="14.25" customHeight="1">
      <c r="A836" s="4"/>
      <c r="B836" s="4"/>
      <c r="C836" s="4"/>
      <c r="D836" s="4"/>
      <c r="E836" s="4"/>
      <c r="F836" s="4"/>
      <c r="G836" s="4"/>
    </row>
    <row r="837" spans="1:7" ht="14.25" customHeight="1">
      <c r="A837" s="4"/>
      <c r="B837" s="4"/>
      <c r="C837" s="4"/>
      <c r="D837" s="4"/>
      <c r="E837" s="4"/>
      <c r="F837" s="4"/>
      <c r="G837" s="4"/>
    </row>
    <row r="838" spans="1:7" ht="14.25" customHeight="1">
      <c r="A838" s="4"/>
      <c r="B838" s="4"/>
      <c r="C838" s="4"/>
      <c r="D838" s="4"/>
      <c r="E838" s="4"/>
      <c r="F838" s="4"/>
      <c r="G838" s="4"/>
    </row>
    <row r="839" spans="1:7" ht="14.25" customHeight="1">
      <c r="A839" s="4"/>
      <c r="B839" s="4"/>
      <c r="C839" s="4"/>
      <c r="D839" s="4"/>
      <c r="E839" s="4"/>
      <c r="F839" s="4"/>
      <c r="G839" s="4"/>
    </row>
    <row r="840" spans="1:7" ht="14.25" customHeight="1">
      <c r="A840" s="4"/>
      <c r="B840" s="4"/>
      <c r="C840" s="4"/>
      <c r="D840" s="4"/>
      <c r="E840" s="4"/>
      <c r="F840" s="4"/>
      <c r="G840" s="4"/>
    </row>
    <row r="841" spans="1:7" ht="14.25" customHeight="1">
      <c r="A841" s="4"/>
      <c r="B841" s="4"/>
      <c r="C841" s="4"/>
      <c r="D841" s="4"/>
      <c r="E841" s="4"/>
      <c r="F841" s="4"/>
      <c r="G841" s="4"/>
    </row>
    <row r="842" spans="1:7" ht="14.25" customHeight="1">
      <c r="A842" s="4"/>
      <c r="B842" s="4"/>
      <c r="C842" s="4"/>
      <c r="D842" s="4"/>
      <c r="E842" s="4"/>
      <c r="F842" s="4"/>
      <c r="G842" s="4"/>
    </row>
    <row r="843" spans="1:7" ht="14.25" customHeight="1">
      <c r="A843" s="4"/>
      <c r="B843" s="4"/>
      <c r="C843" s="4"/>
      <c r="D843" s="4"/>
      <c r="E843" s="4"/>
      <c r="F843" s="4"/>
      <c r="G843" s="4"/>
    </row>
    <row r="844" spans="1:7" ht="14.25" customHeight="1">
      <c r="A844" s="4"/>
      <c r="B844" s="4"/>
      <c r="C844" s="4"/>
      <c r="D844" s="4"/>
      <c r="E844" s="4"/>
      <c r="F844" s="4"/>
      <c r="G844" s="4"/>
    </row>
    <row r="845" spans="1:7" ht="14.25" customHeight="1">
      <c r="A845" s="4"/>
      <c r="B845" s="4"/>
      <c r="C845" s="4"/>
      <c r="D845" s="4"/>
      <c r="E845" s="4"/>
      <c r="F845" s="4"/>
      <c r="G845" s="4"/>
    </row>
    <row r="846" spans="1:7" ht="14.25" customHeight="1">
      <c r="A846" s="4"/>
      <c r="B846" s="4"/>
      <c r="C846" s="4"/>
      <c r="D846" s="4"/>
      <c r="E846" s="4"/>
      <c r="F846" s="4"/>
      <c r="G846" s="4"/>
    </row>
    <row r="847" spans="1:7" ht="14.25" customHeight="1">
      <c r="A847" s="4"/>
      <c r="B847" s="4"/>
      <c r="C847" s="4"/>
      <c r="D847" s="4"/>
      <c r="E847" s="4"/>
      <c r="F847" s="4"/>
      <c r="G847" s="4"/>
    </row>
    <row r="848" spans="1:7" ht="14.25" customHeight="1">
      <c r="A848" s="4"/>
      <c r="B848" s="4"/>
      <c r="C848" s="4"/>
      <c r="D848" s="4"/>
      <c r="E848" s="4"/>
      <c r="F848" s="4"/>
      <c r="G848" s="4"/>
    </row>
    <row r="849" spans="1:7" ht="14.25" customHeight="1">
      <c r="A849" s="4"/>
      <c r="B849" s="4"/>
      <c r="C849" s="4"/>
      <c r="D849" s="4"/>
      <c r="E849" s="4"/>
      <c r="F849" s="4"/>
      <c r="G849" s="4"/>
    </row>
    <row r="850" spans="1:7" ht="14.25" customHeight="1">
      <c r="A850" s="4"/>
      <c r="B850" s="4"/>
      <c r="C850" s="4"/>
      <c r="D850" s="4"/>
      <c r="E850" s="4"/>
      <c r="F850" s="4"/>
      <c r="G850" s="4"/>
    </row>
    <row r="851" spans="1:7" ht="14.25" customHeight="1">
      <c r="A851" s="4"/>
      <c r="B851" s="4"/>
      <c r="C851" s="4"/>
      <c r="D851" s="4"/>
      <c r="E851" s="4"/>
      <c r="F851" s="4"/>
      <c r="G851" s="4"/>
    </row>
    <row r="852" spans="1:7" ht="14.25" customHeight="1">
      <c r="A852" s="4"/>
      <c r="B852" s="4"/>
      <c r="C852" s="4"/>
      <c r="D852" s="4"/>
      <c r="E852" s="4"/>
      <c r="F852" s="4"/>
      <c r="G852" s="4"/>
    </row>
    <row r="853" spans="1:7" ht="14.25" customHeight="1">
      <c r="A853" s="4"/>
      <c r="B853" s="4"/>
      <c r="C853" s="4"/>
      <c r="D853" s="4"/>
      <c r="E853" s="4"/>
      <c r="F853" s="4"/>
      <c r="G853" s="4"/>
    </row>
    <row r="854" spans="1:7" ht="14.25" customHeight="1">
      <c r="A854" s="4"/>
      <c r="B854" s="4"/>
      <c r="C854" s="4"/>
      <c r="D854" s="4"/>
      <c r="E854" s="4"/>
      <c r="F854" s="4"/>
      <c r="G854" s="4"/>
    </row>
    <row r="855" spans="1:7" ht="14.25" customHeight="1">
      <c r="A855" s="4"/>
      <c r="B855" s="4"/>
      <c r="C855" s="4"/>
      <c r="D855" s="4"/>
      <c r="E855" s="4"/>
      <c r="F855" s="4"/>
      <c r="G855" s="4"/>
    </row>
    <row r="856" spans="1:7" ht="14.25" customHeight="1">
      <c r="A856" s="4"/>
      <c r="B856" s="4"/>
      <c r="C856" s="4"/>
      <c r="D856" s="4"/>
      <c r="E856" s="4"/>
      <c r="F856" s="4"/>
      <c r="G856" s="4"/>
    </row>
    <row r="857" spans="1:7" ht="14.25" customHeight="1">
      <c r="A857" s="4"/>
      <c r="B857" s="4"/>
      <c r="C857" s="4"/>
      <c r="D857" s="4"/>
      <c r="E857" s="4"/>
      <c r="F857" s="4"/>
      <c r="G857" s="4"/>
    </row>
    <row r="858" spans="1:7" ht="14.25" customHeight="1">
      <c r="A858" s="4"/>
      <c r="B858" s="4"/>
      <c r="C858" s="4"/>
      <c r="D858" s="4"/>
      <c r="E858" s="4"/>
      <c r="F858" s="4"/>
      <c r="G858" s="4"/>
    </row>
    <row r="859" spans="1:7" ht="14.25" customHeight="1">
      <c r="A859" s="4"/>
      <c r="B859" s="4"/>
      <c r="C859" s="4"/>
      <c r="D859" s="4"/>
      <c r="E859" s="4"/>
      <c r="F859" s="4"/>
      <c r="G859" s="4"/>
    </row>
    <row r="860" spans="1:7" ht="14.25" customHeight="1">
      <c r="A860" s="4"/>
      <c r="B860" s="4"/>
      <c r="C860" s="4"/>
      <c r="D860" s="4"/>
      <c r="E860" s="4"/>
      <c r="F860" s="4"/>
      <c r="G860" s="4"/>
    </row>
    <row r="861" spans="1:7" ht="14.25" customHeight="1">
      <c r="A861" s="4"/>
      <c r="B861" s="4"/>
      <c r="C861" s="4"/>
      <c r="D861" s="4"/>
      <c r="E861" s="4"/>
      <c r="F861" s="4"/>
      <c r="G861" s="4"/>
    </row>
    <row r="862" spans="1:7" ht="14.25" customHeight="1">
      <c r="A862" s="4"/>
      <c r="B862" s="4"/>
      <c r="C862" s="4"/>
      <c r="D862" s="4"/>
      <c r="E862" s="4"/>
      <c r="F862" s="4"/>
      <c r="G862" s="4"/>
    </row>
    <row r="863" spans="1:7" ht="14.25" customHeight="1">
      <c r="A863" s="4"/>
      <c r="B863" s="4"/>
      <c r="C863" s="4"/>
      <c r="D863" s="4"/>
      <c r="E863" s="4"/>
      <c r="F863" s="4"/>
      <c r="G863" s="4"/>
    </row>
    <row r="864" spans="1:7" ht="14.25" customHeight="1">
      <c r="A864" s="4"/>
      <c r="B864" s="4"/>
      <c r="C864" s="4"/>
      <c r="D864" s="4"/>
      <c r="E864" s="4"/>
      <c r="F864" s="4"/>
      <c r="G864" s="4"/>
    </row>
    <row r="865" spans="1:7" ht="14.25" customHeight="1">
      <c r="A865" s="4"/>
      <c r="B865" s="4"/>
      <c r="C865" s="4"/>
      <c r="D865" s="4"/>
      <c r="E865" s="4"/>
      <c r="F865" s="4"/>
      <c r="G865" s="4"/>
    </row>
    <row r="866" spans="1:7" ht="14.25" customHeight="1">
      <c r="A866" s="4"/>
      <c r="B866" s="4"/>
      <c r="C866" s="4"/>
      <c r="D866" s="4"/>
      <c r="E866" s="4"/>
      <c r="F866" s="4"/>
      <c r="G866" s="4"/>
    </row>
    <row r="867" spans="1:7" ht="14.25" customHeight="1">
      <c r="A867" s="4"/>
      <c r="B867" s="4"/>
      <c r="C867" s="4"/>
      <c r="D867" s="4"/>
      <c r="E867" s="4"/>
      <c r="F867" s="4"/>
      <c r="G867" s="4"/>
    </row>
    <row r="868" spans="1:7" ht="14.25" customHeight="1">
      <c r="A868" s="4"/>
      <c r="B868" s="4"/>
      <c r="C868" s="4"/>
      <c r="D868" s="4"/>
      <c r="E868" s="4"/>
      <c r="F868" s="4"/>
      <c r="G868" s="4"/>
    </row>
    <row r="869" spans="1:7" ht="14.25" customHeight="1">
      <c r="A869" s="4"/>
      <c r="B869" s="4"/>
      <c r="C869" s="4"/>
      <c r="D869" s="4"/>
      <c r="E869" s="4"/>
      <c r="F869" s="4"/>
      <c r="G869" s="4"/>
    </row>
    <row r="870" spans="1:7" ht="14.25" customHeight="1">
      <c r="A870" s="4"/>
      <c r="B870" s="4"/>
      <c r="C870" s="4"/>
      <c r="D870" s="4"/>
      <c r="E870" s="4"/>
      <c r="F870" s="4"/>
      <c r="G870" s="4"/>
    </row>
    <row r="871" spans="1:7" ht="14.25" customHeight="1">
      <c r="A871" s="4"/>
      <c r="B871" s="4"/>
      <c r="C871" s="4"/>
      <c r="D871" s="4"/>
      <c r="E871" s="4"/>
      <c r="F871" s="4"/>
      <c r="G871" s="4"/>
    </row>
    <row r="872" spans="1:7" ht="14.25" customHeight="1">
      <c r="A872" s="4"/>
      <c r="B872" s="4"/>
      <c r="C872" s="4"/>
      <c r="D872" s="4"/>
      <c r="E872" s="4"/>
      <c r="F872" s="4"/>
      <c r="G872" s="4"/>
    </row>
    <row r="873" spans="1:7" ht="14.25" customHeight="1">
      <c r="A873" s="4"/>
      <c r="B873" s="4"/>
      <c r="C873" s="4"/>
      <c r="D873" s="4"/>
      <c r="E873" s="4"/>
      <c r="F873" s="4"/>
      <c r="G873" s="4"/>
    </row>
    <row r="874" spans="1:7" ht="14.25" customHeight="1">
      <c r="A874" s="4"/>
      <c r="B874" s="4"/>
      <c r="C874" s="4"/>
      <c r="D874" s="4"/>
      <c r="E874" s="4"/>
      <c r="F874" s="4"/>
      <c r="G874" s="4"/>
    </row>
    <row r="875" spans="1:7" ht="14.25" customHeight="1">
      <c r="A875" s="4"/>
      <c r="B875" s="4"/>
      <c r="C875" s="4"/>
      <c r="D875" s="4"/>
      <c r="E875" s="4"/>
      <c r="F875" s="4"/>
      <c r="G875" s="4"/>
    </row>
    <row r="876" spans="1:7" ht="14.25" customHeight="1">
      <c r="A876" s="4"/>
      <c r="B876" s="4"/>
      <c r="C876" s="4"/>
      <c r="D876" s="4"/>
      <c r="E876" s="4"/>
      <c r="F876" s="4"/>
      <c r="G876" s="4"/>
    </row>
    <row r="877" spans="1:7" ht="14.25" customHeight="1">
      <c r="A877" s="4"/>
      <c r="B877" s="4"/>
      <c r="C877" s="4"/>
      <c r="D877" s="4"/>
      <c r="E877" s="4"/>
      <c r="F877" s="4"/>
      <c r="G877" s="4"/>
    </row>
    <row r="878" spans="1:7" ht="14.25" customHeight="1">
      <c r="A878" s="4"/>
      <c r="B878" s="4"/>
      <c r="C878" s="4"/>
      <c r="D878" s="4"/>
      <c r="E878" s="4"/>
      <c r="F878" s="4"/>
      <c r="G878" s="4"/>
    </row>
    <row r="879" spans="1:7" ht="14.25" customHeight="1">
      <c r="A879" s="4"/>
      <c r="B879" s="4"/>
      <c r="C879" s="4"/>
      <c r="D879" s="4"/>
      <c r="E879" s="4"/>
      <c r="F879" s="4"/>
      <c r="G879" s="4"/>
    </row>
    <row r="880" spans="1:7" ht="14.25" customHeight="1">
      <c r="A880" s="4"/>
      <c r="B880" s="4"/>
      <c r="C880" s="4"/>
      <c r="D880" s="4"/>
      <c r="E880" s="4"/>
      <c r="F880" s="4"/>
      <c r="G880" s="4"/>
    </row>
    <row r="881" spans="1:7" ht="14.25" customHeight="1">
      <c r="A881" s="4"/>
      <c r="B881" s="4"/>
      <c r="C881" s="4"/>
      <c r="D881" s="4"/>
      <c r="E881" s="4"/>
      <c r="F881" s="4"/>
      <c r="G881" s="4"/>
    </row>
    <row r="882" spans="1:7" ht="14.25" customHeight="1">
      <c r="A882" s="4"/>
      <c r="B882" s="4"/>
      <c r="C882" s="4"/>
      <c r="D882" s="4"/>
      <c r="E882" s="4"/>
      <c r="F882" s="4"/>
      <c r="G882" s="4"/>
    </row>
    <row r="883" spans="1:7" ht="14.25" customHeight="1">
      <c r="A883" s="4"/>
      <c r="B883" s="4"/>
      <c r="C883" s="4"/>
      <c r="D883" s="4"/>
      <c r="E883" s="4"/>
      <c r="F883" s="4"/>
      <c r="G883" s="4"/>
    </row>
    <row r="884" spans="1:7" ht="14.25" customHeight="1">
      <c r="A884" s="4"/>
      <c r="B884" s="4"/>
      <c r="C884" s="4"/>
      <c r="D884" s="4"/>
      <c r="E884" s="4"/>
      <c r="F884" s="4"/>
      <c r="G884" s="4"/>
    </row>
    <row r="885" spans="1:7" ht="14.25" customHeight="1">
      <c r="A885" s="4"/>
      <c r="B885" s="4"/>
      <c r="C885" s="4"/>
      <c r="D885" s="4"/>
      <c r="E885" s="4"/>
      <c r="F885" s="4"/>
      <c r="G885" s="4"/>
    </row>
    <row r="886" spans="1:7" ht="14.25" customHeight="1">
      <c r="A886" s="4"/>
      <c r="B886" s="4"/>
      <c r="C886" s="4"/>
      <c r="D886" s="4"/>
      <c r="E886" s="4"/>
      <c r="F886" s="4"/>
      <c r="G886" s="4"/>
    </row>
    <row r="887" spans="1:7" ht="14.25" customHeight="1">
      <c r="A887" s="4"/>
      <c r="B887" s="4"/>
      <c r="C887" s="4"/>
      <c r="D887" s="4"/>
      <c r="E887" s="4"/>
      <c r="F887" s="4"/>
      <c r="G887" s="4"/>
    </row>
    <row r="888" spans="1:7" ht="14.25" customHeight="1">
      <c r="A888" s="4"/>
      <c r="B888" s="4"/>
      <c r="C888" s="4"/>
      <c r="D888" s="4"/>
      <c r="E888" s="4"/>
      <c r="F888" s="4"/>
      <c r="G888" s="4"/>
    </row>
    <row r="889" spans="1:7" ht="14.25" customHeight="1">
      <c r="A889" s="4"/>
      <c r="B889" s="4"/>
      <c r="C889" s="4"/>
      <c r="D889" s="4"/>
      <c r="E889" s="4"/>
      <c r="F889" s="4"/>
      <c r="G889" s="4"/>
    </row>
    <row r="890" spans="1:7" ht="14.25" customHeight="1">
      <c r="A890" s="4"/>
      <c r="B890" s="4"/>
      <c r="C890" s="4"/>
      <c r="D890" s="4"/>
      <c r="E890" s="4"/>
      <c r="F890" s="4"/>
      <c r="G890" s="4"/>
    </row>
    <row r="891" spans="1:7" ht="14.25" customHeight="1">
      <c r="A891" s="4"/>
      <c r="B891" s="4"/>
      <c r="C891" s="4"/>
      <c r="D891" s="4"/>
      <c r="E891" s="4"/>
      <c r="F891" s="4"/>
      <c r="G891" s="4"/>
    </row>
    <row r="892" spans="1:7" ht="14.25" customHeight="1">
      <c r="A892" s="4"/>
      <c r="B892" s="4"/>
      <c r="C892" s="4"/>
      <c r="D892" s="4"/>
      <c r="E892" s="4"/>
      <c r="F892" s="4"/>
      <c r="G892" s="4"/>
    </row>
    <row r="893" spans="1:7" ht="14.25" customHeight="1">
      <c r="A893" s="4"/>
      <c r="B893" s="4"/>
      <c r="C893" s="4"/>
      <c r="D893" s="4"/>
      <c r="E893" s="4"/>
      <c r="F893" s="4"/>
      <c r="G893" s="4"/>
    </row>
    <row r="894" spans="1:7" ht="14.25" customHeight="1">
      <c r="A894" s="4"/>
      <c r="B894" s="4"/>
      <c r="C894" s="4"/>
      <c r="D894" s="4"/>
      <c r="E894" s="4"/>
      <c r="F894" s="4"/>
      <c r="G894" s="4"/>
    </row>
    <row r="895" spans="1:7" ht="14.25" customHeight="1">
      <c r="A895" s="4"/>
      <c r="B895" s="4"/>
      <c r="C895" s="4"/>
      <c r="D895" s="4"/>
      <c r="E895" s="4"/>
      <c r="F895" s="4"/>
      <c r="G895" s="4"/>
    </row>
    <row r="896" spans="1:7" ht="14.25" customHeight="1">
      <c r="A896" s="4"/>
      <c r="B896" s="4"/>
      <c r="C896" s="4"/>
      <c r="D896" s="4"/>
      <c r="E896" s="4"/>
      <c r="F896" s="4"/>
      <c r="G896" s="4"/>
    </row>
    <row r="897" spans="1:7" ht="14.25" customHeight="1">
      <c r="A897" s="4"/>
      <c r="B897" s="4"/>
      <c r="C897" s="4"/>
      <c r="D897" s="4"/>
      <c r="E897" s="4"/>
      <c r="F897" s="4"/>
      <c r="G897" s="4"/>
    </row>
    <row r="898" spans="1:7" ht="14.25" customHeight="1">
      <c r="A898" s="4"/>
      <c r="B898" s="4"/>
      <c r="C898" s="4"/>
      <c r="D898" s="4"/>
      <c r="E898" s="4"/>
      <c r="F898" s="4"/>
      <c r="G898" s="4"/>
    </row>
    <row r="899" spans="1:7" ht="14.25" customHeight="1">
      <c r="A899" s="4"/>
      <c r="B899" s="4"/>
      <c r="C899" s="4"/>
      <c r="D899" s="4"/>
      <c r="E899" s="4"/>
      <c r="F899" s="4"/>
      <c r="G899" s="4"/>
    </row>
    <row r="900" spans="1:7" ht="14.25" customHeight="1">
      <c r="A900" s="4"/>
      <c r="B900" s="4"/>
      <c r="C900" s="4"/>
      <c r="D900" s="4"/>
      <c r="E900" s="4"/>
      <c r="F900" s="4"/>
      <c r="G900" s="4"/>
    </row>
    <row r="901" spans="1:7" ht="14.25" customHeight="1">
      <c r="A901" s="4"/>
      <c r="B901" s="4"/>
      <c r="C901" s="4"/>
      <c r="D901" s="4"/>
      <c r="E901" s="4"/>
      <c r="F901" s="4"/>
      <c r="G901" s="4"/>
    </row>
    <row r="902" spans="1:7" ht="14.25" customHeight="1">
      <c r="A902" s="4"/>
      <c r="B902" s="4"/>
      <c r="C902" s="4"/>
      <c r="D902" s="4"/>
      <c r="E902" s="4"/>
      <c r="F902" s="4"/>
      <c r="G902" s="4"/>
    </row>
    <row r="903" spans="1:7" ht="14.25" customHeight="1">
      <c r="A903" s="4"/>
      <c r="B903" s="4"/>
      <c r="C903" s="4"/>
      <c r="D903" s="4"/>
      <c r="E903" s="4"/>
      <c r="F903" s="4"/>
      <c r="G903" s="4"/>
    </row>
    <row r="904" spans="1:7" ht="14.25" customHeight="1">
      <c r="A904" s="4"/>
      <c r="B904" s="4"/>
      <c r="C904" s="4"/>
      <c r="D904" s="4"/>
      <c r="E904" s="4"/>
      <c r="F904" s="4"/>
      <c r="G904" s="4"/>
    </row>
    <row r="905" spans="1:7" ht="14.25" customHeight="1">
      <c r="A905" s="4"/>
      <c r="B905" s="4"/>
      <c r="C905" s="4"/>
      <c r="D905" s="4"/>
      <c r="E905" s="4"/>
      <c r="F905" s="4"/>
      <c r="G905" s="4"/>
    </row>
    <row r="906" spans="1:7" ht="14.25" customHeight="1">
      <c r="A906" s="4"/>
      <c r="B906" s="4"/>
      <c r="C906" s="4"/>
      <c r="D906" s="4"/>
      <c r="E906" s="4"/>
      <c r="F906" s="4"/>
      <c r="G906" s="4"/>
    </row>
    <row r="907" spans="1:7" ht="14.25" customHeight="1">
      <c r="A907" s="4"/>
      <c r="B907" s="4"/>
      <c r="C907" s="4"/>
      <c r="D907" s="4"/>
      <c r="E907" s="4"/>
      <c r="F907" s="4"/>
      <c r="G907" s="4"/>
    </row>
    <row r="908" spans="1:7" ht="14.25" customHeight="1">
      <c r="A908" s="4"/>
      <c r="B908" s="4"/>
      <c r="C908" s="4"/>
      <c r="D908" s="4"/>
      <c r="E908" s="4"/>
      <c r="F908" s="4"/>
      <c r="G908" s="4"/>
    </row>
    <row r="909" spans="1:7" ht="14.25" customHeight="1">
      <c r="A909" s="4"/>
      <c r="B909" s="4"/>
      <c r="C909" s="4"/>
      <c r="D909" s="4"/>
      <c r="E909" s="4"/>
      <c r="F909" s="4"/>
      <c r="G909" s="4"/>
    </row>
    <row r="910" spans="1:7" ht="14.25" customHeight="1">
      <c r="A910" s="4"/>
      <c r="B910" s="4"/>
      <c r="C910" s="4"/>
      <c r="D910" s="4"/>
      <c r="E910" s="4"/>
      <c r="F910" s="4"/>
      <c r="G910" s="4"/>
    </row>
    <row r="911" spans="1:7" ht="14.25" customHeight="1">
      <c r="A911" s="4"/>
      <c r="B911" s="4"/>
      <c r="C911" s="4"/>
      <c r="D911" s="4"/>
      <c r="E911" s="4"/>
      <c r="F911" s="4"/>
      <c r="G911" s="4"/>
    </row>
    <row r="912" spans="1:7" ht="14.25" customHeight="1">
      <c r="A912" s="4"/>
      <c r="B912" s="4"/>
      <c r="C912" s="4"/>
      <c r="D912" s="4"/>
      <c r="E912" s="4"/>
      <c r="F912" s="4"/>
      <c r="G912" s="4"/>
    </row>
    <row r="913" spans="1:7" ht="14.25" customHeight="1">
      <c r="A913" s="4"/>
      <c r="B913" s="4"/>
      <c r="C913" s="4"/>
      <c r="D913" s="4"/>
      <c r="E913" s="4"/>
      <c r="F913" s="4"/>
      <c r="G913" s="4"/>
    </row>
    <row r="914" spans="1:7" ht="14.25" customHeight="1">
      <c r="A914" s="4"/>
      <c r="B914" s="4"/>
      <c r="C914" s="4"/>
      <c r="D914" s="4"/>
      <c r="E914" s="4"/>
      <c r="F914" s="4"/>
      <c r="G914" s="4"/>
    </row>
    <row r="915" spans="1:7" ht="14.25" customHeight="1">
      <c r="A915" s="4"/>
      <c r="B915" s="4"/>
      <c r="C915" s="4"/>
      <c r="D915" s="4"/>
      <c r="E915" s="4"/>
      <c r="F915" s="4"/>
      <c r="G915" s="4"/>
    </row>
    <row r="916" spans="1:7" ht="14.25" customHeight="1">
      <c r="A916" s="4"/>
      <c r="B916" s="4"/>
      <c r="C916" s="4"/>
      <c r="D916" s="4"/>
      <c r="E916" s="4"/>
      <c r="F916" s="4"/>
      <c r="G916" s="4"/>
    </row>
    <row r="917" spans="1:7" ht="14.25" customHeight="1">
      <c r="A917" s="4"/>
      <c r="B917" s="4"/>
      <c r="C917" s="4"/>
      <c r="D917" s="4"/>
      <c r="E917" s="4"/>
      <c r="F917" s="4"/>
      <c r="G917" s="4"/>
    </row>
    <row r="918" spans="1:7" ht="14.25" customHeight="1">
      <c r="A918" s="4"/>
      <c r="B918" s="4"/>
      <c r="C918" s="4"/>
      <c r="D918" s="4"/>
      <c r="E918" s="4"/>
      <c r="F918" s="4"/>
      <c r="G918" s="4"/>
    </row>
    <row r="919" spans="1:7" ht="14.25" customHeight="1">
      <c r="A919" s="4"/>
      <c r="B919" s="4"/>
      <c r="C919" s="4"/>
      <c r="D919" s="4"/>
      <c r="E919" s="4"/>
      <c r="F919" s="4"/>
      <c r="G919" s="4"/>
    </row>
    <row r="920" spans="1:7" ht="14.25" customHeight="1">
      <c r="A920" s="4"/>
      <c r="B920" s="4"/>
      <c r="C920" s="4"/>
      <c r="D920" s="4"/>
      <c r="E920" s="4"/>
      <c r="F920" s="4"/>
      <c r="G920" s="4"/>
    </row>
    <row r="921" spans="1:7" ht="14.25" customHeight="1">
      <c r="A921" s="4"/>
      <c r="B921" s="4"/>
      <c r="C921" s="4"/>
      <c r="D921" s="4"/>
      <c r="E921" s="4"/>
      <c r="F921" s="4"/>
      <c r="G921" s="4"/>
    </row>
    <row r="922" spans="1:7" ht="14.25" customHeight="1">
      <c r="A922" s="4"/>
      <c r="B922" s="4"/>
      <c r="C922" s="4"/>
      <c r="D922" s="4"/>
      <c r="E922" s="4"/>
      <c r="F922" s="4"/>
      <c r="G922" s="4"/>
    </row>
    <row r="923" spans="1:7" ht="14.25" customHeight="1">
      <c r="A923" s="4"/>
      <c r="B923" s="4"/>
      <c r="C923" s="4"/>
      <c r="D923" s="4"/>
      <c r="E923" s="4"/>
      <c r="F923" s="4"/>
      <c r="G923" s="4"/>
    </row>
    <row r="924" spans="1:7" ht="14.25" customHeight="1">
      <c r="A924" s="4"/>
      <c r="B924" s="4"/>
      <c r="C924" s="4"/>
      <c r="D924" s="4"/>
      <c r="E924" s="4"/>
      <c r="F924" s="4"/>
      <c r="G924" s="4"/>
    </row>
    <row r="925" spans="1:7" ht="14.25" customHeight="1">
      <c r="A925" s="4"/>
      <c r="B925" s="4"/>
      <c r="C925" s="4"/>
      <c r="D925" s="4"/>
      <c r="E925" s="4"/>
      <c r="F925" s="4"/>
      <c r="G925" s="4"/>
    </row>
    <row r="926" spans="1:7" ht="14.25" customHeight="1">
      <c r="A926" s="4"/>
      <c r="B926" s="4"/>
      <c r="C926" s="4"/>
      <c r="D926" s="4"/>
      <c r="E926" s="4"/>
      <c r="F926" s="4"/>
      <c r="G926" s="4"/>
    </row>
    <row r="927" spans="1:7" ht="14.25" customHeight="1">
      <c r="A927" s="4"/>
      <c r="B927" s="4"/>
      <c r="C927" s="4"/>
      <c r="D927" s="4"/>
      <c r="E927" s="4"/>
      <c r="F927" s="4"/>
      <c r="G927" s="4"/>
    </row>
    <row r="928" spans="1:7" ht="14.25" customHeight="1">
      <c r="A928" s="4"/>
      <c r="B928" s="4"/>
      <c r="C928" s="4"/>
      <c r="D928" s="4"/>
      <c r="E928" s="4"/>
      <c r="F928" s="4"/>
      <c r="G928" s="4"/>
    </row>
    <row r="929" spans="1:7" ht="14.25" customHeight="1">
      <c r="A929" s="4"/>
      <c r="B929" s="4"/>
      <c r="C929" s="4"/>
      <c r="D929" s="4"/>
      <c r="E929" s="4"/>
      <c r="F929" s="4"/>
      <c r="G929" s="4"/>
    </row>
    <row r="930" spans="1:7" ht="14.25" customHeight="1">
      <c r="A930" s="4"/>
      <c r="B930" s="4"/>
      <c r="C930" s="4"/>
      <c r="D930" s="4"/>
      <c r="E930" s="4"/>
      <c r="F930" s="4"/>
      <c r="G930" s="4"/>
    </row>
    <row r="931" spans="1:7" ht="14.25" customHeight="1">
      <c r="A931" s="4"/>
      <c r="B931" s="4"/>
      <c r="C931" s="4"/>
      <c r="D931" s="4"/>
      <c r="E931" s="4"/>
      <c r="F931" s="4"/>
      <c r="G931" s="4"/>
    </row>
    <row r="932" spans="1:7" ht="14.25" customHeight="1">
      <c r="A932" s="4"/>
      <c r="B932" s="4"/>
      <c r="C932" s="4"/>
      <c r="D932" s="4"/>
      <c r="E932" s="4"/>
      <c r="F932" s="4"/>
      <c r="G932" s="4"/>
    </row>
    <row r="933" spans="1:7" ht="14.25" customHeight="1">
      <c r="A933" s="4"/>
      <c r="B933" s="4"/>
      <c r="C933" s="4"/>
      <c r="D933" s="4"/>
      <c r="E933" s="4"/>
      <c r="F933" s="4"/>
      <c r="G933" s="4"/>
    </row>
    <row r="934" spans="1:7" ht="14.25" customHeight="1">
      <c r="A934" s="4"/>
      <c r="B934" s="4"/>
      <c r="C934" s="4"/>
      <c r="D934" s="4"/>
      <c r="E934" s="4"/>
      <c r="F934" s="4"/>
      <c r="G934" s="4"/>
    </row>
    <row r="935" spans="1:7" ht="14.25" customHeight="1">
      <c r="A935" s="4"/>
      <c r="B935" s="4"/>
      <c r="C935" s="4"/>
      <c r="D935" s="4"/>
      <c r="E935" s="4"/>
      <c r="F935" s="4"/>
      <c r="G935" s="4"/>
    </row>
    <row r="936" spans="1:7" ht="14.25" customHeight="1">
      <c r="A936" s="4"/>
      <c r="B936" s="4"/>
      <c r="C936" s="4"/>
      <c r="D936" s="4"/>
      <c r="E936" s="4"/>
      <c r="F936" s="4"/>
      <c r="G936" s="4"/>
    </row>
    <row r="937" spans="1:7" ht="14.25" customHeight="1">
      <c r="A937" s="4"/>
      <c r="B937" s="4"/>
      <c r="C937" s="4"/>
      <c r="D937" s="4"/>
      <c r="E937" s="4"/>
      <c r="F937" s="4"/>
      <c r="G937" s="4"/>
    </row>
    <row r="938" spans="1:7" ht="14.25" customHeight="1">
      <c r="A938" s="4"/>
      <c r="B938" s="4"/>
      <c r="C938" s="4"/>
      <c r="D938" s="4"/>
      <c r="E938" s="4"/>
      <c r="F938" s="4"/>
      <c r="G938" s="4"/>
    </row>
    <row r="939" spans="1:7" ht="14.25" customHeight="1">
      <c r="A939" s="4"/>
      <c r="B939" s="4"/>
      <c r="C939" s="4"/>
      <c r="D939" s="4"/>
      <c r="E939" s="4"/>
      <c r="F939" s="4"/>
      <c r="G939" s="4"/>
    </row>
    <row r="940" spans="1:7" ht="14.25" customHeight="1">
      <c r="A940" s="4"/>
      <c r="B940" s="4"/>
      <c r="C940" s="4"/>
      <c r="D940" s="4"/>
      <c r="E940" s="4"/>
      <c r="F940" s="4"/>
      <c r="G940" s="4"/>
    </row>
    <row r="941" spans="1:7" ht="14.25" customHeight="1">
      <c r="A941" s="4"/>
      <c r="B941" s="4"/>
      <c r="C941" s="4"/>
      <c r="D941" s="4"/>
      <c r="E941" s="4"/>
      <c r="F941" s="4"/>
      <c r="G941" s="4"/>
    </row>
    <row r="942" spans="1:7" ht="14.25" customHeight="1">
      <c r="A942" s="4"/>
      <c r="B942" s="4"/>
      <c r="C942" s="4"/>
      <c r="D942" s="4"/>
      <c r="E942" s="4"/>
      <c r="F942" s="4"/>
      <c r="G942" s="4"/>
    </row>
    <row r="943" spans="1:7" ht="14.25" customHeight="1">
      <c r="A943" s="4"/>
      <c r="B943" s="4"/>
      <c r="C943" s="4"/>
      <c r="D943" s="4"/>
      <c r="E943" s="4"/>
      <c r="F943" s="4"/>
      <c r="G943" s="4"/>
    </row>
    <row r="944" spans="1:7" ht="14.25" customHeight="1">
      <c r="A944" s="4"/>
      <c r="B944" s="4"/>
      <c r="C944" s="4"/>
      <c r="D944" s="4"/>
      <c r="E944" s="4"/>
      <c r="F944" s="4"/>
      <c r="G944" s="4"/>
    </row>
    <row r="945" spans="1:7" ht="14.25" customHeight="1">
      <c r="A945" s="4"/>
      <c r="B945" s="4"/>
      <c r="C945" s="4"/>
      <c r="D945" s="4"/>
      <c r="E945" s="4"/>
      <c r="F945" s="4"/>
      <c r="G945" s="4"/>
    </row>
    <row r="946" spans="1:7" ht="14.25" customHeight="1">
      <c r="A946" s="4"/>
      <c r="B946" s="4"/>
      <c r="C946" s="4"/>
      <c r="D946" s="4"/>
      <c r="E946" s="4"/>
      <c r="F946" s="4"/>
      <c r="G946" s="4"/>
    </row>
    <row r="947" spans="1:7" ht="14.25" customHeight="1">
      <c r="A947" s="4"/>
      <c r="B947" s="4"/>
      <c r="C947" s="4"/>
      <c r="D947" s="4"/>
      <c r="E947" s="4"/>
      <c r="F947" s="4"/>
      <c r="G947" s="4"/>
    </row>
    <row r="948" spans="1:7" ht="14.25" customHeight="1">
      <c r="A948" s="4"/>
      <c r="B948" s="4"/>
      <c r="C948" s="4"/>
      <c r="D948" s="4"/>
      <c r="E948" s="4"/>
      <c r="F948" s="4"/>
      <c r="G948" s="4"/>
    </row>
    <row r="949" spans="1:7" ht="14.25" customHeight="1">
      <c r="A949" s="4"/>
      <c r="B949" s="4"/>
      <c r="C949" s="4"/>
      <c r="D949" s="4"/>
      <c r="E949" s="4"/>
      <c r="F949" s="4"/>
      <c r="G949" s="4"/>
    </row>
    <row r="950" spans="1:7" ht="14.25" customHeight="1">
      <c r="A950" s="4"/>
      <c r="B950" s="4"/>
      <c r="C950" s="4"/>
      <c r="D950" s="4"/>
      <c r="E950" s="4"/>
      <c r="F950" s="4"/>
      <c r="G950" s="4"/>
    </row>
    <row r="951" spans="1:7" ht="14.25" customHeight="1">
      <c r="A951" s="4"/>
      <c r="B951" s="4"/>
      <c r="C951" s="4"/>
      <c r="D951" s="4"/>
      <c r="E951" s="4"/>
      <c r="F951" s="4"/>
      <c r="G951" s="4"/>
    </row>
    <row r="952" spans="1:7" ht="14.25" customHeight="1">
      <c r="A952" s="4"/>
      <c r="B952" s="4"/>
      <c r="C952" s="4"/>
      <c r="D952" s="4"/>
      <c r="E952" s="4"/>
      <c r="F952" s="4"/>
      <c r="G952" s="4"/>
    </row>
    <row r="953" spans="1:7" ht="14.25" customHeight="1">
      <c r="A953" s="4"/>
      <c r="B953" s="4"/>
      <c r="C953" s="4"/>
      <c r="D953" s="4"/>
      <c r="E953" s="4"/>
      <c r="F953" s="4"/>
      <c r="G953" s="4"/>
    </row>
    <row r="954" spans="1:7" ht="14.25" customHeight="1">
      <c r="A954" s="4"/>
      <c r="B954" s="4"/>
      <c r="C954" s="4"/>
      <c r="D954" s="4"/>
      <c r="E954" s="4"/>
      <c r="F954" s="4"/>
      <c r="G954" s="4"/>
    </row>
    <row r="955" spans="1:7" ht="14.25" customHeight="1">
      <c r="A955" s="4"/>
      <c r="B955" s="4"/>
      <c r="C955" s="4"/>
      <c r="D955" s="4"/>
      <c r="E955" s="4"/>
      <c r="F955" s="4"/>
      <c r="G955" s="4"/>
    </row>
    <row r="956" spans="1:7" ht="14.25" customHeight="1">
      <c r="A956" s="4"/>
      <c r="B956" s="4"/>
      <c r="C956" s="4"/>
      <c r="D956" s="4"/>
      <c r="E956" s="4"/>
      <c r="F956" s="4"/>
      <c r="G956" s="4"/>
    </row>
    <row r="957" spans="1:7" ht="14.25" customHeight="1">
      <c r="A957" s="4"/>
      <c r="B957" s="4"/>
      <c r="C957" s="4"/>
      <c r="D957" s="4"/>
      <c r="E957" s="4"/>
      <c r="F957" s="4"/>
      <c r="G957" s="4"/>
    </row>
    <row r="958" spans="1:7" ht="14.25" customHeight="1">
      <c r="A958" s="4"/>
      <c r="B958" s="4"/>
      <c r="C958" s="4"/>
      <c r="D958" s="4"/>
      <c r="E958" s="4"/>
      <c r="F958" s="4"/>
      <c r="G958" s="4"/>
    </row>
    <row r="959" spans="1:7" ht="14.25" customHeight="1">
      <c r="A959" s="4"/>
      <c r="B959" s="4"/>
      <c r="C959" s="4"/>
      <c r="D959" s="4"/>
      <c r="E959" s="4"/>
      <c r="F959" s="4"/>
      <c r="G959" s="4"/>
    </row>
    <row r="960" spans="1:7" ht="14.25" customHeight="1">
      <c r="A960" s="4"/>
      <c r="B960" s="4"/>
      <c r="C960" s="4"/>
      <c r="D960" s="4"/>
      <c r="E960" s="4"/>
      <c r="F960" s="4"/>
      <c r="G960" s="4"/>
    </row>
    <row r="961" spans="1:7" ht="14.25" customHeight="1">
      <c r="A961" s="4"/>
      <c r="B961" s="4"/>
      <c r="C961" s="4"/>
      <c r="D961" s="4"/>
      <c r="E961" s="4"/>
      <c r="F961" s="4"/>
      <c r="G961" s="4"/>
    </row>
    <row r="962" spans="1:7" ht="14.25" customHeight="1">
      <c r="A962" s="4"/>
      <c r="B962" s="4"/>
      <c r="C962" s="4"/>
      <c r="D962" s="4"/>
      <c r="E962" s="4"/>
      <c r="F962" s="4"/>
      <c r="G962" s="4"/>
    </row>
    <row r="963" spans="1:7" ht="14.25" customHeight="1">
      <c r="A963" s="4"/>
      <c r="B963" s="4"/>
      <c r="C963" s="4"/>
      <c r="D963" s="4"/>
      <c r="E963" s="4"/>
      <c r="F963" s="4"/>
      <c r="G963" s="4"/>
    </row>
    <row r="964" spans="1:7" ht="14.25" customHeight="1">
      <c r="A964" s="4"/>
      <c r="B964" s="4"/>
      <c r="C964" s="4"/>
      <c r="D964" s="4"/>
      <c r="E964" s="4"/>
      <c r="F964" s="4"/>
      <c r="G964" s="4"/>
    </row>
    <row r="965" spans="1:7" ht="14.25" customHeight="1">
      <c r="A965" s="4"/>
      <c r="B965" s="4"/>
      <c r="C965" s="4"/>
      <c r="D965" s="4"/>
      <c r="E965" s="4"/>
      <c r="F965" s="4"/>
      <c r="G965" s="4"/>
    </row>
    <row r="966" spans="1:7" ht="14.25" customHeight="1">
      <c r="A966" s="4"/>
      <c r="B966" s="4"/>
      <c r="C966" s="4"/>
      <c r="D966" s="4"/>
      <c r="E966" s="4"/>
      <c r="F966" s="4"/>
      <c r="G966" s="4"/>
    </row>
    <row r="967" spans="1:7" ht="14.25" customHeight="1">
      <c r="A967" s="4"/>
      <c r="B967" s="4"/>
      <c r="C967" s="4"/>
      <c r="D967" s="4"/>
      <c r="E967" s="4"/>
      <c r="F967" s="4"/>
      <c r="G967" s="4"/>
    </row>
    <row r="968" spans="1:7" ht="14.25" customHeight="1">
      <c r="A968" s="4"/>
      <c r="B968" s="4"/>
      <c r="C968" s="4"/>
      <c r="D968" s="4"/>
      <c r="E968" s="4"/>
      <c r="F968" s="4"/>
      <c r="G968" s="4"/>
    </row>
    <row r="969" spans="1:7" ht="14.25" customHeight="1">
      <c r="A969" s="4"/>
      <c r="B969" s="4"/>
      <c r="C969" s="4"/>
      <c r="D969" s="4"/>
      <c r="E969" s="4"/>
      <c r="F969" s="4"/>
      <c r="G969" s="4"/>
    </row>
    <row r="970" spans="1:7" ht="14.25" customHeight="1">
      <c r="A970" s="4"/>
      <c r="B970" s="4"/>
      <c r="C970" s="4"/>
      <c r="D970" s="4"/>
      <c r="E970" s="4"/>
      <c r="F970" s="4"/>
      <c r="G970" s="4"/>
    </row>
    <row r="971" spans="1:7" ht="14.25" customHeight="1">
      <c r="A971" s="4"/>
      <c r="B971" s="4"/>
      <c r="C971" s="4"/>
      <c r="D971" s="4"/>
      <c r="E971" s="4"/>
      <c r="F971" s="4"/>
      <c r="G971" s="4"/>
    </row>
    <row r="972" spans="1:7" ht="14.25" customHeight="1">
      <c r="A972" s="4"/>
      <c r="B972" s="4"/>
      <c r="C972" s="4"/>
      <c r="D972" s="4"/>
      <c r="E972" s="4"/>
      <c r="F972" s="4"/>
      <c r="G972" s="4"/>
    </row>
    <row r="973" spans="1:7" ht="14.25" customHeight="1">
      <c r="A973" s="4"/>
      <c r="B973" s="4"/>
      <c r="C973" s="4"/>
      <c r="D973" s="4"/>
      <c r="E973" s="4"/>
      <c r="F973" s="4"/>
      <c r="G973" s="4"/>
    </row>
    <row r="974" spans="1:7" ht="14.25" customHeight="1">
      <c r="A974" s="4"/>
      <c r="B974" s="4"/>
      <c r="C974" s="4"/>
      <c r="D974" s="4"/>
      <c r="E974" s="4"/>
      <c r="F974" s="4"/>
      <c r="G974" s="4"/>
    </row>
    <row r="975" spans="1:7" ht="14.25" customHeight="1">
      <c r="A975" s="4"/>
      <c r="B975" s="4"/>
      <c r="C975" s="4"/>
      <c r="D975" s="4"/>
      <c r="E975" s="4"/>
      <c r="F975" s="4"/>
      <c r="G975" s="4"/>
    </row>
    <row r="976" spans="1:7" ht="14.25" customHeight="1">
      <c r="A976" s="4"/>
      <c r="B976" s="4"/>
      <c r="C976" s="4"/>
      <c r="D976" s="4"/>
      <c r="E976" s="4"/>
      <c r="F976" s="4"/>
      <c r="G976" s="4"/>
    </row>
    <row r="977" spans="1:7" ht="14.25" customHeight="1">
      <c r="A977" s="4"/>
      <c r="B977" s="4"/>
      <c r="C977" s="4"/>
      <c r="D977" s="4"/>
      <c r="E977" s="4"/>
      <c r="F977" s="4"/>
      <c r="G977" s="4"/>
    </row>
    <row r="978" spans="1:7" ht="14.25" customHeight="1">
      <c r="A978" s="4"/>
      <c r="B978" s="4"/>
      <c r="C978" s="4"/>
      <c r="D978" s="4"/>
      <c r="E978" s="4"/>
      <c r="F978" s="4"/>
      <c r="G978" s="4"/>
    </row>
    <row r="979" spans="1:7" ht="14.25" customHeight="1">
      <c r="A979" s="4"/>
      <c r="B979" s="4"/>
      <c r="C979" s="4"/>
      <c r="D979" s="4"/>
      <c r="E979" s="4"/>
      <c r="F979" s="4"/>
      <c r="G979" s="4"/>
    </row>
    <row r="980" spans="1:7" ht="14.25" customHeight="1">
      <c r="A980" s="4"/>
      <c r="B980" s="4"/>
      <c r="C980" s="4"/>
      <c r="D980" s="4"/>
      <c r="E980" s="4"/>
      <c r="F980" s="4"/>
      <c r="G980" s="4"/>
    </row>
    <row r="981" spans="1:7" ht="14.25" customHeight="1">
      <c r="A981" s="4"/>
      <c r="B981" s="4"/>
      <c r="C981" s="4"/>
      <c r="D981" s="4"/>
      <c r="E981" s="4"/>
      <c r="F981" s="4"/>
      <c r="G981" s="4"/>
    </row>
    <row r="982" spans="1:7" ht="14.25" customHeight="1">
      <c r="A982" s="4"/>
      <c r="B982" s="4"/>
      <c r="C982" s="4"/>
      <c r="D982" s="4"/>
      <c r="E982" s="4"/>
      <c r="F982" s="4"/>
      <c r="G982" s="4"/>
    </row>
    <row r="983" spans="1:7" ht="14.25" customHeight="1">
      <c r="A983" s="4"/>
      <c r="B983" s="4"/>
      <c r="C983" s="4"/>
      <c r="D983" s="4"/>
      <c r="E983" s="4"/>
      <c r="F983" s="4"/>
      <c r="G983" s="4"/>
    </row>
    <row r="984" spans="1:7" ht="14.25" customHeight="1">
      <c r="A984" s="4"/>
      <c r="B984" s="4"/>
      <c r="C984" s="4"/>
      <c r="D984" s="4"/>
      <c r="E984" s="4"/>
      <c r="F984" s="4"/>
      <c r="G984" s="4"/>
    </row>
    <row r="985" spans="1:7" ht="14.25" customHeight="1">
      <c r="A985" s="4"/>
      <c r="B985" s="4"/>
      <c r="C985" s="4"/>
      <c r="D985" s="4"/>
      <c r="E985" s="4"/>
      <c r="F985" s="4"/>
      <c r="G985" s="4"/>
    </row>
    <row r="986" spans="1:7" ht="14.25" customHeight="1">
      <c r="A986" s="4"/>
      <c r="B986" s="4"/>
      <c r="C986" s="4"/>
      <c r="D986" s="4"/>
      <c r="E986" s="4"/>
      <c r="F986" s="4"/>
      <c r="G986" s="4"/>
    </row>
    <row r="987" spans="1:7" ht="14.25" customHeight="1">
      <c r="A987" s="4"/>
      <c r="B987" s="4"/>
      <c r="C987" s="4"/>
      <c r="D987" s="4"/>
      <c r="E987" s="4"/>
      <c r="F987" s="4"/>
      <c r="G987" s="4"/>
    </row>
    <row r="988" spans="1:7" ht="14.25" customHeight="1">
      <c r="A988" s="4"/>
      <c r="B988" s="4"/>
      <c r="C988" s="4"/>
      <c r="D988" s="4"/>
      <c r="E988" s="4"/>
      <c r="F988" s="4"/>
      <c r="G988" s="4"/>
    </row>
    <row r="989" spans="1:7" ht="14.25" customHeight="1">
      <c r="A989" s="4"/>
      <c r="B989" s="4"/>
      <c r="C989" s="4"/>
      <c r="D989" s="4"/>
      <c r="E989" s="4"/>
      <c r="F989" s="4"/>
      <c r="G989" s="4"/>
    </row>
    <row r="990" spans="1:7" ht="14.25" customHeight="1">
      <c r="A990" s="4"/>
      <c r="B990" s="4"/>
      <c r="C990" s="4"/>
      <c r="D990" s="4"/>
      <c r="E990" s="4"/>
      <c r="F990" s="4"/>
      <c r="G990" s="4"/>
    </row>
    <row r="991" spans="1:7" ht="14.25" customHeight="1">
      <c r="A991" s="4"/>
      <c r="B991" s="4"/>
      <c r="C991" s="4"/>
      <c r="D991" s="4"/>
      <c r="E991" s="4"/>
      <c r="F991" s="4"/>
      <c r="G991" s="4"/>
    </row>
    <row r="992" spans="1:7" ht="14.25" customHeight="1">
      <c r="A992" s="4"/>
      <c r="B992" s="4"/>
      <c r="C992" s="4"/>
      <c r="D992" s="4"/>
      <c r="E992" s="4"/>
      <c r="F992" s="4"/>
      <c r="G992" s="4"/>
    </row>
    <row r="993" spans="1:7" ht="14.25" customHeight="1">
      <c r="A993" s="4"/>
      <c r="B993" s="4"/>
      <c r="C993" s="4"/>
      <c r="D993" s="4"/>
      <c r="E993" s="4"/>
      <c r="F993" s="4"/>
      <c r="G993" s="4"/>
    </row>
    <row r="994" spans="1:7" ht="14.25" customHeight="1">
      <c r="A994" s="4"/>
      <c r="B994" s="4"/>
      <c r="C994" s="4"/>
      <c r="D994" s="4"/>
      <c r="E994" s="4"/>
      <c r="F994" s="4"/>
      <c r="G994" s="4"/>
    </row>
    <row r="995" spans="1:7" ht="14.25" customHeight="1">
      <c r="A995" s="4"/>
      <c r="B995" s="4"/>
      <c r="C995" s="4"/>
      <c r="D995" s="4"/>
      <c r="E995" s="4"/>
      <c r="F995" s="4"/>
      <c r="G995" s="4"/>
    </row>
    <row r="996" spans="1:7" ht="14.25" customHeight="1">
      <c r="A996" s="4"/>
      <c r="B996" s="4"/>
      <c r="C996" s="4"/>
      <c r="D996" s="4"/>
      <c r="E996" s="4"/>
      <c r="F996" s="4"/>
      <c r="G996" s="4"/>
    </row>
    <row r="997" spans="1:7" ht="14.25" customHeight="1">
      <c r="A997" s="4"/>
      <c r="B997" s="4"/>
      <c r="C997" s="4"/>
      <c r="D997" s="4"/>
      <c r="E997" s="4"/>
      <c r="F997" s="4"/>
      <c r="G997" s="4"/>
    </row>
    <row r="998" spans="1:7" ht="14.25" customHeight="1">
      <c r="A998" s="4"/>
      <c r="B998" s="4"/>
      <c r="C998" s="4"/>
      <c r="D998" s="4"/>
      <c r="E998" s="4"/>
      <c r="F998" s="4"/>
      <c r="G998" s="4"/>
    </row>
    <row r="999" spans="1:7" ht="14.25" customHeight="1">
      <c r="A999" s="4"/>
      <c r="B999" s="4"/>
      <c r="C999" s="4"/>
      <c r="D999" s="4"/>
      <c r="E999" s="4"/>
      <c r="F999" s="4"/>
      <c r="G999" s="4"/>
    </row>
    <row r="1000" spans="1:7" ht="14.25" customHeight="1">
      <c r="A1000" s="4"/>
      <c r="B1000" s="4"/>
      <c r="C1000" s="4"/>
      <c r="D1000" s="4"/>
      <c r="E1000" s="4"/>
      <c r="F1000" s="4"/>
      <c r="G1000" s="4"/>
    </row>
  </sheetData>
  <mergeCells count="2">
    <mergeCell ref="A1:D1"/>
    <mergeCell ref="A3:D3"/>
  </mergeCells>
  <pageMargins left="0.75" right="0.75" top="1" bottom="1" header="0.511811023622047" footer="0.511811023622047"/>
  <pageSetup paperSize="9" orientation="portrait" horizontalDpi="300" verticalDpi="30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dimension ref="A1:P998"/>
  <sheetViews>
    <sheetView topLeftCell="A10" zoomScaleNormal="100" workbookViewId="0">
      <selection activeCell="B28" sqref="B28"/>
    </sheetView>
  </sheetViews>
  <sheetFormatPr defaultColWidth="14.42578125" defaultRowHeight="15"/>
  <cols>
    <col min="1" max="1" width="25" customWidth="1"/>
    <col min="2" max="2" width="22.5703125" customWidth="1"/>
    <col min="3" max="3" width="24.42578125" customWidth="1"/>
    <col min="4" max="4" width="15" customWidth="1"/>
    <col min="5" max="5" width="22.140625" customWidth="1"/>
    <col min="6" max="7" width="15" customWidth="1"/>
    <col min="8" max="15" width="8.7109375" customWidth="1"/>
    <col min="16" max="16" width="15.140625" customWidth="1"/>
    <col min="17" max="26" width="8.7109375" customWidth="1"/>
  </cols>
  <sheetData>
    <row r="1" spans="1:16" ht="18" customHeight="1">
      <c r="A1" s="369" t="s">
        <v>1403</v>
      </c>
      <c r="B1" s="369"/>
      <c r="C1" s="369"/>
      <c r="D1" s="4"/>
      <c r="E1" s="4"/>
      <c r="F1" s="4"/>
      <c r="G1" s="4"/>
    </row>
    <row r="2" spans="1:16" ht="14.25" customHeight="1">
      <c r="A2" s="4"/>
      <c r="B2" s="4"/>
      <c r="C2" s="4"/>
      <c r="D2" s="4"/>
      <c r="E2" s="4"/>
      <c r="F2" s="4"/>
      <c r="G2" s="4"/>
      <c r="M2" s="385"/>
      <c r="N2" s="385"/>
      <c r="P2" s="120"/>
    </row>
    <row r="3" spans="1:16" ht="15" customHeight="1">
      <c r="A3" s="377" t="s">
        <v>1404</v>
      </c>
      <c r="B3" s="377"/>
      <c r="C3" s="377"/>
      <c r="D3" s="4"/>
      <c r="E3" s="4"/>
      <c r="F3" s="4"/>
      <c r="G3" s="4"/>
      <c r="M3" s="385"/>
      <c r="N3" s="385"/>
      <c r="P3" s="33"/>
    </row>
    <row r="4" spans="1:16" ht="14.25" customHeight="1">
      <c r="A4" s="4"/>
      <c r="B4" s="4"/>
      <c r="C4" s="4"/>
      <c r="D4" s="4"/>
      <c r="E4" s="4"/>
      <c r="F4" s="37"/>
      <c r="G4" s="4"/>
      <c r="M4" s="385"/>
      <c r="N4" s="385"/>
      <c r="P4" s="322"/>
    </row>
    <row r="5" spans="1:16" ht="14.25" customHeight="1">
      <c r="A5" s="22" t="s">
        <v>1405</v>
      </c>
      <c r="B5" s="4"/>
      <c r="C5" s="4"/>
      <c r="D5" s="4"/>
      <c r="E5" s="4"/>
      <c r="F5" s="4"/>
      <c r="G5" s="4"/>
      <c r="M5" s="4"/>
      <c r="P5" s="50"/>
    </row>
    <row r="6" spans="1:16" ht="14.25" customHeight="1">
      <c r="A6" s="31" t="s">
        <v>466</v>
      </c>
      <c r="B6" s="32" t="s">
        <v>40</v>
      </c>
      <c r="C6" s="32" t="s">
        <v>42</v>
      </c>
      <c r="D6" s="4"/>
      <c r="E6" s="4"/>
      <c r="G6" s="4"/>
      <c r="M6" s="385"/>
      <c r="N6" s="385"/>
      <c r="P6" s="33"/>
    </row>
    <row r="7" spans="1:16" ht="14.25" customHeight="1">
      <c r="A7" s="4" t="s">
        <v>20</v>
      </c>
      <c r="B7" s="148">
        <f>Assumptions!B8</f>
        <v>25000000</v>
      </c>
      <c r="C7" s="3" t="s">
        <v>1406</v>
      </c>
      <c r="D7" s="4"/>
      <c r="E7" s="4"/>
      <c r="F7" s="323"/>
      <c r="G7" s="4"/>
      <c r="M7" s="4"/>
    </row>
    <row r="8" spans="1:16" ht="14.25" customHeight="1">
      <c r="A8" s="4" t="s">
        <v>1407</v>
      </c>
      <c r="B8" s="148">
        <f>Assumptions!C8</f>
        <v>100000</v>
      </c>
      <c r="C8" s="3" t="s">
        <v>1408</v>
      </c>
      <c r="D8" s="4"/>
      <c r="G8" s="4"/>
    </row>
    <row r="9" spans="1:16" ht="14.25" customHeight="1">
      <c r="A9" s="4" t="s">
        <v>22</v>
      </c>
      <c r="B9" s="324">
        <f>Assumptions!D8</f>
        <v>1</v>
      </c>
      <c r="C9" s="3" t="s">
        <v>1409</v>
      </c>
      <c r="D9" s="4"/>
      <c r="G9" s="4"/>
    </row>
    <row r="10" spans="1:16" ht="14.25" customHeight="1">
      <c r="A10" s="4" t="s">
        <v>23</v>
      </c>
      <c r="B10" s="325">
        <f>Assumptions!E8</f>
        <v>0.08</v>
      </c>
      <c r="C10" s="3" t="s">
        <v>1410</v>
      </c>
      <c r="D10" s="4"/>
      <c r="G10" s="4"/>
    </row>
    <row r="11" spans="1:16" ht="14.25" customHeight="1">
      <c r="A11" s="4" t="s">
        <v>1411</v>
      </c>
      <c r="B11" s="326">
        <f>Assumptions!F8</f>
        <v>1</v>
      </c>
      <c r="C11" s="3" t="s">
        <v>490</v>
      </c>
      <c r="D11" s="4"/>
      <c r="E11" s="4"/>
      <c r="F11" s="4"/>
      <c r="G11" s="4"/>
    </row>
    <row r="12" spans="1:16" ht="14.25" customHeight="1">
      <c r="A12" s="4" t="s">
        <v>1362</v>
      </c>
      <c r="B12" s="4">
        <f>Exit!B2*12</f>
        <v>84</v>
      </c>
      <c r="C12" s="3" t="s">
        <v>1412</v>
      </c>
      <c r="D12" s="4"/>
      <c r="E12" s="4"/>
      <c r="F12" s="4"/>
      <c r="G12" s="4"/>
    </row>
    <row r="13" spans="1:16" ht="14.25" customHeight="1">
      <c r="A13" s="4"/>
      <c r="B13" s="4"/>
      <c r="C13" s="4"/>
      <c r="D13" s="4"/>
      <c r="E13" s="4"/>
      <c r="F13" s="4"/>
      <c r="G13" s="4"/>
      <c r="M13" s="9"/>
      <c r="N13" s="9"/>
    </row>
    <row r="14" spans="1:16" ht="14.25" customHeight="1">
      <c r="A14" s="22" t="s">
        <v>1413</v>
      </c>
      <c r="B14" s="4"/>
      <c r="C14" s="4"/>
      <c r="D14" s="4"/>
      <c r="E14" s="4"/>
      <c r="F14" s="4"/>
      <c r="G14" s="4"/>
    </row>
    <row r="15" spans="1:16" ht="14.25" customHeight="1">
      <c r="A15" s="31" t="s">
        <v>466</v>
      </c>
      <c r="B15" s="32" t="s">
        <v>472</v>
      </c>
      <c r="C15" s="32" t="s">
        <v>1414</v>
      </c>
      <c r="D15" s="4"/>
      <c r="E15" s="4"/>
      <c r="F15" s="4"/>
      <c r="G15" s="4"/>
    </row>
    <row r="16" spans="1:16" ht="14.25" customHeight="1">
      <c r="A16" s="4" t="s">
        <v>1415</v>
      </c>
      <c r="B16" s="327">
        <f>B7*B19</f>
        <v>134113986.005</v>
      </c>
      <c r="C16" s="3" t="s">
        <v>1416</v>
      </c>
      <c r="D16" s="4"/>
      <c r="E16" s="4"/>
      <c r="F16" s="4"/>
      <c r="G16" s="4"/>
    </row>
    <row r="17" spans="1:7" ht="14.25" customHeight="1">
      <c r="A17" s="4" t="s">
        <v>1417</v>
      </c>
      <c r="B17" s="328">
        <f>B16/B7</f>
        <v>5.3645594401999999</v>
      </c>
      <c r="C17" s="3" t="s">
        <v>1418</v>
      </c>
      <c r="D17" s="4"/>
      <c r="E17" s="4"/>
      <c r="F17" s="4"/>
      <c r="G17" s="4"/>
    </row>
    <row r="18" spans="1:7" ht="14.25" customHeight="1">
      <c r="A18" s="4" t="s">
        <v>1419</v>
      </c>
      <c r="B18" s="37">
        <f>'IRR setup'!B2</f>
        <v>0.21684587597846988</v>
      </c>
      <c r="C18" s="3" t="s">
        <v>1420</v>
      </c>
      <c r="D18" s="4"/>
      <c r="E18" s="4"/>
      <c r="F18" s="4"/>
      <c r="G18" s="4"/>
    </row>
    <row r="19" spans="1:7" ht="14.25" customHeight="1">
      <c r="A19" s="4" t="s">
        <v>1123</v>
      </c>
      <c r="B19" s="329">
        <f>Revenue!E115/Assumptions!B18</f>
        <v>5.3645594401999999</v>
      </c>
      <c r="C19" s="3" t="s">
        <v>1421</v>
      </c>
      <c r="D19" s="4"/>
      <c r="E19" s="4"/>
      <c r="F19" s="4"/>
      <c r="G19" s="4"/>
    </row>
    <row r="20" spans="1:7" ht="14.25" customHeight="1">
      <c r="A20" s="4" t="s">
        <v>1265</v>
      </c>
      <c r="B20" s="47">
        <f>B16-B7</f>
        <v>109113986.005</v>
      </c>
      <c r="C20" s="3" t="s">
        <v>1422</v>
      </c>
      <c r="D20" s="4"/>
      <c r="E20" s="4"/>
      <c r="F20" s="4"/>
      <c r="G20" s="4"/>
    </row>
    <row r="21" spans="1:7" ht="14.25" customHeight="1">
      <c r="A21" s="4"/>
      <c r="B21" s="4"/>
      <c r="C21" s="4"/>
      <c r="D21" s="4"/>
      <c r="E21" s="4"/>
      <c r="F21" s="4"/>
      <c r="G21" s="4"/>
    </row>
    <row r="22" spans="1:7" ht="15" customHeight="1">
      <c r="A22" s="14" t="s">
        <v>1423</v>
      </c>
      <c r="B22" s="4"/>
      <c r="C22" s="4"/>
      <c r="D22" s="4"/>
      <c r="E22" s="4"/>
      <c r="F22" s="4"/>
      <c r="G22" s="4"/>
    </row>
    <row r="23" spans="1:7" ht="14.25" customHeight="1">
      <c r="A23" s="4"/>
      <c r="B23" s="4"/>
      <c r="C23" s="4"/>
      <c r="D23" s="4"/>
      <c r="E23" s="4"/>
      <c r="F23" s="4"/>
      <c r="G23" s="4"/>
    </row>
    <row r="24" spans="1:7" ht="14.25" customHeight="1">
      <c r="A24" s="22" t="s">
        <v>1424</v>
      </c>
      <c r="B24" s="4"/>
      <c r="C24" s="4"/>
      <c r="D24" s="4"/>
      <c r="E24" s="4"/>
      <c r="F24" s="4"/>
      <c r="G24" s="4"/>
    </row>
    <row r="25" spans="1:7" ht="14.25" customHeight="1">
      <c r="A25" s="31" t="s">
        <v>488</v>
      </c>
      <c r="B25" s="15" t="s">
        <v>1425</v>
      </c>
      <c r="C25" s="15" t="s">
        <v>1426</v>
      </c>
      <c r="D25" s="15" t="s">
        <v>1427</v>
      </c>
      <c r="E25" s="15" t="s">
        <v>1428</v>
      </c>
      <c r="F25" s="15" t="s">
        <v>1429</v>
      </c>
      <c r="G25" s="4"/>
    </row>
    <row r="26" spans="1:7" ht="14.25" customHeight="1">
      <c r="A26" s="4" t="s">
        <v>516</v>
      </c>
      <c r="B26" s="89">
        <f>'IRR setup'!B2</f>
        <v>0.21684587597846988</v>
      </c>
      <c r="C26" s="89">
        <f>B26*1.007</f>
        <v>0.21836379711031914</v>
      </c>
      <c r="D26" s="89">
        <f>B26*0.995</f>
        <v>0.21576164659857752</v>
      </c>
      <c r="E26" s="89">
        <f>B26*0.982</f>
        <v>0.21294265021085743</v>
      </c>
      <c r="F26" s="89">
        <f>AVERAGE(B26:E26)</f>
        <v>0.215978492474556</v>
      </c>
      <c r="G26" s="4"/>
    </row>
    <row r="27" spans="1:7" ht="14.25" customHeight="1">
      <c r="A27" s="4" t="s">
        <v>1430</v>
      </c>
      <c r="B27" s="89">
        <f>$B$26*0.9</f>
        <v>0.19516128838062291</v>
      </c>
      <c r="C27" s="89">
        <f>$C$26*0.9</f>
        <v>0.19652741739928722</v>
      </c>
      <c r="D27" s="89">
        <f>$D$26*0.9</f>
        <v>0.19418548193871976</v>
      </c>
      <c r="E27" s="89">
        <f>$E$26*0.9</f>
        <v>0.19164838518977168</v>
      </c>
      <c r="F27" s="89">
        <f>AVERAGE(B27:E27)</f>
        <v>0.19438064322710039</v>
      </c>
      <c r="G27" s="4"/>
    </row>
    <row r="28" spans="1:7" ht="14.25" customHeight="1">
      <c r="A28" s="4" t="s">
        <v>1431</v>
      </c>
      <c r="B28" s="89">
        <f>$B$26*0.8</f>
        <v>0.17347670078277591</v>
      </c>
      <c r="C28" s="89">
        <f>$C$26*0.8</f>
        <v>0.17469103768825534</v>
      </c>
      <c r="D28" s="89">
        <f>$D$26*0.8</f>
        <v>0.17260931727886203</v>
      </c>
      <c r="E28" s="89">
        <f>$E$26*0.8</f>
        <v>0.17035412016868595</v>
      </c>
      <c r="F28" s="89">
        <f>AVERAGE(B28:E28)</f>
        <v>0.1727827939796448</v>
      </c>
      <c r="G28" s="4"/>
    </row>
    <row r="29" spans="1:7" ht="14.25" customHeight="1">
      <c r="A29" s="4" t="s">
        <v>1432</v>
      </c>
      <c r="B29" s="89">
        <f>$B$26*0.775</f>
        <v>0.16805555388331417</v>
      </c>
      <c r="C29" s="89">
        <f>$C$26*0.775</f>
        <v>0.16923194276049733</v>
      </c>
      <c r="D29" s="89">
        <f>$D$26*0.775</f>
        <v>0.16721527611389758</v>
      </c>
      <c r="E29" s="89">
        <f>$E$26*0.775</f>
        <v>0.16503055391341451</v>
      </c>
      <c r="F29" s="89">
        <f>AVERAGE(B29:E29)</f>
        <v>0.16738333166778091</v>
      </c>
      <c r="G29" s="4"/>
    </row>
    <row r="30" spans="1:7" ht="14.25" customHeight="1">
      <c r="A30" s="4" t="s">
        <v>1433</v>
      </c>
      <c r="B30" s="89">
        <f>$B$26*0.85</f>
        <v>0.1843189945816994</v>
      </c>
      <c r="C30" s="89">
        <f>$C$26*0.85</f>
        <v>0.18560922754377127</v>
      </c>
      <c r="D30" s="89">
        <f>$D$26*0.85</f>
        <v>0.1833973996087909</v>
      </c>
      <c r="E30" s="89">
        <f>$E$26*0.85</f>
        <v>0.18100125267922881</v>
      </c>
      <c r="F30" s="89">
        <f>AVERAGE(B30:E30)</f>
        <v>0.18358171860337261</v>
      </c>
      <c r="G30" s="4"/>
    </row>
    <row r="31" spans="1:7" ht="14.25" customHeight="1">
      <c r="A31" s="4"/>
      <c r="B31" s="21"/>
      <c r="C31" s="21"/>
      <c r="D31" s="21"/>
      <c r="E31" s="21"/>
      <c r="F31" s="21"/>
      <c r="G31" s="4"/>
    </row>
    <row r="32" spans="1:7" ht="14.25" customHeight="1">
      <c r="A32" s="4" t="s">
        <v>26</v>
      </c>
      <c r="B32" s="330">
        <f>Assumptions!B8</f>
        <v>25000000</v>
      </c>
      <c r="C32" s="176">
        <v>68750000</v>
      </c>
      <c r="D32" s="21">
        <v>2.75</v>
      </c>
      <c r="E32" s="304">
        <v>0.54700000000000004</v>
      </c>
      <c r="F32" s="304">
        <v>0.1</v>
      </c>
      <c r="G32" s="4" t="s">
        <v>1434</v>
      </c>
    </row>
    <row r="33" spans="1:7" ht="14.25" customHeight="1">
      <c r="A33" s="4" t="s">
        <v>27</v>
      </c>
      <c r="B33" s="330">
        <f>Assumptions!B9</f>
        <v>22000000</v>
      </c>
      <c r="C33" s="176">
        <v>60500000</v>
      </c>
      <c r="D33" s="21">
        <v>2.75</v>
      </c>
      <c r="E33" s="304">
        <v>0.55100000000000005</v>
      </c>
      <c r="F33" s="304">
        <v>0.09</v>
      </c>
      <c r="G33" s="4" t="s">
        <v>1435</v>
      </c>
    </row>
    <row r="34" spans="1:7" ht="14.25" customHeight="1">
      <c r="A34" s="4" t="s">
        <v>28</v>
      </c>
      <c r="B34" s="330">
        <f>Assumptions!B10</f>
        <v>25000000</v>
      </c>
      <c r="C34" s="176">
        <v>68750000</v>
      </c>
      <c r="D34" s="21">
        <v>2.75</v>
      </c>
      <c r="E34" s="304">
        <v>0.54400000000000004</v>
      </c>
      <c r="F34" s="304">
        <v>0.08</v>
      </c>
      <c r="G34" s="4" t="s">
        <v>1436</v>
      </c>
    </row>
    <row r="35" spans="1:7" ht="14.25" customHeight="1">
      <c r="A35" s="4" t="s">
        <v>30</v>
      </c>
      <c r="B35" s="330">
        <f>Assumptions!B11</f>
        <v>10000000</v>
      </c>
      <c r="C35" s="176">
        <v>27500000</v>
      </c>
      <c r="D35" s="21">
        <v>2.75</v>
      </c>
      <c r="E35" s="304">
        <v>0.53700000000000003</v>
      </c>
      <c r="F35" s="304">
        <v>7.0000000000000007E-2</v>
      </c>
      <c r="G35" s="4" t="s">
        <v>1437</v>
      </c>
    </row>
    <row r="36" spans="1:7" ht="14.25" customHeight="1">
      <c r="A36" s="4"/>
      <c r="B36" s="330"/>
      <c r="C36" s="176"/>
      <c r="D36" s="21"/>
      <c r="E36" s="304"/>
      <c r="F36" s="21"/>
      <c r="G36" s="4"/>
    </row>
    <row r="37" spans="1:7" ht="14.25" customHeight="1">
      <c r="A37" s="4" t="s">
        <v>31</v>
      </c>
      <c r="B37" s="330">
        <f>Assumptions!B13</f>
        <v>6000000</v>
      </c>
      <c r="C37" s="176">
        <v>16500000</v>
      </c>
      <c r="D37" s="21">
        <v>2.75</v>
      </c>
      <c r="E37" s="304">
        <v>0.53700000000000003</v>
      </c>
      <c r="F37" s="304">
        <v>7.0000000000000007E-2</v>
      </c>
      <c r="G37" s="4" t="s">
        <v>1438</v>
      </c>
    </row>
    <row r="38" spans="1:7" ht="14.25" customHeight="1">
      <c r="A38" s="4" t="s">
        <v>32</v>
      </c>
      <c r="B38" s="330">
        <f>Assumptions!B14</f>
        <v>7000000</v>
      </c>
      <c r="C38" s="176">
        <v>19250000</v>
      </c>
      <c r="D38" s="21">
        <v>2.75</v>
      </c>
      <c r="E38" s="304">
        <v>0.53500000000000003</v>
      </c>
      <c r="F38" s="304">
        <v>7.0000000000000007E-2</v>
      </c>
      <c r="G38" s="4" t="s">
        <v>1438</v>
      </c>
    </row>
    <row r="39" spans="1:7" ht="14.25" customHeight="1">
      <c r="A39" s="4" t="s">
        <v>33</v>
      </c>
      <c r="B39" s="330">
        <f>Assumptions!B15</f>
        <v>5000000</v>
      </c>
      <c r="C39" s="176">
        <v>13750000</v>
      </c>
      <c r="D39" s="21">
        <v>2.75</v>
      </c>
      <c r="E39" s="304">
        <v>0.53400000000000003</v>
      </c>
      <c r="F39" s="304">
        <v>7.0000000000000007E-2</v>
      </c>
      <c r="G39" s="4" t="s">
        <v>1438</v>
      </c>
    </row>
    <row r="40" spans="1:7" ht="14.25" customHeight="1">
      <c r="A40" s="4"/>
      <c r="B40" s="176"/>
      <c r="C40" s="176"/>
      <c r="D40" s="21"/>
      <c r="E40" s="21"/>
      <c r="F40" s="21"/>
      <c r="G40" s="4"/>
    </row>
    <row r="41" spans="1:7" ht="14.25" customHeight="1">
      <c r="A41" s="4" t="s">
        <v>514</v>
      </c>
      <c r="B41" s="176">
        <f>SUM(B32:B39)</f>
        <v>100000000</v>
      </c>
      <c r="C41" s="176">
        <f>SUM(C32:C39)</f>
        <v>275000000</v>
      </c>
      <c r="D41" s="21">
        <f>AVERAGE(D32:D39)</f>
        <v>2.75</v>
      </c>
      <c r="E41" s="304">
        <f>AVERAGE(E32:E39)</f>
        <v>0.5407142857142857</v>
      </c>
      <c r="F41" s="331">
        <f>SUMPRODUCT(B32:B39,F32:F39)/SUM(B32:B39)</f>
        <v>8.4400000000000003E-2</v>
      </c>
      <c r="G41" s="4" t="s">
        <v>35</v>
      </c>
    </row>
    <row r="42" spans="1:7" ht="14.25" customHeight="1">
      <c r="A42" s="4"/>
      <c r="B42" s="4"/>
      <c r="C42" s="4"/>
      <c r="D42" s="4"/>
      <c r="E42" s="4"/>
      <c r="F42" s="4"/>
      <c r="G42" s="4"/>
    </row>
    <row r="43" spans="1:7" ht="14.25" customHeight="1">
      <c r="A43" s="4"/>
      <c r="B43" s="4"/>
      <c r="C43" s="4"/>
      <c r="D43" s="4"/>
      <c r="E43" s="4"/>
      <c r="F43" s="4"/>
      <c r="G43" s="4"/>
    </row>
    <row r="44" spans="1:7" ht="14.25" customHeight="1">
      <c r="A44" s="4"/>
      <c r="B44" s="4"/>
      <c r="C44" s="4"/>
      <c r="D44" s="4"/>
      <c r="E44" s="4"/>
      <c r="F44" s="4"/>
      <c r="G44" s="4"/>
    </row>
    <row r="45" spans="1:7" ht="14.25" customHeight="1">
      <c r="A45" s="4"/>
      <c r="B45" s="4"/>
      <c r="C45" s="4"/>
      <c r="D45" s="4"/>
      <c r="E45" s="4"/>
      <c r="F45" s="4"/>
      <c r="G45" s="4"/>
    </row>
    <row r="46" spans="1:7" ht="14.25" customHeight="1">
      <c r="A46" s="4"/>
      <c r="B46" s="4"/>
      <c r="C46" s="4"/>
      <c r="D46" s="4"/>
      <c r="E46" s="4"/>
      <c r="F46" s="4"/>
      <c r="G46" s="4"/>
    </row>
    <row r="47" spans="1:7" ht="14.25" customHeight="1">
      <c r="A47" s="4"/>
      <c r="B47" s="4"/>
      <c r="C47" s="4"/>
      <c r="D47" s="4"/>
      <c r="E47" s="4"/>
      <c r="F47" s="4"/>
      <c r="G47" s="4"/>
    </row>
    <row r="48" spans="1:7" ht="14.25" customHeight="1">
      <c r="A48" s="4"/>
      <c r="B48" s="4"/>
      <c r="C48" s="4"/>
      <c r="D48" s="4"/>
      <c r="E48" s="4"/>
      <c r="F48" s="4"/>
      <c r="G48" s="4"/>
    </row>
    <row r="49" spans="1:7" ht="14.25" customHeight="1">
      <c r="A49" s="4"/>
      <c r="B49" s="4"/>
      <c r="C49" s="4"/>
      <c r="D49" s="4"/>
      <c r="E49" s="4"/>
      <c r="F49" s="4"/>
      <c r="G49" s="4"/>
    </row>
    <row r="50" spans="1:7" ht="14.25" customHeight="1">
      <c r="A50" s="4"/>
      <c r="B50" s="4"/>
      <c r="C50" s="4"/>
      <c r="D50" s="4"/>
      <c r="E50" s="4"/>
      <c r="F50" s="4"/>
      <c r="G50" s="4"/>
    </row>
    <row r="51" spans="1:7" ht="14.25" customHeight="1">
      <c r="A51" s="4"/>
      <c r="B51" s="4"/>
      <c r="C51" s="4"/>
      <c r="D51" s="4"/>
      <c r="E51" s="4"/>
      <c r="F51" s="4"/>
      <c r="G51" s="4"/>
    </row>
    <row r="52" spans="1:7" ht="14.25" customHeight="1">
      <c r="A52" s="4"/>
      <c r="B52" s="4"/>
      <c r="C52" s="4"/>
      <c r="D52" s="4"/>
      <c r="E52" s="4"/>
      <c r="F52" s="4"/>
      <c r="G52" s="4"/>
    </row>
    <row r="53" spans="1:7" ht="14.25" customHeight="1">
      <c r="A53" s="4"/>
      <c r="B53" s="4"/>
      <c r="C53" s="4"/>
      <c r="D53" s="4"/>
      <c r="E53" s="4"/>
      <c r="F53" s="4"/>
      <c r="G53" s="4"/>
    </row>
    <row r="54" spans="1:7" ht="14.25" customHeight="1">
      <c r="A54" s="4"/>
      <c r="B54" s="4"/>
      <c r="C54" s="4"/>
      <c r="D54" s="4"/>
      <c r="E54" s="4"/>
      <c r="F54" s="4"/>
      <c r="G54" s="4"/>
    </row>
    <row r="55" spans="1:7" ht="14.25" customHeight="1">
      <c r="A55" s="4"/>
      <c r="B55" s="4"/>
      <c r="C55" s="4"/>
      <c r="D55" s="4"/>
      <c r="E55" s="4"/>
      <c r="F55" s="4"/>
      <c r="G55" s="4"/>
    </row>
    <row r="56" spans="1:7" ht="14.25" customHeight="1">
      <c r="A56" s="4"/>
      <c r="B56" s="4"/>
      <c r="C56" s="4"/>
      <c r="D56" s="4"/>
      <c r="E56" s="4"/>
      <c r="F56" s="4"/>
      <c r="G56" s="4"/>
    </row>
    <row r="57" spans="1:7" ht="14.25" customHeight="1">
      <c r="A57" s="4"/>
      <c r="B57" s="4"/>
      <c r="C57" s="4"/>
      <c r="D57" s="4"/>
      <c r="E57" s="4"/>
      <c r="F57" s="4"/>
      <c r="G57" s="4"/>
    </row>
    <row r="58" spans="1:7" ht="14.25" customHeight="1">
      <c r="A58" s="4"/>
      <c r="B58" s="4"/>
      <c r="C58" s="4"/>
      <c r="D58" s="4"/>
      <c r="E58" s="4"/>
      <c r="F58" s="4"/>
      <c r="G58" s="4"/>
    </row>
    <row r="59" spans="1:7" ht="14.25" customHeight="1">
      <c r="A59" s="4"/>
      <c r="B59" s="4"/>
      <c r="C59" s="4"/>
      <c r="D59" s="4"/>
      <c r="E59" s="4"/>
      <c r="F59" s="4"/>
      <c r="G59" s="4"/>
    </row>
    <row r="60" spans="1:7" ht="14.25" customHeight="1">
      <c r="A60" s="4"/>
      <c r="B60" s="4"/>
      <c r="C60" s="4"/>
      <c r="D60" s="4"/>
      <c r="E60" s="4"/>
      <c r="F60" s="4"/>
      <c r="G60" s="4"/>
    </row>
    <row r="61" spans="1:7" ht="14.25" customHeight="1">
      <c r="A61" s="4"/>
      <c r="B61" s="4"/>
      <c r="C61" s="4"/>
      <c r="D61" s="4"/>
      <c r="E61" s="4"/>
      <c r="F61" s="4"/>
      <c r="G61" s="4"/>
    </row>
    <row r="62" spans="1:7" ht="14.25" customHeight="1">
      <c r="A62" s="4"/>
      <c r="B62" s="4"/>
      <c r="C62" s="4"/>
      <c r="D62" s="4"/>
      <c r="E62" s="4"/>
      <c r="F62" s="4"/>
      <c r="G62" s="4"/>
    </row>
    <row r="63" spans="1:7" ht="14.25" customHeight="1">
      <c r="A63" s="4"/>
      <c r="B63" s="4"/>
      <c r="C63" s="4"/>
      <c r="D63" s="4"/>
      <c r="E63" s="4"/>
      <c r="F63" s="4"/>
      <c r="G63" s="4"/>
    </row>
    <row r="64" spans="1:7" ht="14.25" customHeight="1">
      <c r="A64" s="4"/>
      <c r="B64" s="4"/>
      <c r="C64" s="4"/>
      <c r="D64" s="4"/>
      <c r="E64" s="4"/>
      <c r="F64" s="4"/>
      <c r="G64" s="4"/>
    </row>
    <row r="65" spans="1:7" ht="14.25" customHeight="1">
      <c r="A65" s="4"/>
      <c r="B65" s="4"/>
      <c r="C65" s="4"/>
      <c r="D65" s="4"/>
      <c r="E65" s="4"/>
      <c r="F65" s="4"/>
      <c r="G65" s="4"/>
    </row>
    <row r="66" spans="1:7" ht="14.25" customHeight="1">
      <c r="A66" s="4"/>
      <c r="B66" s="4"/>
      <c r="C66" s="4"/>
      <c r="D66" s="4"/>
      <c r="E66" s="4"/>
      <c r="F66" s="4"/>
      <c r="G66" s="4"/>
    </row>
    <row r="67" spans="1:7" ht="14.25" customHeight="1">
      <c r="A67" s="4"/>
      <c r="B67" s="4"/>
      <c r="C67" s="4"/>
      <c r="D67" s="4"/>
      <c r="E67" s="4"/>
      <c r="F67" s="4"/>
      <c r="G67" s="4"/>
    </row>
    <row r="68" spans="1:7" ht="14.25" customHeight="1">
      <c r="A68" s="4"/>
      <c r="B68" s="4"/>
      <c r="C68" s="4"/>
      <c r="D68" s="4"/>
      <c r="E68" s="4"/>
      <c r="F68" s="4"/>
      <c r="G68" s="4"/>
    </row>
    <row r="69" spans="1:7" ht="14.25" customHeight="1">
      <c r="A69" s="4"/>
      <c r="B69" s="4"/>
      <c r="C69" s="4"/>
      <c r="D69" s="4"/>
      <c r="E69" s="4"/>
      <c r="F69" s="4"/>
      <c r="G69" s="4"/>
    </row>
    <row r="70" spans="1:7" ht="14.25" customHeight="1">
      <c r="A70" s="4"/>
      <c r="B70" s="4"/>
      <c r="C70" s="4"/>
      <c r="D70" s="4"/>
      <c r="E70" s="4"/>
      <c r="F70" s="4"/>
      <c r="G70" s="4"/>
    </row>
    <row r="71" spans="1:7" ht="14.25" customHeight="1">
      <c r="A71" s="4"/>
      <c r="B71" s="4"/>
      <c r="C71" s="4"/>
      <c r="D71" s="4"/>
      <c r="E71" s="4"/>
      <c r="F71" s="4"/>
      <c r="G71" s="4"/>
    </row>
    <row r="72" spans="1:7" ht="14.25" customHeight="1">
      <c r="A72" s="4"/>
      <c r="B72" s="4"/>
      <c r="C72" s="4"/>
      <c r="D72" s="4"/>
      <c r="E72" s="4"/>
      <c r="F72" s="4"/>
      <c r="G72" s="4"/>
    </row>
    <row r="73" spans="1:7" ht="14.25" customHeight="1">
      <c r="A73" s="4"/>
      <c r="B73" s="4"/>
      <c r="C73" s="4"/>
      <c r="D73" s="4"/>
      <c r="E73" s="4"/>
      <c r="F73" s="4"/>
      <c r="G73" s="4"/>
    </row>
    <row r="74" spans="1:7" ht="14.25" customHeight="1">
      <c r="A74" s="4"/>
      <c r="B74" s="4"/>
      <c r="C74" s="4"/>
      <c r="D74" s="4"/>
      <c r="E74" s="4"/>
      <c r="F74" s="4"/>
      <c r="G74" s="4"/>
    </row>
    <row r="75" spans="1:7" ht="14.25" customHeight="1">
      <c r="A75" s="4"/>
      <c r="B75" s="4"/>
      <c r="C75" s="4"/>
      <c r="D75" s="4"/>
      <c r="E75" s="4"/>
      <c r="F75" s="4"/>
      <c r="G75" s="4"/>
    </row>
    <row r="76" spans="1:7" ht="14.25" customHeight="1">
      <c r="A76" s="4"/>
      <c r="B76" s="4"/>
      <c r="C76" s="4"/>
      <c r="D76" s="4"/>
      <c r="E76" s="4"/>
      <c r="F76" s="4"/>
      <c r="G76" s="4"/>
    </row>
    <row r="77" spans="1:7" ht="14.25" customHeight="1">
      <c r="A77" s="4"/>
      <c r="B77" s="4"/>
      <c r="C77" s="4"/>
      <c r="D77" s="4"/>
      <c r="E77" s="4"/>
      <c r="F77" s="4"/>
      <c r="G77" s="4"/>
    </row>
    <row r="78" spans="1:7" ht="14.25" customHeight="1">
      <c r="A78" s="4"/>
      <c r="B78" s="4"/>
      <c r="C78" s="4"/>
      <c r="D78" s="4"/>
      <c r="E78" s="4"/>
      <c r="F78" s="4"/>
      <c r="G78" s="4"/>
    </row>
    <row r="79" spans="1:7" ht="14.25" customHeight="1">
      <c r="A79" s="4"/>
      <c r="B79" s="4"/>
      <c r="C79" s="4"/>
      <c r="D79" s="4"/>
      <c r="E79" s="4"/>
      <c r="F79" s="4"/>
      <c r="G79" s="4"/>
    </row>
    <row r="80" spans="1:7" ht="14.25" customHeight="1">
      <c r="A80" s="4"/>
      <c r="B80" s="4"/>
      <c r="C80" s="4"/>
      <c r="D80" s="4"/>
      <c r="E80" s="4"/>
      <c r="F80" s="4"/>
      <c r="G80" s="4"/>
    </row>
    <row r="81" spans="1:7" ht="14.25" customHeight="1">
      <c r="A81" s="4"/>
      <c r="B81" s="4"/>
      <c r="C81" s="4"/>
      <c r="D81" s="4"/>
      <c r="E81" s="4"/>
      <c r="F81" s="4"/>
      <c r="G81" s="4"/>
    </row>
    <row r="82" spans="1:7" ht="14.25" customHeight="1">
      <c r="A82" s="4"/>
      <c r="B82" s="4"/>
      <c r="C82" s="4"/>
      <c r="D82" s="4"/>
      <c r="E82" s="4"/>
      <c r="F82" s="4"/>
      <c r="G82" s="4"/>
    </row>
    <row r="83" spans="1:7" ht="14.25" customHeight="1">
      <c r="A83" s="4"/>
      <c r="B83" s="4"/>
      <c r="C83" s="4"/>
      <c r="D83" s="4"/>
      <c r="E83" s="4"/>
      <c r="F83" s="4"/>
      <c r="G83" s="4"/>
    </row>
    <row r="84" spans="1:7" ht="14.25" customHeight="1">
      <c r="A84" s="4"/>
      <c r="B84" s="4"/>
      <c r="C84" s="4"/>
      <c r="D84" s="4"/>
      <c r="E84" s="4"/>
      <c r="F84" s="4"/>
      <c r="G84" s="4"/>
    </row>
    <row r="85" spans="1:7" ht="14.25" customHeight="1">
      <c r="A85" s="4"/>
      <c r="B85" s="4"/>
      <c r="C85" s="4"/>
      <c r="D85" s="4"/>
      <c r="E85" s="4"/>
      <c r="F85" s="4"/>
      <c r="G85" s="4"/>
    </row>
    <row r="86" spans="1:7" ht="14.25" customHeight="1">
      <c r="A86" s="4"/>
      <c r="B86" s="4"/>
      <c r="C86" s="4"/>
      <c r="D86" s="4"/>
      <c r="E86" s="4"/>
      <c r="F86" s="4"/>
      <c r="G86" s="4"/>
    </row>
    <row r="87" spans="1:7" ht="14.25" customHeight="1">
      <c r="A87" s="4"/>
      <c r="B87" s="4"/>
      <c r="C87" s="4"/>
      <c r="D87" s="4"/>
      <c r="E87" s="4"/>
      <c r="F87" s="4"/>
      <c r="G87" s="4"/>
    </row>
    <row r="88" spans="1:7" ht="14.25" customHeight="1">
      <c r="A88" s="4"/>
      <c r="B88" s="4"/>
      <c r="C88" s="4"/>
      <c r="D88" s="4"/>
      <c r="E88" s="4"/>
      <c r="F88" s="4"/>
      <c r="G88" s="4"/>
    </row>
    <row r="89" spans="1:7" ht="14.25" customHeight="1">
      <c r="A89" s="4"/>
      <c r="B89" s="4"/>
      <c r="C89" s="4"/>
      <c r="D89" s="4"/>
      <c r="E89" s="4"/>
      <c r="F89" s="4"/>
      <c r="G89" s="4"/>
    </row>
    <row r="90" spans="1:7" ht="14.25" customHeight="1">
      <c r="A90" s="4"/>
      <c r="B90" s="4"/>
      <c r="C90" s="4"/>
      <c r="D90" s="4"/>
      <c r="E90" s="4"/>
      <c r="F90" s="4"/>
      <c r="G90" s="4"/>
    </row>
    <row r="91" spans="1:7" ht="14.25" customHeight="1">
      <c r="A91" s="4"/>
      <c r="B91" s="4"/>
      <c r="C91" s="4"/>
      <c r="D91" s="4"/>
      <c r="E91" s="4"/>
      <c r="F91" s="4"/>
      <c r="G91" s="4"/>
    </row>
    <row r="92" spans="1:7" ht="14.25" customHeight="1">
      <c r="A92" s="4"/>
      <c r="B92" s="4"/>
      <c r="C92" s="4"/>
      <c r="D92" s="4"/>
      <c r="E92" s="4"/>
      <c r="F92" s="4"/>
      <c r="G92" s="4"/>
    </row>
    <row r="93" spans="1:7" ht="14.25" customHeight="1">
      <c r="A93" s="4"/>
      <c r="B93" s="4"/>
      <c r="C93" s="4"/>
      <c r="D93" s="4"/>
      <c r="E93" s="4"/>
      <c r="F93" s="4"/>
      <c r="G93" s="4"/>
    </row>
    <row r="94" spans="1:7" ht="14.25" customHeight="1">
      <c r="A94" s="4"/>
      <c r="B94" s="4"/>
      <c r="C94" s="4"/>
      <c r="D94" s="4"/>
      <c r="E94" s="4"/>
      <c r="F94" s="4"/>
      <c r="G94" s="4"/>
    </row>
    <row r="95" spans="1:7" ht="14.25" customHeight="1">
      <c r="A95" s="4"/>
      <c r="B95" s="4"/>
      <c r="C95" s="4"/>
      <c r="D95" s="4"/>
      <c r="E95" s="4"/>
      <c r="F95" s="4"/>
      <c r="G95" s="4"/>
    </row>
    <row r="96" spans="1:7" ht="14.25" customHeight="1">
      <c r="A96" s="4"/>
      <c r="B96" s="4"/>
      <c r="C96" s="4"/>
      <c r="D96" s="4"/>
      <c r="E96" s="4"/>
      <c r="F96" s="4"/>
      <c r="G96" s="4"/>
    </row>
    <row r="97" spans="1:7" ht="14.25" customHeight="1">
      <c r="A97" s="4"/>
      <c r="B97" s="4"/>
      <c r="C97" s="4"/>
      <c r="D97" s="4"/>
      <c r="E97" s="4"/>
      <c r="F97" s="4"/>
      <c r="G97" s="4"/>
    </row>
    <row r="98" spans="1:7" ht="14.25" customHeight="1">
      <c r="A98" s="4"/>
      <c r="B98" s="4"/>
      <c r="C98" s="4"/>
      <c r="D98" s="4"/>
      <c r="E98" s="4"/>
      <c r="F98" s="4"/>
      <c r="G98" s="4"/>
    </row>
    <row r="99" spans="1:7" ht="14.25" customHeight="1">
      <c r="A99" s="4"/>
      <c r="B99" s="4"/>
      <c r="C99" s="4"/>
      <c r="D99" s="4"/>
      <c r="E99" s="4"/>
      <c r="F99" s="4"/>
      <c r="G99" s="4"/>
    </row>
    <row r="100" spans="1:7" ht="14.25" customHeight="1">
      <c r="A100" s="4"/>
      <c r="B100" s="4"/>
      <c r="C100" s="4"/>
      <c r="D100" s="4"/>
      <c r="E100" s="4"/>
      <c r="F100" s="4"/>
      <c r="G100" s="4"/>
    </row>
    <row r="101" spans="1:7" ht="14.25" customHeight="1">
      <c r="A101" s="4"/>
      <c r="B101" s="4"/>
      <c r="C101" s="4"/>
      <c r="D101" s="4"/>
      <c r="E101" s="4"/>
      <c r="F101" s="4"/>
      <c r="G101" s="4"/>
    </row>
    <row r="102" spans="1:7" ht="14.25" customHeight="1">
      <c r="A102" s="4"/>
      <c r="B102" s="4"/>
      <c r="C102" s="4"/>
      <c r="D102" s="4"/>
      <c r="E102" s="4"/>
      <c r="F102" s="4"/>
      <c r="G102" s="4"/>
    </row>
    <row r="103" spans="1:7" ht="14.25" customHeight="1">
      <c r="A103" s="4"/>
      <c r="B103" s="4"/>
      <c r="C103" s="4"/>
      <c r="D103" s="4"/>
      <c r="E103" s="4"/>
      <c r="F103" s="4"/>
      <c r="G103" s="4"/>
    </row>
    <row r="104" spans="1:7" ht="14.25" customHeight="1">
      <c r="A104" s="4"/>
      <c r="B104" s="4"/>
      <c r="C104" s="4"/>
      <c r="D104" s="4"/>
      <c r="E104" s="4"/>
      <c r="F104" s="4"/>
      <c r="G104" s="4"/>
    </row>
    <row r="105" spans="1:7" ht="14.25" customHeight="1">
      <c r="A105" s="4"/>
      <c r="B105" s="4"/>
      <c r="C105" s="4"/>
      <c r="D105" s="4"/>
      <c r="E105" s="4"/>
      <c r="F105" s="4"/>
      <c r="G105" s="4"/>
    </row>
    <row r="106" spans="1:7" ht="14.25" customHeight="1">
      <c r="A106" s="4"/>
      <c r="B106" s="4"/>
      <c r="C106" s="4"/>
      <c r="D106" s="4"/>
      <c r="E106" s="4"/>
      <c r="F106" s="4"/>
      <c r="G106" s="4"/>
    </row>
    <row r="107" spans="1:7" ht="14.25" customHeight="1">
      <c r="A107" s="4"/>
      <c r="B107" s="4"/>
      <c r="C107" s="4"/>
      <c r="D107" s="4"/>
      <c r="E107" s="4"/>
      <c r="F107" s="4"/>
      <c r="G107" s="4"/>
    </row>
    <row r="108" spans="1:7" ht="14.25" customHeight="1">
      <c r="A108" s="4"/>
      <c r="B108" s="4"/>
      <c r="C108" s="4"/>
      <c r="D108" s="4"/>
      <c r="E108" s="4"/>
      <c r="F108" s="4"/>
      <c r="G108" s="4"/>
    </row>
    <row r="109" spans="1:7" ht="14.25" customHeight="1">
      <c r="A109" s="4"/>
      <c r="B109" s="4"/>
      <c r="C109" s="4"/>
      <c r="D109" s="4"/>
      <c r="E109" s="4"/>
      <c r="F109" s="4"/>
      <c r="G109" s="4"/>
    </row>
    <row r="110" spans="1:7" ht="14.25" customHeight="1">
      <c r="A110" s="4"/>
      <c r="B110" s="4"/>
      <c r="C110" s="4"/>
      <c r="D110" s="4"/>
      <c r="E110" s="4"/>
      <c r="F110" s="4"/>
      <c r="G110" s="4"/>
    </row>
    <row r="111" spans="1:7" ht="14.25" customHeight="1">
      <c r="A111" s="4"/>
      <c r="B111" s="4"/>
      <c r="C111" s="4"/>
      <c r="D111" s="4"/>
      <c r="E111" s="4"/>
      <c r="F111" s="4"/>
      <c r="G111" s="4"/>
    </row>
    <row r="112" spans="1:7" ht="14.25" customHeight="1">
      <c r="A112" s="4"/>
      <c r="B112" s="4"/>
      <c r="C112" s="4"/>
      <c r="D112" s="4"/>
      <c r="E112" s="4"/>
      <c r="F112" s="4"/>
      <c r="G112" s="4"/>
    </row>
    <row r="113" spans="1:7" ht="14.25" customHeight="1">
      <c r="A113" s="4"/>
      <c r="B113" s="4"/>
      <c r="C113" s="4"/>
      <c r="D113" s="4"/>
      <c r="E113" s="4"/>
      <c r="F113" s="4"/>
      <c r="G113" s="4"/>
    </row>
    <row r="114" spans="1:7" ht="14.25" customHeight="1">
      <c r="A114" s="4"/>
      <c r="B114" s="4"/>
      <c r="C114" s="4"/>
      <c r="D114" s="4"/>
      <c r="E114" s="4"/>
      <c r="F114" s="4"/>
      <c r="G114" s="4"/>
    </row>
    <row r="115" spans="1:7" ht="14.25" customHeight="1">
      <c r="A115" s="4"/>
      <c r="B115" s="4"/>
      <c r="C115" s="4"/>
      <c r="D115" s="4"/>
      <c r="E115" s="4"/>
      <c r="F115" s="4"/>
      <c r="G115" s="4"/>
    </row>
    <row r="116" spans="1:7" ht="14.25" customHeight="1">
      <c r="A116" s="4"/>
      <c r="B116" s="4"/>
      <c r="C116" s="4"/>
      <c r="D116" s="4"/>
      <c r="E116" s="4"/>
      <c r="F116" s="4"/>
      <c r="G116" s="4"/>
    </row>
    <row r="117" spans="1:7" ht="14.25" customHeight="1">
      <c r="A117" s="4"/>
      <c r="B117" s="4"/>
      <c r="C117" s="4"/>
      <c r="D117" s="4"/>
      <c r="E117" s="4"/>
      <c r="F117" s="4"/>
      <c r="G117" s="4"/>
    </row>
    <row r="118" spans="1:7" ht="14.25" customHeight="1">
      <c r="A118" s="4"/>
      <c r="B118" s="4"/>
      <c r="C118" s="4"/>
      <c r="D118" s="4"/>
      <c r="E118" s="4"/>
      <c r="F118" s="4"/>
      <c r="G118" s="4"/>
    </row>
    <row r="119" spans="1:7" ht="14.25" customHeight="1">
      <c r="A119" s="4"/>
      <c r="B119" s="4"/>
      <c r="C119" s="4"/>
      <c r="D119" s="4"/>
      <c r="E119" s="4"/>
      <c r="F119" s="4"/>
      <c r="G119" s="4"/>
    </row>
    <row r="120" spans="1:7" ht="14.25" customHeight="1">
      <c r="A120" s="4"/>
      <c r="B120" s="4"/>
      <c r="C120" s="4"/>
      <c r="D120" s="4"/>
      <c r="E120" s="4"/>
      <c r="F120" s="4"/>
      <c r="G120" s="4"/>
    </row>
    <row r="121" spans="1:7" ht="14.25" customHeight="1">
      <c r="A121" s="4"/>
      <c r="B121" s="4"/>
      <c r="C121" s="4"/>
      <c r="D121" s="4"/>
      <c r="E121" s="4"/>
      <c r="F121" s="4"/>
      <c r="G121" s="4"/>
    </row>
    <row r="122" spans="1:7" ht="14.25" customHeight="1">
      <c r="A122" s="4"/>
      <c r="B122" s="4"/>
      <c r="C122" s="4"/>
      <c r="D122" s="4"/>
      <c r="E122" s="4"/>
      <c r="F122" s="4"/>
      <c r="G122" s="4"/>
    </row>
    <row r="123" spans="1:7" ht="14.25" customHeight="1">
      <c r="A123" s="4"/>
      <c r="B123" s="4"/>
      <c r="C123" s="4"/>
      <c r="D123" s="4"/>
      <c r="E123" s="4"/>
      <c r="F123" s="4"/>
      <c r="G123" s="4"/>
    </row>
    <row r="124" spans="1:7" ht="14.25" customHeight="1">
      <c r="A124" s="4"/>
      <c r="B124" s="4"/>
      <c r="C124" s="4"/>
      <c r="D124" s="4"/>
      <c r="E124" s="4"/>
      <c r="F124" s="4"/>
      <c r="G124" s="4"/>
    </row>
    <row r="125" spans="1:7" ht="14.25" customHeight="1">
      <c r="A125" s="4"/>
      <c r="B125" s="4"/>
      <c r="C125" s="4"/>
      <c r="D125" s="4"/>
      <c r="E125" s="4"/>
      <c r="F125" s="4"/>
      <c r="G125" s="4"/>
    </row>
    <row r="126" spans="1:7" ht="14.25" customHeight="1">
      <c r="A126" s="4"/>
      <c r="B126" s="4"/>
      <c r="C126" s="4"/>
      <c r="D126" s="4"/>
      <c r="E126" s="4"/>
      <c r="F126" s="4"/>
      <c r="G126" s="4"/>
    </row>
    <row r="127" spans="1:7" ht="14.25" customHeight="1">
      <c r="A127" s="4"/>
      <c r="B127" s="4"/>
      <c r="C127" s="4"/>
      <c r="D127" s="4"/>
      <c r="E127" s="4"/>
      <c r="F127" s="4"/>
      <c r="G127" s="4"/>
    </row>
    <row r="128" spans="1:7" ht="14.25" customHeight="1">
      <c r="A128" s="4"/>
      <c r="B128" s="4"/>
      <c r="C128" s="4"/>
      <c r="D128" s="4"/>
      <c r="E128" s="4"/>
      <c r="F128" s="4"/>
      <c r="G128" s="4"/>
    </row>
    <row r="129" spans="1:7" ht="14.25" customHeight="1">
      <c r="A129" s="4"/>
      <c r="B129" s="4"/>
      <c r="C129" s="4"/>
      <c r="D129" s="4"/>
      <c r="E129" s="4"/>
      <c r="F129" s="4"/>
      <c r="G129" s="4"/>
    </row>
    <row r="130" spans="1:7" ht="14.25" customHeight="1">
      <c r="A130" s="4"/>
      <c r="B130" s="4"/>
      <c r="C130" s="4"/>
      <c r="D130" s="4"/>
      <c r="E130" s="4"/>
      <c r="F130" s="4"/>
      <c r="G130" s="4"/>
    </row>
    <row r="131" spans="1:7" ht="14.25" customHeight="1">
      <c r="A131" s="4"/>
      <c r="B131" s="4"/>
      <c r="C131" s="4"/>
      <c r="D131" s="4"/>
      <c r="E131" s="4"/>
      <c r="F131" s="4"/>
      <c r="G131" s="4"/>
    </row>
    <row r="132" spans="1:7" ht="14.25" customHeight="1">
      <c r="A132" s="4"/>
      <c r="B132" s="4"/>
      <c r="C132" s="4"/>
      <c r="D132" s="4"/>
      <c r="E132" s="4"/>
      <c r="F132" s="4"/>
      <c r="G132" s="4"/>
    </row>
    <row r="133" spans="1:7" ht="14.25" customHeight="1">
      <c r="A133" s="4"/>
      <c r="B133" s="4"/>
      <c r="C133" s="4"/>
      <c r="D133" s="4"/>
      <c r="E133" s="4"/>
      <c r="F133" s="4"/>
      <c r="G133" s="4"/>
    </row>
    <row r="134" spans="1:7" ht="14.25" customHeight="1">
      <c r="A134" s="4"/>
      <c r="B134" s="4"/>
      <c r="C134" s="4"/>
      <c r="D134" s="4"/>
      <c r="E134" s="4"/>
      <c r="F134" s="4"/>
      <c r="G134" s="4"/>
    </row>
    <row r="135" spans="1:7" ht="14.25" customHeight="1">
      <c r="A135" s="4"/>
      <c r="B135" s="4"/>
      <c r="C135" s="4"/>
      <c r="D135" s="4"/>
      <c r="E135" s="4"/>
      <c r="F135" s="4"/>
      <c r="G135" s="4"/>
    </row>
    <row r="136" spans="1:7" ht="14.25" customHeight="1">
      <c r="A136" s="4"/>
      <c r="B136" s="4"/>
      <c r="C136" s="4"/>
      <c r="D136" s="4"/>
      <c r="E136" s="4"/>
      <c r="F136" s="4"/>
      <c r="G136" s="4"/>
    </row>
    <row r="137" spans="1:7" ht="14.25" customHeight="1">
      <c r="A137" s="4"/>
      <c r="B137" s="4"/>
      <c r="C137" s="4"/>
      <c r="D137" s="4"/>
      <c r="E137" s="4"/>
      <c r="F137" s="4"/>
      <c r="G137" s="4"/>
    </row>
    <row r="138" spans="1:7" ht="14.25" customHeight="1">
      <c r="A138" s="4"/>
      <c r="B138" s="4"/>
      <c r="C138" s="4"/>
      <c r="D138" s="4"/>
      <c r="E138" s="4"/>
      <c r="F138" s="4"/>
      <c r="G138" s="4"/>
    </row>
    <row r="139" spans="1:7" ht="14.25" customHeight="1">
      <c r="A139" s="4"/>
      <c r="B139" s="4"/>
      <c r="C139" s="4"/>
      <c r="D139" s="4"/>
      <c r="E139" s="4"/>
      <c r="F139" s="4"/>
      <c r="G139" s="4"/>
    </row>
    <row r="140" spans="1:7" ht="14.25" customHeight="1">
      <c r="A140" s="4"/>
      <c r="B140" s="4"/>
      <c r="C140" s="4"/>
      <c r="D140" s="4"/>
      <c r="E140" s="4"/>
      <c r="F140" s="4"/>
      <c r="G140" s="4"/>
    </row>
    <row r="141" spans="1:7" ht="14.25" customHeight="1">
      <c r="A141" s="4"/>
      <c r="B141" s="4"/>
      <c r="C141" s="4"/>
      <c r="D141" s="4"/>
      <c r="E141" s="4"/>
      <c r="F141" s="4"/>
      <c r="G141" s="4"/>
    </row>
    <row r="142" spans="1:7" ht="14.25" customHeight="1">
      <c r="A142" s="4"/>
      <c r="B142" s="4"/>
      <c r="C142" s="4"/>
      <c r="D142" s="4"/>
      <c r="E142" s="4"/>
      <c r="F142" s="4"/>
      <c r="G142" s="4"/>
    </row>
    <row r="143" spans="1:7" ht="14.25" customHeight="1">
      <c r="A143" s="4"/>
      <c r="B143" s="4"/>
      <c r="C143" s="4"/>
      <c r="D143" s="4"/>
      <c r="E143" s="4"/>
      <c r="F143" s="4"/>
      <c r="G143" s="4"/>
    </row>
    <row r="144" spans="1:7" ht="14.25" customHeight="1">
      <c r="A144" s="4"/>
      <c r="B144" s="4"/>
      <c r="C144" s="4"/>
      <c r="D144" s="4"/>
      <c r="E144" s="4"/>
      <c r="F144" s="4"/>
      <c r="G144" s="4"/>
    </row>
    <row r="145" spans="1:7" ht="14.25" customHeight="1">
      <c r="A145" s="4"/>
      <c r="B145" s="4"/>
      <c r="C145" s="4"/>
      <c r="D145" s="4"/>
      <c r="E145" s="4"/>
      <c r="F145" s="4"/>
      <c r="G145" s="4"/>
    </row>
    <row r="146" spans="1:7" ht="14.25" customHeight="1">
      <c r="A146" s="4"/>
      <c r="B146" s="4"/>
      <c r="C146" s="4"/>
      <c r="D146" s="4"/>
      <c r="E146" s="4"/>
      <c r="F146" s="4"/>
      <c r="G146" s="4"/>
    </row>
    <row r="147" spans="1:7" ht="14.25" customHeight="1">
      <c r="A147" s="4"/>
      <c r="B147" s="4"/>
      <c r="C147" s="4"/>
      <c r="D147" s="4"/>
      <c r="E147" s="4"/>
      <c r="F147" s="4"/>
      <c r="G147" s="4"/>
    </row>
    <row r="148" spans="1:7" ht="14.25" customHeight="1">
      <c r="A148" s="4"/>
      <c r="B148" s="4"/>
      <c r="C148" s="4"/>
      <c r="D148" s="4"/>
      <c r="E148" s="4"/>
      <c r="F148" s="4"/>
      <c r="G148" s="4"/>
    </row>
    <row r="149" spans="1:7" ht="14.25" customHeight="1">
      <c r="A149" s="4"/>
      <c r="B149" s="4"/>
      <c r="C149" s="4"/>
      <c r="D149" s="4"/>
      <c r="E149" s="4"/>
      <c r="F149" s="4"/>
      <c r="G149" s="4"/>
    </row>
    <row r="150" spans="1:7" ht="14.25" customHeight="1">
      <c r="A150" s="4"/>
      <c r="B150" s="4"/>
      <c r="C150" s="4"/>
      <c r="D150" s="4"/>
      <c r="E150" s="4"/>
      <c r="F150" s="4"/>
      <c r="G150" s="4"/>
    </row>
    <row r="151" spans="1:7" ht="14.25" customHeight="1">
      <c r="A151" s="4"/>
      <c r="B151" s="4"/>
      <c r="C151" s="4"/>
      <c r="D151" s="4"/>
      <c r="E151" s="4"/>
      <c r="F151" s="4"/>
      <c r="G151" s="4"/>
    </row>
    <row r="152" spans="1:7" ht="14.25" customHeight="1">
      <c r="A152" s="4"/>
      <c r="B152" s="4"/>
      <c r="C152" s="4"/>
      <c r="D152" s="4"/>
      <c r="E152" s="4"/>
      <c r="F152" s="4"/>
      <c r="G152" s="4"/>
    </row>
    <row r="153" spans="1:7" ht="14.25" customHeight="1">
      <c r="A153" s="4"/>
      <c r="B153" s="4"/>
      <c r="C153" s="4"/>
      <c r="D153" s="4"/>
      <c r="E153" s="4"/>
      <c r="F153" s="4"/>
      <c r="G153" s="4"/>
    </row>
    <row r="154" spans="1:7" ht="14.25" customHeight="1">
      <c r="A154" s="4"/>
      <c r="B154" s="4"/>
      <c r="C154" s="4"/>
      <c r="D154" s="4"/>
      <c r="E154" s="4"/>
      <c r="F154" s="4"/>
      <c r="G154" s="4"/>
    </row>
    <row r="155" spans="1:7" ht="14.25" customHeight="1">
      <c r="A155" s="4"/>
      <c r="B155" s="4"/>
      <c r="C155" s="4"/>
      <c r="D155" s="4"/>
      <c r="E155" s="4"/>
      <c r="F155" s="4"/>
      <c r="G155" s="4"/>
    </row>
    <row r="156" spans="1:7" ht="14.25" customHeight="1">
      <c r="A156" s="4"/>
      <c r="B156" s="4"/>
      <c r="C156" s="4"/>
      <c r="D156" s="4"/>
      <c r="E156" s="4"/>
      <c r="F156" s="4"/>
      <c r="G156" s="4"/>
    </row>
    <row r="157" spans="1:7" ht="14.25" customHeight="1">
      <c r="A157" s="4"/>
      <c r="B157" s="4"/>
      <c r="C157" s="4"/>
      <c r="D157" s="4"/>
      <c r="E157" s="4"/>
      <c r="F157" s="4"/>
      <c r="G157" s="4"/>
    </row>
    <row r="158" spans="1:7" ht="14.25" customHeight="1">
      <c r="A158" s="4"/>
      <c r="B158" s="4"/>
      <c r="C158" s="4"/>
      <c r="D158" s="4"/>
      <c r="E158" s="4"/>
      <c r="F158" s="4"/>
      <c r="G158" s="4"/>
    </row>
    <row r="159" spans="1:7" ht="14.25" customHeight="1">
      <c r="A159" s="4"/>
      <c r="B159" s="4"/>
      <c r="C159" s="4"/>
      <c r="D159" s="4"/>
      <c r="E159" s="4"/>
      <c r="F159" s="4"/>
      <c r="G159" s="4"/>
    </row>
    <row r="160" spans="1:7" ht="14.25" customHeight="1">
      <c r="A160" s="4"/>
      <c r="B160" s="4"/>
      <c r="C160" s="4"/>
      <c r="D160" s="4"/>
      <c r="E160" s="4"/>
      <c r="F160" s="4"/>
      <c r="G160" s="4"/>
    </row>
    <row r="161" spans="1:7" ht="14.25" customHeight="1">
      <c r="A161" s="4"/>
      <c r="B161" s="4"/>
      <c r="C161" s="4"/>
      <c r="D161" s="4"/>
      <c r="E161" s="4"/>
      <c r="F161" s="4"/>
      <c r="G161" s="4"/>
    </row>
    <row r="162" spans="1:7" ht="14.25" customHeight="1">
      <c r="A162" s="4"/>
      <c r="B162" s="4"/>
      <c r="C162" s="4"/>
      <c r="D162" s="4"/>
      <c r="E162" s="4"/>
      <c r="F162" s="4"/>
      <c r="G162" s="4"/>
    </row>
    <row r="163" spans="1:7" ht="14.25" customHeight="1">
      <c r="A163" s="4"/>
      <c r="B163" s="4"/>
      <c r="C163" s="4"/>
      <c r="D163" s="4"/>
      <c r="E163" s="4"/>
      <c r="F163" s="4"/>
      <c r="G163" s="4"/>
    </row>
    <row r="164" spans="1:7" ht="14.25" customHeight="1">
      <c r="A164" s="4"/>
      <c r="B164" s="4"/>
      <c r="C164" s="4"/>
      <c r="D164" s="4"/>
      <c r="E164" s="4"/>
      <c r="F164" s="4"/>
      <c r="G164" s="4"/>
    </row>
    <row r="165" spans="1:7" ht="14.25" customHeight="1">
      <c r="A165" s="4"/>
      <c r="B165" s="4"/>
      <c r="C165" s="4"/>
      <c r="D165" s="4"/>
      <c r="E165" s="4"/>
      <c r="F165" s="4"/>
      <c r="G165" s="4"/>
    </row>
    <row r="166" spans="1:7" ht="14.25" customHeight="1">
      <c r="A166" s="4"/>
      <c r="B166" s="4"/>
      <c r="C166" s="4"/>
      <c r="D166" s="4"/>
      <c r="E166" s="4"/>
      <c r="F166" s="4"/>
      <c r="G166" s="4"/>
    </row>
    <row r="167" spans="1:7" ht="14.25" customHeight="1">
      <c r="A167" s="4"/>
      <c r="B167" s="4"/>
      <c r="C167" s="4"/>
      <c r="D167" s="4"/>
      <c r="E167" s="4"/>
      <c r="F167" s="4"/>
      <c r="G167" s="4"/>
    </row>
    <row r="168" spans="1:7" ht="14.25" customHeight="1">
      <c r="A168" s="4"/>
      <c r="B168" s="4"/>
      <c r="C168" s="4"/>
      <c r="D168" s="4"/>
      <c r="E168" s="4"/>
      <c r="F168" s="4"/>
      <c r="G168" s="4"/>
    </row>
    <row r="169" spans="1:7" ht="14.25" customHeight="1">
      <c r="A169" s="4"/>
      <c r="B169" s="4"/>
      <c r="C169" s="4"/>
      <c r="D169" s="4"/>
      <c r="E169" s="4"/>
      <c r="F169" s="4"/>
      <c r="G169" s="4"/>
    </row>
    <row r="170" spans="1:7" ht="14.25" customHeight="1">
      <c r="A170" s="4"/>
      <c r="B170" s="4"/>
      <c r="C170" s="4"/>
      <c r="D170" s="4"/>
      <c r="E170" s="4"/>
      <c r="F170" s="4"/>
      <c r="G170" s="4"/>
    </row>
    <row r="171" spans="1:7" ht="14.25" customHeight="1">
      <c r="A171" s="4"/>
      <c r="B171" s="4"/>
      <c r="C171" s="4"/>
      <c r="D171" s="4"/>
      <c r="E171" s="4"/>
      <c r="F171" s="4"/>
      <c r="G171" s="4"/>
    </row>
    <row r="172" spans="1:7" ht="14.25" customHeight="1">
      <c r="A172" s="4"/>
      <c r="B172" s="4"/>
      <c r="C172" s="4"/>
      <c r="D172" s="4"/>
      <c r="E172" s="4"/>
      <c r="F172" s="4"/>
      <c r="G172" s="4"/>
    </row>
    <row r="173" spans="1:7" ht="14.25" customHeight="1">
      <c r="A173" s="4"/>
      <c r="B173" s="4"/>
      <c r="C173" s="4"/>
      <c r="D173" s="4"/>
      <c r="E173" s="4"/>
      <c r="F173" s="4"/>
      <c r="G173" s="4"/>
    </row>
    <row r="174" spans="1:7" ht="14.25" customHeight="1">
      <c r="A174" s="4"/>
      <c r="B174" s="4"/>
      <c r="C174" s="4"/>
      <c r="D174" s="4"/>
      <c r="E174" s="4"/>
      <c r="F174" s="4"/>
      <c r="G174" s="4"/>
    </row>
    <row r="175" spans="1:7" ht="14.25" customHeight="1">
      <c r="A175" s="4"/>
      <c r="B175" s="4"/>
      <c r="C175" s="4"/>
      <c r="D175" s="4"/>
      <c r="E175" s="4"/>
      <c r="F175" s="4"/>
      <c r="G175" s="4"/>
    </row>
    <row r="176" spans="1:7" ht="14.25" customHeight="1">
      <c r="A176" s="4"/>
      <c r="B176" s="4"/>
      <c r="C176" s="4"/>
      <c r="D176" s="4"/>
      <c r="E176" s="4"/>
      <c r="F176" s="4"/>
      <c r="G176" s="4"/>
    </row>
    <row r="177" spans="1:7" ht="14.25" customHeight="1">
      <c r="A177" s="4"/>
      <c r="B177" s="4"/>
      <c r="C177" s="4"/>
      <c r="D177" s="4"/>
      <c r="E177" s="4"/>
      <c r="F177" s="4"/>
      <c r="G177" s="4"/>
    </row>
    <row r="178" spans="1:7" ht="14.25" customHeight="1">
      <c r="A178" s="4"/>
      <c r="B178" s="4"/>
      <c r="C178" s="4"/>
      <c r="D178" s="4"/>
      <c r="E178" s="4"/>
      <c r="F178" s="4"/>
      <c r="G178" s="4"/>
    </row>
    <row r="179" spans="1:7" ht="14.25" customHeight="1">
      <c r="A179" s="4"/>
      <c r="B179" s="4"/>
      <c r="C179" s="4"/>
      <c r="D179" s="4"/>
      <c r="E179" s="4"/>
      <c r="F179" s="4"/>
      <c r="G179" s="4"/>
    </row>
    <row r="180" spans="1:7" ht="14.25" customHeight="1">
      <c r="A180" s="4"/>
      <c r="B180" s="4"/>
      <c r="C180" s="4"/>
      <c r="D180" s="4"/>
      <c r="E180" s="4"/>
      <c r="F180" s="4"/>
      <c r="G180" s="4"/>
    </row>
    <row r="181" spans="1:7" ht="14.25" customHeight="1">
      <c r="A181" s="4"/>
      <c r="B181" s="4"/>
      <c r="C181" s="4"/>
      <c r="D181" s="4"/>
      <c r="E181" s="4"/>
      <c r="F181" s="4"/>
      <c r="G181" s="4"/>
    </row>
    <row r="182" spans="1:7" ht="14.25" customHeight="1">
      <c r="A182" s="4"/>
      <c r="B182" s="4"/>
      <c r="C182" s="4"/>
      <c r="D182" s="4"/>
      <c r="E182" s="4"/>
      <c r="F182" s="4"/>
      <c r="G182" s="4"/>
    </row>
    <row r="183" spans="1:7" ht="14.25" customHeight="1">
      <c r="A183" s="4"/>
      <c r="B183" s="4"/>
      <c r="C183" s="4"/>
      <c r="D183" s="4"/>
      <c r="E183" s="4"/>
      <c r="F183" s="4"/>
      <c r="G183" s="4"/>
    </row>
    <row r="184" spans="1:7" ht="14.25" customHeight="1">
      <c r="A184" s="4"/>
      <c r="B184" s="4"/>
      <c r="C184" s="4"/>
      <c r="D184" s="4"/>
      <c r="E184" s="4"/>
      <c r="F184" s="4"/>
      <c r="G184" s="4"/>
    </row>
    <row r="185" spans="1:7" ht="14.25" customHeight="1">
      <c r="A185" s="4"/>
      <c r="B185" s="4"/>
      <c r="C185" s="4"/>
      <c r="D185" s="4"/>
      <c r="E185" s="4"/>
      <c r="F185" s="4"/>
      <c r="G185" s="4"/>
    </row>
    <row r="186" spans="1:7" ht="14.25" customHeight="1">
      <c r="A186" s="4"/>
      <c r="B186" s="4"/>
      <c r="C186" s="4"/>
      <c r="D186" s="4"/>
      <c r="E186" s="4"/>
      <c r="F186" s="4"/>
      <c r="G186" s="4"/>
    </row>
    <row r="187" spans="1:7" ht="14.25" customHeight="1">
      <c r="A187" s="4"/>
      <c r="B187" s="4"/>
      <c r="C187" s="4"/>
      <c r="D187" s="4"/>
      <c r="E187" s="4"/>
      <c r="F187" s="4"/>
      <c r="G187" s="4"/>
    </row>
    <row r="188" spans="1:7" ht="14.25" customHeight="1">
      <c r="A188" s="4"/>
      <c r="B188" s="4"/>
      <c r="C188" s="4"/>
      <c r="D188" s="4"/>
      <c r="E188" s="4"/>
      <c r="F188" s="4"/>
      <c r="G188" s="4"/>
    </row>
    <row r="189" spans="1:7" ht="14.25" customHeight="1">
      <c r="A189" s="4"/>
      <c r="B189" s="4"/>
      <c r="C189" s="4"/>
      <c r="D189" s="4"/>
      <c r="E189" s="4"/>
      <c r="F189" s="4"/>
      <c r="G189" s="4"/>
    </row>
    <row r="190" spans="1:7" ht="14.25" customHeight="1">
      <c r="A190" s="4"/>
      <c r="B190" s="4"/>
      <c r="C190" s="4"/>
      <c r="D190" s="4"/>
      <c r="E190" s="4"/>
      <c r="F190" s="4"/>
      <c r="G190" s="4"/>
    </row>
    <row r="191" spans="1:7" ht="14.25" customHeight="1">
      <c r="A191" s="4"/>
      <c r="B191" s="4"/>
      <c r="C191" s="4"/>
      <c r="D191" s="4"/>
      <c r="E191" s="4"/>
      <c r="F191" s="4"/>
      <c r="G191" s="4"/>
    </row>
    <row r="192" spans="1:7" ht="14.25" customHeight="1">
      <c r="A192" s="4"/>
      <c r="B192" s="4"/>
      <c r="C192" s="4"/>
      <c r="D192" s="4"/>
      <c r="E192" s="4"/>
      <c r="F192" s="4"/>
      <c r="G192" s="4"/>
    </row>
    <row r="193" spans="1:7" ht="14.25" customHeight="1">
      <c r="A193" s="4"/>
      <c r="B193" s="4"/>
      <c r="C193" s="4"/>
      <c r="D193" s="4"/>
      <c r="E193" s="4"/>
      <c r="F193" s="4"/>
      <c r="G193" s="4"/>
    </row>
    <row r="194" spans="1:7" ht="14.25" customHeight="1">
      <c r="A194" s="4"/>
      <c r="B194" s="4"/>
      <c r="C194" s="4"/>
      <c r="D194" s="4"/>
      <c r="E194" s="4"/>
      <c r="F194" s="4"/>
      <c r="G194" s="4"/>
    </row>
    <row r="195" spans="1:7" ht="14.25" customHeight="1">
      <c r="A195" s="4"/>
      <c r="B195" s="4"/>
      <c r="C195" s="4"/>
      <c r="D195" s="4"/>
      <c r="E195" s="4"/>
      <c r="F195" s="4"/>
      <c r="G195" s="4"/>
    </row>
    <row r="196" spans="1:7" ht="14.25" customHeight="1">
      <c r="A196" s="4"/>
      <c r="B196" s="4"/>
      <c r="C196" s="4"/>
      <c r="D196" s="4"/>
      <c r="E196" s="4"/>
      <c r="F196" s="4"/>
      <c r="G196" s="4"/>
    </row>
    <row r="197" spans="1:7" ht="14.25" customHeight="1">
      <c r="A197" s="4"/>
      <c r="B197" s="4"/>
      <c r="C197" s="4"/>
      <c r="D197" s="4"/>
      <c r="E197" s="4"/>
      <c r="F197" s="4"/>
      <c r="G197" s="4"/>
    </row>
    <row r="198" spans="1:7" ht="14.25" customHeight="1">
      <c r="A198" s="4"/>
      <c r="B198" s="4"/>
      <c r="C198" s="4"/>
      <c r="D198" s="4"/>
      <c r="E198" s="4"/>
      <c r="F198" s="4"/>
      <c r="G198" s="4"/>
    </row>
    <row r="199" spans="1:7" ht="14.25" customHeight="1">
      <c r="A199" s="4"/>
      <c r="B199" s="4"/>
      <c r="C199" s="4"/>
      <c r="D199" s="4"/>
      <c r="E199" s="4"/>
      <c r="F199" s="4"/>
      <c r="G199" s="4"/>
    </row>
    <row r="200" spans="1:7" ht="14.25" customHeight="1">
      <c r="A200" s="4"/>
      <c r="B200" s="4"/>
      <c r="C200" s="4"/>
      <c r="D200" s="4"/>
      <c r="E200" s="4"/>
      <c r="F200" s="4"/>
      <c r="G200" s="4"/>
    </row>
    <row r="201" spans="1:7" ht="14.25" customHeight="1">
      <c r="A201" s="4"/>
      <c r="B201" s="4"/>
      <c r="C201" s="4"/>
      <c r="D201" s="4"/>
      <c r="E201" s="4"/>
      <c r="F201" s="4"/>
      <c r="G201" s="4"/>
    </row>
    <row r="202" spans="1:7" ht="14.25" customHeight="1">
      <c r="A202" s="4"/>
      <c r="B202" s="4"/>
      <c r="C202" s="4"/>
      <c r="D202" s="4"/>
      <c r="E202" s="4"/>
      <c r="F202" s="4"/>
      <c r="G202" s="4"/>
    </row>
    <row r="203" spans="1:7" ht="14.25" customHeight="1">
      <c r="A203" s="4"/>
      <c r="B203" s="4"/>
      <c r="C203" s="4"/>
      <c r="D203" s="4"/>
      <c r="E203" s="4"/>
      <c r="F203" s="4"/>
      <c r="G203" s="4"/>
    </row>
    <row r="204" spans="1:7" ht="14.25" customHeight="1">
      <c r="A204" s="4"/>
      <c r="B204" s="4"/>
      <c r="C204" s="4"/>
      <c r="D204" s="4"/>
      <c r="E204" s="4"/>
      <c r="F204" s="4"/>
      <c r="G204" s="4"/>
    </row>
    <row r="205" spans="1:7" ht="14.25" customHeight="1">
      <c r="A205" s="4"/>
      <c r="B205" s="4"/>
      <c r="C205" s="4"/>
      <c r="D205" s="4"/>
      <c r="E205" s="4"/>
      <c r="F205" s="4"/>
      <c r="G205" s="4"/>
    </row>
    <row r="206" spans="1:7" ht="14.25" customHeight="1">
      <c r="A206" s="4"/>
      <c r="B206" s="4"/>
      <c r="C206" s="4"/>
      <c r="D206" s="4"/>
      <c r="E206" s="4"/>
      <c r="F206" s="4"/>
      <c r="G206" s="4"/>
    </row>
    <row r="207" spans="1:7" ht="14.25" customHeight="1">
      <c r="A207" s="4"/>
      <c r="B207" s="4"/>
      <c r="C207" s="4"/>
      <c r="D207" s="4"/>
      <c r="E207" s="4"/>
      <c r="F207" s="4"/>
      <c r="G207" s="4"/>
    </row>
    <row r="208" spans="1:7" ht="14.25" customHeight="1">
      <c r="A208" s="4"/>
      <c r="B208" s="4"/>
      <c r="C208" s="4"/>
      <c r="D208" s="4"/>
      <c r="E208" s="4"/>
      <c r="F208" s="4"/>
      <c r="G208" s="4"/>
    </row>
    <row r="209" spans="1:7" ht="14.25" customHeight="1">
      <c r="A209" s="4"/>
      <c r="B209" s="4"/>
      <c r="C209" s="4"/>
      <c r="D209" s="4"/>
      <c r="E209" s="4"/>
      <c r="F209" s="4"/>
      <c r="G209" s="4"/>
    </row>
    <row r="210" spans="1:7" ht="14.25" customHeight="1">
      <c r="A210" s="4"/>
      <c r="B210" s="4"/>
      <c r="C210" s="4"/>
      <c r="D210" s="4"/>
      <c r="E210" s="4"/>
      <c r="F210" s="4"/>
      <c r="G210" s="4"/>
    </row>
    <row r="211" spans="1:7" ht="14.25" customHeight="1">
      <c r="A211" s="4"/>
      <c r="B211" s="4"/>
      <c r="C211" s="4"/>
      <c r="D211" s="4"/>
      <c r="E211" s="4"/>
      <c r="F211" s="4"/>
      <c r="G211" s="4"/>
    </row>
    <row r="212" spans="1:7" ht="14.25" customHeight="1">
      <c r="A212" s="4"/>
      <c r="B212" s="4"/>
      <c r="C212" s="4"/>
      <c r="D212" s="4"/>
      <c r="E212" s="4"/>
      <c r="F212" s="4"/>
      <c r="G212" s="4"/>
    </row>
    <row r="213" spans="1:7" ht="14.25" customHeight="1">
      <c r="A213" s="4"/>
      <c r="B213" s="4"/>
      <c r="C213" s="4"/>
      <c r="D213" s="4"/>
      <c r="E213" s="4"/>
      <c r="F213" s="4"/>
      <c r="G213" s="4"/>
    </row>
    <row r="214" spans="1:7" ht="14.25" customHeight="1">
      <c r="A214" s="4"/>
      <c r="B214" s="4"/>
      <c r="C214" s="4"/>
      <c r="D214" s="4"/>
      <c r="E214" s="4"/>
      <c r="F214" s="4"/>
      <c r="G214" s="4"/>
    </row>
    <row r="215" spans="1:7" ht="14.25" customHeight="1">
      <c r="A215" s="4"/>
      <c r="B215" s="4"/>
      <c r="C215" s="4"/>
      <c r="D215" s="4"/>
      <c r="E215" s="4"/>
      <c r="F215" s="4"/>
      <c r="G215" s="4"/>
    </row>
    <row r="216" spans="1:7" ht="14.25" customHeight="1">
      <c r="A216" s="4"/>
      <c r="B216" s="4"/>
      <c r="C216" s="4"/>
      <c r="D216" s="4"/>
      <c r="E216" s="4"/>
      <c r="F216" s="4"/>
      <c r="G216" s="4"/>
    </row>
    <row r="217" spans="1:7" ht="14.25" customHeight="1">
      <c r="A217" s="4"/>
      <c r="B217" s="4"/>
      <c r="C217" s="4"/>
      <c r="D217" s="4"/>
      <c r="E217" s="4"/>
      <c r="F217" s="4"/>
      <c r="G217" s="4"/>
    </row>
    <row r="218" spans="1:7" ht="14.25" customHeight="1">
      <c r="A218" s="4"/>
      <c r="B218" s="4"/>
      <c r="C218" s="4"/>
      <c r="D218" s="4"/>
      <c r="E218" s="4"/>
      <c r="F218" s="4"/>
      <c r="G218" s="4"/>
    </row>
    <row r="219" spans="1:7" ht="14.25" customHeight="1">
      <c r="A219" s="4"/>
      <c r="B219" s="4"/>
      <c r="C219" s="4"/>
      <c r="D219" s="4"/>
      <c r="E219" s="4"/>
      <c r="F219" s="4"/>
      <c r="G219" s="4"/>
    </row>
    <row r="220" spans="1:7" ht="14.25" customHeight="1">
      <c r="A220" s="4"/>
      <c r="B220" s="4"/>
      <c r="C220" s="4"/>
      <c r="D220" s="4"/>
      <c r="E220" s="4"/>
      <c r="F220" s="4"/>
      <c r="G220" s="4"/>
    </row>
    <row r="221" spans="1:7" ht="14.25" customHeight="1">
      <c r="A221" s="4"/>
      <c r="B221" s="4"/>
      <c r="C221" s="4"/>
      <c r="D221" s="4"/>
      <c r="E221" s="4"/>
      <c r="F221" s="4"/>
      <c r="G221" s="4"/>
    </row>
    <row r="222" spans="1:7" ht="14.25" customHeight="1">
      <c r="A222" s="4"/>
      <c r="B222" s="4"/>
      <c r="C222" s="4"/>
      <c r="D222" s="4"/>
      <c r="E222" s="4"/>
      <c r="F222" s="4"/>
      <c r="G222" s="4"/>
    </row>
    <row r="223" spans="1:7" ht="14.25" customHeight="1">
      <c r="A223" s="4"/>
      <c r="B223" s="4"/>
      <c r="C223" s="4"/>
      <c r="D223" s="4"/>
      <c r="E223" s="4"/>
      <c r="F223" s="4"/>
      <c r="G223" s="4"/>
    </row>
    <row r="224" spans="1:7" ht="14.25" customHeight="1">
      <c r="A224" s="4"/>
      <c r="B224" s="4"/>
      <c r="C224" s="4"/>
      <c r="D224" s="4"/>
      <c r="E224" s="4"/>
      <c r="F224" s="4"/>
      <c r="G224" s="4"/>
    </row>
    <row r="225" spans="1:7" ht="14.25" customHeight="1">
      <c r="A225" s="4"/>
      <c r="B225" s="4"/>
      <c r="C225" s="4"/>
      <c r="D225" s="4"/>
      <c r="E225" s="4"/>
      <c r="F225" s="4"/>
      <c r="G225" s="4"/>
    </row>
    <row r="226" spans="1:7" ht="14.25" customHeight="1">
      <c r="A226" s="4"/>
      <c r="B226" s="4"/>
      <c r="C226" s="4"/>
      <c r="D226" s="4"/>
      <c r="E226" s="4"/>
      <c r="F226" s="4"/>
      <c r="G226" s="4"/>
    </row>
    <row r="227" spans="1:7" ht="14.25" customHeight="1">
      <c r="A227" s="4"/>
      <c r="B227" s="4"/>
      <c r="C227" s="4"/>
      <c r="D227" s="4"/>
      <c r="E227" s="4"/>
      <c r="F227" s="4"/>
      <c r="G227" s="4"/>
    </row>
    <row r="228" spans="1:7" ht="14.25" customHeight="1">
      <c r="A228" s="4"/>
      <c r="B228" s="4"/>
      <c r="C228" s="4"/>
      <c r="D228" s="4"/>
      <c r="E228" s="4"/>
      <c r="F228" s="4"/>
      <c r="G228" s="4"/>
    </row>
    <row r="229" spans="1:7" ht="14.25" customHeight="1">
      <c r="A229" s="4"/>
      <c r="B229" s="4"/>
      <c r="C229" s="4"/>
      <c r="D229" s="4"/>
      <c r="E229" s="4"/>
      <c r="F229" s="4"/>
      <c r="G229" s="4"/>
    </row>
    <row r="230" spans="1:7" ht="14.25" customHeight="1">
      <c r="A230" s="4"/>
      <c r="B230" s="4"/>
      <c r="C230" s="4"/>
      <c r="D230" s="4"/>
      <c r="E230" s="4"/>
      <c r="F230" s="4"/>
      <c r="G230" s="4"/>
    </row>
    <row r="231" spans="1:7" ht="14.25" customHeight="1">
      <c r="A231" s="4"/>
      <c r="B231" s="4"/>
      <c r="C231" s="4"/>
      <c r="D231" s="4"/>
      <c r="E231" s="4"/>
      <c r="F231" s="4"/>
      <c r="G231" s="4"/>
    </row>
    <row r="232" spans="1:7" ht="14.25" customHeight="1">
      <c r="A232" s="4"/>
      <c r="B232" s="4"/>
      <c r="C232" s="4"/>
      <c r="D232" s="4"/>
      <c r="E232" s="4"/>
      <c r="F232" s="4"/>
      <c r="G232" s="4"/>
    </row>
    <row r="233" spans="1:7" ht="14.25" customHeight="1">
      <c r="A233" s="4"/>
      <c r="B233" s="4"/>
      <c r="C233" s="4"/>
      <c r="D233" s="4"/>
      <c r="E233" s="4"/>
      <c r="F233" s="4"/>
      <c r="G233" s="4"/>
    </row>
    <row r="234" spans="1:7" ht="14.25" customHeight="1">
      <c r="A234" s="4"/>
      <c r="B234" s="4"/>
      <c r="C234" s="4"/>
      <c r="D234" s="4"/>
      <c r="E234" s="4"/>
      <c r="F234" s="4"/>
      <c r="G234" s="4"/>
    </row>
    <row r="235" spans="1:7" ht="14.25" customHeight="1">
      <c r="A235" s="4"/>
      <c r="B235" s="4"/>
      <c r="C235" s="4"/>
      <c r="D235" s="4"/>
      <c r="E235" s="4"/>
      <c r="F235" s="4"/>
      <c r="G235" s="4"/>
    </row>
    <row r="236" spans="1:7" ht="14.25" customHeight="1">
      <c r="A236" s="4"/>
      <c r="B236" s="4"/>
      <c r="C236" s="4"/>
      <c r="D236" s="4"/>
      <c r="E236" s="4"/>
      <c r="F236" s="4"/>
      <c r="G236" s="4"/>
    </row>
    <row r="237" spans="1:7" ht="14.25" customHeight="1">
      <c r="A237" s="4"/>
      <c r="B237" s="4"/>
      <c r="C237" s="4"/>
      <c r="D237" s="4"/>
      <c r="E237" s="4"/>
      <c r="F237" s="4"/>
      <c r="G237" s="4"/>
    </row>
    <row r="238" spans="1:7" ht="14.25" customHeight="1">
      <c r="A238" s="4"/>
      <c r="B238" s="4"/>
      <c r="C238" s="4"/>
      <c r="D238" s="4"/>
      <c r="E238" s="4"/>
      <c r="F238" s="4"/>
      <c r="G238" s="4"/>
    </row>
    <row r="239" spans="1:7" ht="14.25" customHeight="1">
      <c r="A239" s="4"/>
      <c r="B239" s="4"/>
      <c r="C239" s="4"/>
      <c r="D239" s="4"/>
      <c r="E239" s="4"/>
      <c r="F239" s="4"/>
      <c r="G239" s="4"/>
    </row>
    <row r="240" spans="1:7" ht="14.25" customHeight="1">
      <c r="A240" s="4"/>
      <c r="B240" s="4"/>
      <c r="C240" s="4"/>
      <c r="D240" s="4"/>
      <c r="E240" s="4"/>
      <c r="F240" s="4"/>
      <c r="G240" s="4"/>
    </row>
    <row r="241" spans="1:7" ht="14.25" customHeight="1">
      <c r="A241" s="4"/>
      <c r="B241" s="4"/>
      <c r="C241" s="4"/>
      <c r="D241" s="4"/>
      <c r="E241" s="4"/>
      <c r="F241" s="4"/>
      <c r="G241" s="4"/>
    </row>
    <row r="242" spans="1:7" ht="14.25" customHeight="1">
      <c r="A242" s="4"/>
      <c r="B242" s="4"/>
      <c r="C242" s="4"/>
      <c r="D242" s="4"/>
      <c r="E242" s="4"/>
      <c r="F242" s="4"/>
      <c r="G242" s="4"/>
    </row>
    <row r="243" spans="1:7" ht="14.25" customHeight="1">
      <c r="A243" s="4"/>
      <c r="B243" s="4"/>
      <c r="C243" s="4"/>
      <c r="D243" s="4"/>
      <c r="E243" s="4"/>
      <c r="F243" s="4"/>
      <c r="G243" s="4"/>
    </row>
    <row r="244" spans="1:7" ht="14.25" customHeight="1">
      <c r="A244" s="4"/>
      <c r="B244" s="4"/>
      <c r="C244" s="4"/>
      <c r="D244" s="4"/>
      <c r="E244" s="4"/>
      <c r="F244" s="4"/>
      <c r="G244" s="4"/>
    </row>
    <row r="245" spans="1:7" ht="14.25" customHeight="1">
      <c r="A245" s="4"/>
      <c r="B245" s="4"/>
      <c r="C245" s="4"/>
      <c r="D245" s="4"/>
      <c r="E245" s="4"/>
      <c r="F245" s="4"/>
      <c r="G245" s="4"/>
    </row>
    <row r="246" spans="1:7" ht="14.25" customHeight="1">
      <c r="A246" s="4"/>
      <c r="B246" s="4"/>
      <c r="C246" s="4"/>
      <c r="D246" s="4"/>
      <c r="E246" s="4"/>
      <c r="F246" s="4"/>
      <c r="G246" s="4"/>
    </row>
    <row r="247" spans="1:7" ht="14.25" customHeight="1">
      <c r="A247" s="4"/>
      <c r="B247" s="4"/>
      <c r="C247" s="4"/>
      <c r="D247" s="4"/>
      <c r="E247" s="4"/>
      <c r="F247" s="4"/>
      <c r="G247" s="4"/>
    </row>
    <row r="248" spans="1:7" ht="14.25" customHeight="1">
      <c r="A248" s="4"/>
      <c r="B248" s="4"/>
      <c r="C248" s="4"/>
      <c r="D248" s="4"/>
      <c r="E248" s="4"/>
      <c r="F248" s="4"/>
      <c r="G248" s="4"/>
    </row>
    <row r="249" spans="1:7" ht="14.25" customHeight="1">
      <c r="A249" s="4"/>
      <c r="B249" s="4"/>
      <c r="C249" s="4"/>
      <c r="D249" s="4"/>
      <c r="E249" s="4"/>
      <c r="F249" s="4"/>
      <c r="G249" s="4"/>
    </row>
    <row r="250" spans="1:7" ht="14.25" customHeight="1">
      <c r="A250" s="4"/>
      <c r="B250" s="4"/>
      <c r="C250" s="4"/>
      <c r="D250" s="4"/>
      <c r="E250" s="4"/>
      <c r="F250" s="4"/>
      <c r="G250" s="4"/>
    </row>
    <row r="251" spans="1:7" ht="14.25" customHeight="1">
      <c r="A251" s="4"/>
      <c r="B251" s="4"/>
      <c r="C251" s="4"/>
      <c r="D251" s="4"/>
      <c r="E251" s="4"/>
      <c r="F251" s="4"/>
      <c r="G251" s="4"/>
    </row>
    <row r="252" spans="1:7" ht="14.25" customHeight="1">
      <c r="A252" s="4"/>
      <c r="B252" s="4"/>
      <c r="C252" s="4"/>
      <c r="D252" s="4"/>
      <c r="E252" s="4"/>
      <c r="F252" s="4"/>
      <c r="G252" s="4"/>
    </row>
    <row r="253" spans="1:7" ht="14.25" customHeight="1">
      <c r="A253" s="4"/>
      <c r="B253" s="4"/>
      <c r="C253" s="4"/>
      <c r="D253" s="4"/>
      <c r="E253" s="4"/>
      <c r="F253" s="4"/>
      <c r="G253" s="4"/>
    </row>
    <row r="254" spans="1:7" ht="14.25" customHeight="1">
      <c r="A254" s="4"/>
      <c r="B254" s="4"/>
      <c r="C254" s="4"/>
      <c r="D254" s="4"/>
      <c r="E254" s="4"/>
      <c r="F254" s="4"/>
      <c r="G254" s="4"/>
    </row>
    <row r="255" spans="1:7" ht="14.25" customHeight="1">
      <c r="A255" s="4"/>
      <c r="B255" s="4"/>
      <c r="C255" s="4"/>
      <c r="D255" s="4"/>
      <c r="E255" s="4"/>
      <c r="F255" s="4"/>
      <c r="G255" s="4"/>
    </row>
    <row r="256" spans="1:7" ht="14.25" customHeight="1">
      <c r="A256" s="4"/>
      <c r="B256" s="4"/>
      <c r="C256" s="4"/>
      <c r="D256" s="4"/>
      <c r="E256" s="4"/>
      <c r="F256" s="4"/>
      <c r="G256" s="4"/>
    </row>
    <row r="257" spans="1:7" ht="14.25" customHeight="1">
      <c r="A257" s="4"/>
      <c r="B257" s="4"/>
      <c r="C257" s="4"/>
      <c r="D257" s="4"/>
      <c r="E257" s="4"/>
      <c r="F257" s="4"/>
      <c r="G257" s="4"/>
    </row>
    <row r="258" spans="1:7" ht="14.25" customHeight="1">
      <c r="A258" s="4"/>
      <c r="B258" s="4"/>
      <c r="C258" s="4"/>
      <c r="D258" s="4"/>
      <c r="E258" s="4"/>
      <c r="F258" s="4"/>
      <c r="G258" s="4"/>
    </row>
    <row r="259" spans="1:7" ht="14.25" customHeight="1">
      <c r="A259" s="4"/>
      <c r="B259" s="4"/>
      <c r="C259" s="4"/>
      <c r="D259" s="4"/>
      <c r="E259" s="4"/>
      <c r="F259" s="4"/>
      <c r="G259" s="4"/>
    </row>
    <row r="260" spans="1:7" ht="14.25" customHeight="1">
      <c r="A260" s="4"/>
      <c r="B260" s="4"/>
      <c r="C260" s="4"/>
      <c r="D260" s="4"/>
      <c r="E260" s="4"/>
      <c r="F260" s="4"/>
      <c r="G260" s="4"/>
    </row>
    <row r="261" spans="1:7" ht="14.25" customHeight="1">
      <c r="A261" s="4"/>
      <c r="B261" s="4"/>
      <c r="C261" s="4"/>
      <c r="D261" s="4"/>
      <c r="E261" s="4"/>
      <c r="F261" s="4"/>
      <c r="G261" s="4"/>
    </row>
    <row r="262" spans="1:7" ht="14.25" customHeight="1">
      <c r="A262" s="4"/>
      <c r="B262" s="4"/>
      <c r="C262" s="4"/>
      <c r="D262" s="4"/>
      <c r="E262" s="4"/>
      <c r="F262" s="4"/>
      <c r="G262" s="4"/>
    </row>
    <row r="263" spans="1:7" ht="14.25" customHeight="1">
      <c r="A263" s="4"/>
      <c r="B263" s="4"/>
      <c r="C263" s="4"/>
      <c r="D263" s="4"/>
      <c r="E263" s="4"/>
      <c r="F263" s="4"/>
      <c r="G263" s="4"/>
    </row>
    <row r="264" spans="1:7" ht="14.25" customHeight="1">
      <c r="A264" s="4"/>
      <c r="B264" s="4"/>
      <c r="C264" s="4"/>
      <c r="D264" s="4"/>
      <c r="E264" s="4"/>
      <c r="F264" s="4"/>
      <c r="G264" s="4"/>
    </row>
    <row r="265" spans="1:7" ht="14.25" customHeight="1">
      <c r="A265" s="4"/>
      <c r="B265" s="4"/>
      <c r="C265" s="4"/>
      <c r="D265" s="4"/>
      <c r="E265" s="4"/>
      <c r="F265" s="4"/>
      <c r="G265" s="4"/>
    </row>
    <row r="266" spans="1:7" ht="14.25" customHeight="1">
      <c r="A266" s="4"/>
      <c r="B266" s="4"/>
      <c r="C266" s="4"/>
      <c r="D266" s="4"/>
      <c r="E266" s="4"/>
      <c r="F266" s="4"/>
      <c r="G266" s="4"/>
    </row>
    <row r="267" spans="1:7" ht="14.25" customHeight="1">
      <c r="A267" s="4"/>
      <c r="B267" s="4"/>
      <c r="C267" s="4"/>
      <c r="D267" s="4"/>
      <c r="E267" s="4"/>
      <c r="F267" s="4"/>
      <c r="G267" s="4"/>
    </row>
    <row r="268" spans="1:7" ht="14.25" customHeight="1">
      <c r="A268" s="4"/>
      <c r="B268" s="4"/>
      <c r="C268" s="4"/>
      <c r="D268" s="4"/>
      <c r="E268" s="4"/>
      <c r="F268" s="4"/>
      <c r="G268" s="4"/>
    </row>
    <row r="269" spans="1:7" ht="14.25" customHeight="1">
      <c r="A269" s="4"/>
      <c r="B269" s="4"/>
      <c r="C269" s="4"/>
      <c r="D269" s="4"/>
      <c r="E269" s="4"/>
      <c r="F269" s="4"/>
      <c r="G269" s="4"/>
    </row>
    <row r="270" spans="1:7" ht="14.25" customHeight="1">
      <c r="A270" s="4"/>
      <c r="B270" s="4"/>
      <c r="C270" s="4"/>
      <c r="D270" s="4"/>
      <c r="E270" s="4"/>
      <c r="F270" s="4"/>
      <c r="G270" s="4"/>
    </row>
    <row r="271" spans="1:7" ht="14.25" customHeight="1">
      <c r="A271" s="4"/>
      <c r="B271" s="4"/>
      <c r="C271" s="4"/>
      <c r="D271" s="4"/>
      <c r="E271" s="4"/>
      <c r="F271" s="4"/>
      <c r="G271" s="4"/>
    </row>
    <row r="272" spans="1:7" ht="14.25" customHeight="1">
      <c r="A272" s="4"/>
      <c r="B272" s="4"/>
      <c r="C272" s="4"/>
      <c r="D272" s="4"/>
      <c r="E272" s="4"/>
      <c r="F272" s="4"/>
      <c r="G272" s="4"/>
    </row>
    <row r="273" spans="1:7" ht="14.25" customHeight="1">
      <c r="A273" s="4"/>
      <c r="B273" s="4"/>
      <c r="C273" s="4"/>
      <c r="D273" s="4"/>
      <c r="E273" s="4"/>
      <c r="F273" s="4"/>
      <c r="G273" s="4"/>
    </row>
    <row r="274" spans="1:7" ht="14.25" customHeight="1">
      <c r="A274" s="4"/>
      <c r="B274" s="4"/>
      <c r="C274" s="4"/>
      <c r="D274" s="4"/>
      <c r="E274" s="4"/>
      <c r="F274" s="4"/>
      <c r="G274" s="4"/>
    </row>
    <row r="275" spans="1:7" ht="14.25" customHeight="1">
      <c r="A275" s="4"/>
      <c r="B275" s="4"/>
      <c r="C275" s="4"/>
      <c r="D275" s="4"/>
      <c r="E275" s="4"/>
      <c r="F275" s="4"/>
      <c r="G275" s="4"/>
    </row>
    <row r="276" spans="1:7" ht="14.25" customHeight="1">
      <c r="A276" s="4"/>
      <c r="B276" s="4"/>
      <c r="C276" s="4"/>
      <c r="D276" s="4"/>
      <c r="E276" s="4"/>
      <c r="F276" s="4"/>
      <c r="G276" s="4"/>
    </row>
    <row r="277" spans="1:7" ht="14.25" customHeight="1">
      <c r="A277" s="4"/>
      <c r="B277" s="4"/>
      <c r="C277" s="4"/>
      <c r="D277" s="4"/>
      <c r="E277" s="4"/>
      <c r="F277" s="4"/>
      <c r="G277" s="4"/>
    </row>
    <row r="278" spans="1:7" ht="14.25" customHeight="1">
      <c r="A278" s="4"/>
      <c r="B278" s="4"/>
      <c r="C278" s="4"/>
      <c r="D278" s="4"/>
      <c r="E278" s="4"/>
      <c r="F278" s="4"/>
      <c r="G278" s="4"/>
    </row>
    <row r="279" spans="1:7" ht="14.25" customHeight="1">
      <c r="A279" s="4"/>
      <c r="B279" s="4"/>
      <c r="C279" s="4"/>
      <c r="D279" s="4"/>
      <c r="E279" s="4"/>
      <c r="F279" s="4"/>
      <c r="G279" s="4"/>
    </row>
    <row r="280" spans="1:7" ht="14.25" customHeight="1">
      <c r="A280" s="4"/>
      <c r="B280" s="4"/>
      <c r="C280" s="4"/>
      <c r="D280" s="4"/>
      <c r="E280" s="4"/>
      <c r="F280" s="4"/>
      <c r="G280" s="4"/>
    </row>
    <row r="281" spans="1:7" ht="14.25" customHeight="1">
      <c r="A281" s="4"/>
      <c r="B281" s="4"/>
      <c r="C281" s="4"/>
      <c r="D281" s="4"/>
      <c r="E281" s="4"/>
      <c r="F281" s="4"/>
      <c r="G281" s="4"/>
    </row>
    <row r="282" spans="1:7" ht="14.25" customHeight="1">
      <c r="A282" s="4"/>
      <c r="B282" s="4"/>
      <c r="C282" s="4"/>
      <c r="D282" s="4"/>
      <c r="E282" s="4"/>
      <c r="F282" s="4"/>
      <c r="G282" s="4"/>
    </row>
    <row r="283" spans="1:7" ht="14.25" customHeight="1">
      <c r="A283" s="4"/>
      <c r="B283" s="4"/>
      <c r="C283" s="4"/>
      <c r="D283" s="4"/>
      <c r="E283" s="4"/>
      <c r="F283" s="4"/>
      <c r="G283" s="4"/>
    </row>
    <row r="284" spans="1:7" ht="14.25" customHeight="1">
      <c r="A284" s="4"/>
      <c r="B284" s="4"/>
      <c r="C284" s="4"/>
      <c r="D284" s="4"/>
      <c r="E284" s="4"/>
      <c r="F284" s="4"/>
      <c r="G284" s="4"/>
    </row>
    <row r="285" spans="1:7" ht="14.25" customHeight="1">
      <c r="A285" s="4"/>
      <c r="B285" s="4"/>
      <c r="C285" s="4"/>
      <c r="D285" s="4"/>
      <c r="E285" s="4"/>
      <c r="F285" s="4"/>
      <c r="G285" s="4"/>
    </row>
    <row r="286" spans="1:7" ht="14.25" customHeight="1">
      <c r="A286" s="4"/>
      <c r="B286" s="4"/>
      <c r="C286" s="4"/>
      <c r="D286" s="4"/>
      <c r="E286" s="4"/>
      <c r="F286" s="4"/>
      <c r="G286" s="4"/>
    </row>
    <row r="287" spans="1:7" ht="14.25" customHeight="1">
      <c r="A287" s="4"/>
      <c r="B287" s="4"/>
      <c r="C287" s="4"/>
      <c r="D287" s="4"/>
      <c r="E287" s="4"/>
      <c r="F287" s="4"/>
      <c r="G287" s="4"/>
    </row>
    <row r="288" spans="1:7" ht="14.25" customHeight="1">
      <c r="A288" s="4"/>
      <c r="B288" s="4"/>
      <c r="C288" s="4"/>
      <c r="D288" s="4"/>
      <c r="E288" s="4"/>
      <c r="F288" s="4"/>
      <c r="G288" s="4"/>
    </row>
    <row r="289" spans="1:7" ht="14.25" customHeight="1">
      <c r="A289" s="4"/>
      <c r="B289" s="4"/>
      <c r="C289" s="4"/>
      <c r="D289" s="4"/>
      <c r="E289" s="4"/>
      <c r="F289" s="4"/>
      <c r="G289" s="4"/>
    </row>
    <row r="290" spans="1:7" ht="14.25" customHeight="1">
      <c r="A290" s="4"/>
      <c r="B290" s="4"/>
      <c r="C290" s="4"/>
      <c r="D290" s="4"/>
      <c r="E290" s="4"/>
      <c r="F290" s="4"/>
      <c r="G290" s="4"/>
    </row>
    <row r="291" spans="1:7" ht="14.25" customHeight="1">
      <c r="A291" s="4"/>
      <c r="B291" s="4"/>
      <c r="C291" s="4"/>
      <c r="D291" s="4"/>
      <c r="E291" s="4"/>
      <c r="F291" s="4"/>
      <c r="G291" s="4"/>
    </row>
    <row r="292" spans="1:7" ht="14.25" customHeight="1">
      <c r="A292" s="4"/>
      <c r="B292" s="4"/>
      <c r="C292" s="4"/>
      <c r="D292" s="4"/>
      <c r="E292" s="4"/>
      <c r="F292" s="4"/>
      <c r="G292" s="4"/>
    </row>
    <row r="293" spans="1:7" ht="14.25" customHeight="1">
      <c r="A293" s="4"/>
      <c r="B293" s="4"/>
      <c r="C293" s="4"/>
      <c r="D293" s="4"/>
      <c r="E293" s="4"/>
      <c r="F293" s="4"/>
      <c r="G293" s="4"/>
    </row>
    <row r="294" spans="1:7" ht="14.25" customHeight="1">
      <c r="A294" s="4"/>
      <c r="B294" s="4"/>
      <c r="C294" s="4"/>
      <c r="D294" s="4"/>
      <c r="E294" s="4"/>
      <c r="F294" s="4"/>
      <c r="G294" s="4"/>
    </row>
    <row r="295" spans="1:7" ht="14.25" customHeight="1">
      <c r="A295" s="4"/>
      <c r="B295" s="4"/>
      <c r="C295" s="4"/>
      <c r="D295" s="4"/>
      <c r="E295" s="4"/>
      <c r="F295" s="4"/>
      <c r="G295" s="4"/>
    </row>
    <row r="296" spans="1:7" ht="14.25" customHeight="1">
      <c r="A296" s="4"/>
      <c r="B296" s="4"/>
      <c r="C296" s="4"/>
      <c r="D296" s="4"/>
      <c r="E296" s="4"/>
      <c r="F296" s="4"/>
      <c r="G296" s="4"/>
    </row>
    <row r="297" spans="1:7" ht="14.25" customHeight="1">
      <c r="A297" s="4"/>
      <c r="B297" s="4"/>
      <c r="C297" s="4"/>
      <c r="D297" s="4"/>
      <c r="E297" s="4"/>
      <c r="F297" s="4"/>
      <c r="G297" s="4"/>
    </row>
    <row r="298" spans="1:7" ht="14.25" customHeight="1">
      <c r="A298" s="4"/>
      <c r="B298" s="4"/>
      <c r="C298" s="4"/>
      <c r="D298" s="4"/>
      <c r="E298" s="4"/>
      <c r="F298" s="4"/>
      <c r="G298" s="4"/>
    </row>
    <row r="299" spans="1:7" ht="14.25" customHeight="1">
      <c r="A299" s="4"/>
      <c r="B299" s="4"/>
      <c r="C299" s="4"/>
      <c r="D299" s="4"/>
      <c r="E299" s="4"/>
      <c r="F299" s="4"/>
      <c r="G299" s="4"/>
    </row>
    <row r="300" spans="1:7" ht="14.25" customHeight="1">
      <c r="A300" s="4"/>
      <c r="B300" s="4"/>
      <c r="C300" s="4"/>
      <c r="D300" s="4"/>
      <c r="E300" s="4"/>
      <c r="F300" s="4"/>
      <c r="G300" s="4"/>
    </row>
    <row r="301" spans="1:7" ht="14.25" customHeight="1">
      <c r="A301" s="4"/>
      <c r="B301" s="4"/>
      <c r="C301" s="4"/>
      <c r="D301" s="4"/>
      <c r="E301" s="4"/>
      <c r="F301" s="4"/>
      <c r="G301" s="4"/>
    </row>
    <row r="302" spans="1:7" ht="14.25" customHeight="1">
      <c r="A302" s="4"/>
      <c r="B302" s="4"/>
      <c r="C302" s="4"/>
      <c r="D302" s="4"/>
      <c r="E302" s="4"/>
      <c r="F302" s="4"/>
      <c r="G302" s="4"/>
    </row>
    <row r="303" spans="1:7" ht="14.25" customHeight="1">
      <c r="A303" s="4"/>
      <c r="B303" s="4"/>
      <c r="C303" s="4"/>
      <c r="D303" s="4"/>
      <c r="E303" s="4"/>
      <c r="F303" s="4"/>
      <c r="G303" s="4"/>
    </row>
    <row r="304" spans="1:7" ht="14.25" customHeight="1">
      <c r="A304" s="4"/>
      <c r="B304" s="4"/>
      <c r="C304" s="4"/>
      <c r="D304" s="4"/>
      <c r="E304" s="4"/>
      <c r="F304" s="4"/>
      <c r="G304" s="4"/>
    </row>
    <row r="305" spans="1:7" ht="14.25" customHeight="1">
      <c r="A305" s="4"/>
      <c r="B305" s="4"/>
      <c r="C305" s="4"/>
      <c r="D305" s="4"/>
      <c r="E305" s="4"/>
      <c r="F305" s="4"/>
      <c r="G305" s="4"/>
    </row>
    <row r="306" spans="1:7" ht="14.25" customHeight="1">
      <c r="A306" s="4"/>
      <c r="B306" s="4"/>
      <c r="C306" s="4"/>
      <c r="D306" s="4"/>
      <c r="E306" s="4"/>
      <c r="F306" s="4"/>
      <c r="G306" s="4"/>
    </row>
    <row r="307" spans="1:7" ht="14.25" customHeight="1">
      <c r="A307" s="4"/>
      <c r="B307" s="4"/>
      <c r="C307" s="4"/>
      <c r="D307" s="4"/>
      <c r="E307" s="4"/>
      <c r="F307" s="4"/>
      <c r="G307" s="4"/>
    </row>
    <row r="308" spans="1:7" ht="14.25" customHeight="1">
      <c r="A308" s="4"/>
      <c r="B308" s="4"/>
      <c r="C308" s="4"/>
      <c r="D308" s="4"/>
      <c r="E308" s="4"/>
      <c r="F308" s="4"/>
      <c r="G308" s="4"/>
    </row>
    <row r="309" spans="1:7" ht="14.25" customHeight="1">
      <c r="A309" s="4"/>
      <c r="B309" s="4"/>
      <c r="C309" s="4"/>
      <c r="D309" s="4"/>
      <c r="E309" s="4"/>
      <c r="F309" s="4"/>
      <c r="G309" s="4"/>
    </row>
    <row r="310" spans="1:7" ht="14.25" customHeight="1">
      <c r="A310" s="4"/>
      <c r="B310" s="4"/>
      <c r="C310" s="4"/>
      <c r="D310" s="4"/>
      <c r="E310" s="4"/>
      <c r="F310" s="4"/>
      <c r="G310" s="4"/>
    </row>
    <row r="311" spans="1:7" ht="14.25" customHeight="1">
      <c r="A311" s="4"/>
      <c r="B311" s="4"/>
      <c r="C311" s="4"/>
      <c r="D311" s="4"/>
      <c r="E311" s="4"/>
      <c r="F311" s="4"/>
      <c r="G311" s="4"/>
    </row>
    <row r="312" spans="1:7" ht="14.25" customHeight="1">
      <c r="A312" s="4"/>
      <c r="B312" s="4"/>
      <c r="C312" s="4"/>
      <c r="D312" s="4"/>
      <c r="E312" s="4"/>
      <c r="F312" s="4"/>
      <c r="G312" s="4"/>
    </row>
    <row r="313" spans="1:7" ht="14.25" customHeight="1">
      <c r="A313" s="4"/>
      <c r="B313" s="4"/>
      <c r="C313" s="4"/>
      <c r="D313" s="4"/>
      <c r="E313" s="4"/>
      <c r="F313" s="4"/>
      <c r="G313" s="4"/>
    </row>
    <row r="314" spans="1:7" ht="14.25" customHeight="1">
      <c r="A314" s="4"/>
      <c r="B314" s="4"/>
      <c r="C314" s="4"/>
      <c r="D314" s="4"/>
      <c r="E314" s="4"/>
      <c r="F314" s="4"/>
      <c r="G314" s="4"/>
    </row>
    <row r="315" spans="1:7" ht="14.25" customHeight="1">
      <c r="A315" s="4"/>
      <c r="B315" s="4"/>
      <c r="C315" s="4"/>
      <c r="D315" s="4"/>
      <c r="E315" s="4"/>
      <c r="F315" s="4"/>
      <c r="G315" s="4"/>
    </row>
    <row r="316" spans="1:7" ht="14.25" customHeight="1">
      <c r="A316" s="4"/>
      <c r="B316" s="4"/>
      <c r="C316" s="4"/>
      <c r="D316" s="4"/>
      <c r="E316" s="4"/>
      <c r="F316" s="4"/>
      <c r="G316" s="4"/>
    </row>
    <row r="317" spans="1:7" ht="14.25" customHeight="1">
      <c r="A317" s="4"/>
      <c r="B317" s="4"/>
      <c r="C317" s="4"/>
      <c r="D317" s="4"/>
      <c r="E317" s="4"/>
      <c r="F317" s="4"/>
      <c r="G317" s="4"/>
    </row>
    <row r="318" spans="1:7" ht="14.25" customHeight="1">
      <c r="A318" s="4"/>
      <c r="B318" s="4"/>
      <c r="C318" s="4"/>
      <c r="D318" s="4"/>
      <c r="E318" s="4"/>
      <c r="F318" s="4"/>
      <c r="G318" s="4"/>
    </row>
    <row r="319" spans="1:7" ht="14.25" customHeight="1">
      <c r="A319" s="4"/>
      <c r="B319" s="4"/>
      <c r="C319" s="4"/>
      <c r="D319" s="4"/>
      <c r="E319" s="4"/>
      <c r="F319" s="4"/>
      <c r="G319" s="4"/>
    </row>
    <row r="320" spans="1:7" ht="14.25" customHeight="1">
      <c r="A320" s="4"/>
      <c r="B320" s="4"/>
      <c r="C320" s="4"/>
      <c r="D320" s="4"/>
      <c r="E320" s="4"/>
      <c r="F320" s="4"/>
      <c r="G320" s="4"/>
    </row>
    <row r="321" spans="1:7" ht="14.25" customHeight="1">
      <c r="A321" s="4"/>
      <c r="B321" s="4"/>
      <c r="C321" s="4"/>
      <c r="D321" s="4"/>
      <c r="E321" s="4"/>
      <c r="F321" s="4"/>
      <c r="G321" s="4"/>
    </row>
    <row r="322" spans="1:7" ht="14.25" customHeight="1">
      <c r="A322" s="4"/>
      <c r="B322" s="4"/>
      <c r="C322" s="4"/>
      <c r="D322" s="4"/>
      <c r="E322" s="4"/>
      <c r="F322" s="4"/>
      <c r="G322" s="4"/>
    </row>
    <row r="323" spans="1:7" ht="14.25" customHeight="1">
      <c r="A323" s="4"/>
      <c r="B323" s="4"/>
      <c r="C323" s="4"/>
      <c r="D323" s="4"/>
      <c r="E323" s="4"/>
      <c r="F323" s="4"/>
      <c r="G323" s="4"/>
    </row>
    <row r="324" spans="1:7" ht="14.25" customHeight="1">
      <c r="A324" s="4"/>
      <c r="B324" s="4"/>
      <c r="C324" s="4"/>
      <c r="D324" s="4"/>
      <c r="E324" s="4"/>
      <c r="F324" s="4"/>
      <c r="G324" s="4"/>
    </row>
    <row r="325" spans="1:7" ht="14.25" customHeight="1">
      <c r="A325" s="4"/>
      <c r="B325" s="4"/>
      <c r="C325" s="4"/>
      <c r="D325" s="4"/>
      <c r="E325" s="4"/>
      <c r="F325" s="4"/>
      <c r="G325" s="4"/>
    </row>
    <row r="326" spans="1:7" ht="14.25" customHeight="1">
      <c r="A326" s="4"/>
      <c r="B326" s="4"/>
      <c r="C326" s="4"/>
      <c r="D326" s="4"/>
      <c r="E326" s="4"/>
      <c r="F326" s="4"/>
      <c r="G326" s="4"/>
    </row>
    <row r="327" spans="1:7" ht="14.25" customHeight="1">
      <c r="A327" s="4"/>
      <c r="B327" s="4"/>
      <c r="C327" s="4"/>
      <c r="D327" s="4"/>
      <c r="E327" s="4"/>
      <c r="F327" s="4"/>
      <c r="G327" s="4"/>
    </row>
    <row r="328" spans="1:7" ht="14.25" customHeight="1">
      <c r="A328" s="4"/>
      <c r="B328" s="4"/>
      <c r="C328" s="4"/>
      <c r="D328" s="4"/>
      <c r="E328" s="4"/>
      <c r="F328" s="4"/>
      <c r="G328" s="4"/>
    </row>
    <row r="329" spans="1:7" ht="14.25" customHeight="1">
      <c r="A329" s="4"/>
      <c r="B329" s="4"/>
      <c r="C329" s="4"/>
      <c r="D329" s="4"/>
      <c r="E329" s="4"/>
      <c r="F329" s="4"/>
      <c r="G329" s="4"/>
    </row>
    <row r="330" spans="1:7" ht="14.25" customHeight="1">
      <c r="A330" s="4"/>
      <c r="B330" s="4"/>
      <c r="C330" s="4"/>
      <c r="D330" s="4"/>
      <c r="E330" s="4"/>
      <c r="F330" s="4"/>
      <c r="G330" s="4"/>
    </row>
    <row r="331" spans="1:7" ht="14.25" customHeight="1">
      <c r="A331" s="4"/>
      <c r="B331" s="4"/>
      <c r="C331" s="4"/>
      <c r="D331" s="4"/>
      <c r="E331" s="4"/>
      <c r="F331" s="4"/>
      <c r="G331" s="4"/>
    </row>
    <row r="332" spans="1:7" ht="14.25" customHeight="1">
      <c r="A332" s="4"/>
      <c r="B332" s="4"/>
      <c r="C332" s="4"/>
      <c r="D332" s="4"/>
      <c r="E332" s="4"/>
      <c r="F332" s="4"/>
      <c r="G332" s="4"/>
    </row>
    <row r="333" spans="1:7" ht="14.25" customHeight="1">
      <c r="A333" s="4"/>
      <c r="B333" s="4"/>
      <c r="C333" s="4"/>
      <c r="D333" s="4"/>
      <c r="E333" s="4"/>
      <c r="F333" s="4"/>
      <c r="G333" s="4"/>
    </row>
    <row r="334" spans="1:7" ht="14.25" customHeight="1">
      <c r="A334" s="4"/>
      <c r="B334" s="4"/>
      <c r="C334" s="4"/>
      <c r="D334" s="4"/>
      <c r="E334" s="4"/>
      <c r="F334" s="4"/>
      <c r="G334" s="4"/>
    </row>
    <row r="335" spans="1:7" ht="14.25" customHeight="1">
      <c r="A335" s="4"/>
      <c r="B335" s="4"/>
      <c r="C335" s="4"/>
      <c r="D335" s="4"/>
      <c r="E335" s="4"/>
      <c r="F335" s="4"/>
      <c r="G335" s="4"/>
    </row>
    <row r="336" spans="1:7" ht="14.25" customHeight="1">
      <c r="A336" s="4"/>
      <c r="B336" s="4"/>
      <c r="C336" s="4"/>
      <c r="D336" s="4"/>
      <c r="E336" s="4"/>
      <c r="F336" s="4"/>
      <c r="G336" s="4"/>
    </row>
    <row r="337" spans="1:7" ht="14.25" customHeight="1">
      <c r="A337" s="4"/>
      <c r="B337" s="4"/>
      <c r="C337" s="4"/>
      <c r="D337" s="4"/>
      <c r="E337" s="4"/>
      <c r="F337" s="4"/>
      <c r="G337" s="4"/>
    </row>
    <row r="338" spans="1:7" ht="14.25" customHeight="1">
      <c r="A338" s="4"/>
      <c r="B338" s="4"/>
      <c r="C338" s="4"/>
      <c r="D338" s="4"/>
      <c r="E338" s="4"/>
      <c r="F338" s="4"/>
      <c r="G338" s="4"/>
    </row>
    <row r="339" spans="1:7" ht="14.25" customHeight="1">
      <c r="A339" s="4"/>
      <c r="B339" s="4"/>
      <c r="C339" s="4"/>
      <c r="D339" s="4"/>
      <c r="E339" s="4"/>
      <c r="F339" s="4"/>
      <c r="G339" s="4"/>
    </row>
    <row r="340" spans="1:7" ht="14.25" customHeight="1">
      <c r="A340" s="4"/>
      <c r="B340" s="4"/>
      <c r="C340" s="4"/>
      <c r="D340" s="4"/>
      <c r="E340" s="4"/>
      <c r="F340" s="4"/>
      <c r="G340" s="4"/>
    </row>
    <row r="341" spans="1:7" ht="14.25" customHeight="1">
      <c r="A341" s="4"/>
      <c r="B341" s="4"/>
      <c r="C341" s="4"/>
      <c r="D341" s="4"/>
      <c r="E341" s="4"/>
      <c r="F341" s="4"/>
      <c r="G341" s="4"/>
    </row>
    <row r="342" spans="1:7" ht="14.25" customHeight="1">
      <c r="A342" s="4"/>
      <c r="B342" s="4"/>
      <c r="C342" s="4"/>
      <c r="D342" s="4"/>
      <c r="E342" s="4"/>
      <c r="F342" s="4"/>
      <c r="G342" s="4"/>
    </row>
    <row r="343" spans="1:7" ht="14.25" customHeight="1">
      <c r="A343" s="4"/>
      <c r="B343" s="4"/>
      <c r="C343" s="4"/>
      <c r="D343" s="4"/>
      <c r="E343" s="4"/>
      <c r="F343" s="4"/>
      <c r="G343" s="4"/>
    </row>
    <row r="344" spans="1:7" ht="14.25" customHeight="1">
      <c r="A344" s="4"/>
      <c r="B344" s="4"/>
      <c r="C344" s="4"/>
      <c r="D344" s="4"/>
      <c r="E344" s="4"/>
      <c r="F344" s="4"/>
      <c r="G344" s="4"/>
    </row>
    <row r="345" spans="1:7" ht="14.25" customHeight="1">
      <c r="A345" s="4"/>
      <c r="B345" s="4"/>
      <c r="C345" s="4"/>
      <c r="D345" s="4"/>
      <c r="E345" s="4"/>
      <c r="F345" s="4"/>
      <c r="G345" s="4"/>
    </row>
    <row r="346" spans="1:7" ht="14.25" customHeight="1">
      <c r="A346" s="4"/>
      <c r="B346" s="4"/>
      <c r="C346" s="4"/>
      <c r="D346" s="4"/>
      <c r="E346" s="4"/>
      <c r="F346" s="4"/>
      <c r="G346" s="4"/>
    </row>
    <row r="347" spans="1:7" ht="14.25" customHeight="1">
      <c r="A347" s="4"/>
      <c r="B347" s="4"/>
      <c r="C347" s="4"/>
      <c r="D347" s="4"/>
      <c r="E347" s="4"/>
      <c r="F347" s="4"/>
      <c r="G347" s="4"/>
    </row>
    <row r="348" spans="1:7" ht="14.25" customHeight="1">
      <c r="A348" s="4"/>
      <c r="B348" s="4"/>
      <c r="C348" s="4"/>
      <c r="D348" s="4"/>
      <c r="E348" s="4"/>
      <c r="F348" s="4"/>
      <c r="G348" s="4"/>
    </row>
    <row r="349" spans="1:7" ht="14.25" customHeight="1">
      <c r="A349" s="4"/>
      <c r="B349" s="4"/>
      <c r="C349" s="4"/>
      <c r="D349" s="4"/>
      <c r="E349" s="4"/>
      <c r="F349" s="4"/>
      <c r="G349" s="4"/>
    </row>
    <row r="350" spans="1:7" ht="14.25" customHeight="1">
      <c r="A350" s="4"/>
      <c r="B350" s="4"/>
      <c r="C350" s="4"/>
      <c r="D350" s="4"/>
      <c r="E350" s="4"/>
      <c r="F350" s="4"/>
      <c r="G350" s="4"/>
    </row>
    <row r="351" spans="1:7" ht="14.25" customHeight="1">
      <c r="A351" s="4"/>
      <c r="B351" s="4"/>
      <c r="C351" s="4"/>
      <c r="D351" s="4"/>
      <c r="E351" s="4"/>
      <c r="F351" s="4"/>
      <c r="G351" s="4"/>
    </row>
    <row r="352" spans="1:7" ht="14.25" customHeight="1">
      <c r="A352" s="4"/>
      <c r="B352" s="4"/>
      <c r="C352" s="4"/>
      <c r="D352" s="4"/>
      <c r="E352" s="4"/>
      <c r="F352" s="4"/>
      <c r="G352" s="4"/>
    </row>
    <row r="353" spans="1:7" ht="14.25" customHeight="1">
      <c r="A353" s="4"/>
      <c r="B353" s="4"/>
      <c r="C353" s="4"/>
      <c r="D353" s="4"/>
      <c r="E353" s="4"/>
      <c r="F353" s="4"/>
      <c r="G353" s="4"/>
    </row>
    <row r="354" spans="1:7" ht="14.25" customHeight="1">
      <c r="A354" s="4"/>
      <c r="B354" s="4"/>
      <c r="C354" s="4"/>
      <c r="D354" s="4"/>
      <c r="E354" s="4"/>
      <c r="F354" s="4"/>
      <c r="G354" s="4"/>
    </row>
    <row r="355" spans="1:7" ht="14.25" customHeight="1">
      <c r="A355" s="4"/>
      <c r="B355" s="4"/>
      <c r="C355" s="4"/>
      <c r="D355" s="4"/>
      <c r="E355" s="4"/>
      <c r="F355" s="4"/>
      <c r="G355" s="4"/>
    </row>
    <row r="356" spans="1:7" ht="14.25" customHeight="1">
      <c r="A356" s="4"/>
      <c r="B356" s="4"/>
      <c r="C356" s="4"/>
      <c r="D356" s="4"/>
      <c r="E356" s="4"/>
      <c r="F356" s="4"/>
      <c r="G356" s="4"/>
    </row>
    <row r="357" spans="1:7" ht="14.25" customHeight="1">
      <c r="A357" s="4"/>
      <c r="B357" s="4"/>
      <c r="C357" s="4"/>
      <c r="D357" s="4"/>
      <c r="E357" s="4"/>
      <c r="F357" s="4"/>
      <c r="G357" s="4"/>
    </row>
    <row r="358" spans="1:7" ht="14.25" customHeight="1">
      <c r="A358" s="4"/>
      <c r="B358" s="4"/>
      <c r="C358" s="4"/>
      <c r="D358" s="4"/>
      <c r="E358" s="4"/>
      <c r="F358" s="4"/>
      <c r="G358" s="4"/>
    </row>
    <row r="359" spans="1:7" ht="14.25" customHeight="1">
      <c r="A359" s="4"/>
      <c r="B359" s="4"/>
      <c r="C359" s="4"/>
      <c r="D359" s="4"/>
      <c r="E359" s="4"/>
      <c r="F359" s="4"/>
      <c r="G359" s="4"/>
    </row>
    <row r="360" spans="1:7" ht="14.25" customHeight="1">
      <c r="A360" s="4"/>
      <c r="B360" s="4"/>
      <c r="C360" s="4"/>
      <c r="D360" s="4"/>
      <c r="E360" s="4"/>
      <c r="F360" s="4"/>
      <c r="G360" s="4"/>
    </row>
    <row r="361" spans="1:7" ht="14.25" customHeight="1">
      <c r="A361" s="4"/>
      <c r="B361" s="4"/>
      <c r="C361" s="4"/>
      <c r="D361" s="4"/>
      <c r="E361" s="4"/>
      <c r="F361" s="4"/>
      <c r="G361" s="4"/>
    </row>
    <row r="362" spans="1:7" ht="14.25" customHeight="1">
      <c r="A362" s="4"/>
      <c r="B362" s="4"/>
      <c r="C362" s="4"/>
      <c r="D362" s="4"/>
      <c r="E362" s="4"/>
      <c r="F362" s="4"/>
      <c r="G362" s="4"/>
    </row>
    <row r="363" spans="1:7" ht="14.25" customHeight="1">
      <c r="A363" s="4"/>
      <c r="B363" s="4"/>
      <c r="C363" s="4"/>
      <c r="D363" s="4"/>
      <c r="E363" s="4"/>
      <c r="F363" s="4"/>
      <c r="G363" s="4"/>
    </row>
    <row r="364" spans="1:7" ht="14.25" customHeight="1">
      <c r="A364" s="4"/>
      <c r="B364" s="4"/>
      <c r="C364" s="4"/>
      <c r="D364" s="4"/>
      <c r="E364" s="4"/>
      <c r="F364" s="4"/>
      <c r="G364" s="4"/>
    </row>
    <row r="365" spans="1:7" ht="14.25" customHeight="1">
      <c r="A365" s="4"/>
      <c r="B365" s="4"/>
      <c r="C365" s="4"/>
      <c r="D365" s="4"/>
      <c r="E365" s="4"/>
      <c r="F365" s="4"/>
      <c r="G365" s="4"/>
    </row>
    <row r="366" spans="1:7" ht="14.25" customHeight="1">
      <c r="A366" s="4"/>
      <c r="B366" s="4"/>
      <c r="C366" s="4"/>
      <c r="D366" s="4"/>
      <c r="E366" s="4"/>
      <c r="F366" s="4"/>
      <c r="G366" s="4"/>
    </row>
    <row r="367" spans="1:7" ht="14.25" customHeight="1">
      <c r="A367" s="4"/>
      <c r="B367" s="4"/>
      <c r="C367" s="4"/>
      <c r="D367" s="4"/>
      <c r="E367" s="4"/>
      <c r="F367" s="4"/>
      <c r="G367" s="4"/>
    </row>
    <row r="368" spans="1:7" ht="14.25" customHeight="1">
      <c r="A368" s="4"/>
      <c r="B368" s="4"/>
      <c r="C368" s="4"/>
      <c r="D368" s="4"/>
      <c r="E368" s="4"/>
      <c r="F368" s="4"/>
      <c r="G368" s="4"/>
    </row>
    <row r="369" spans="1:7" ht="14.25" customHeight="1">
      <c r="A369" s="4"/>
      <c r="B369" s="4"/>
      <c r="C369" s="4"/>
      <c r="D369" s="4"/>
      <c r="E369" s="4"/>
      <c r="F369" s="4"/>
      <c r="G369" s="4"/>
    </row>
    <row r="370" spans="1:7" ht="14.25" customHeight="1">
      <c r="A370" s="4"/>
      <c r="B370" s="4"/>
      <c r="C370" s="4"/>
      <c r="D370" s="4"/>
      <c r="E370" s="4"/>
      <c r="F370" s="4"/>
      <c r="G370" s="4"/>
    </row>
    <row r="371" spans="1:7" ht="14.25" customHeight="1">
      <c r="A371" s="4"/>
      <c r="B371" s="4"/>
      <c r="C371" s="4"/>
      <c r="D371" s="4"/>
      <c r="E371" s="4"/>
      <c r="F371" s="4"/>
      <c r="G371" s="4"/>
    </row>
    <row r="372" spans="1:7" ht="14.25" customHeight="1">
      <c r="A372" s="4"/>
      <c r="B372" s="4"/>
      <c r="C372" s="4"/>
      <c r="D372" s="4"/>
      <c r="E372" s="4"/>
      <c r="F372" s="4"/>
      <c r="G372" s="4"/>
    </row>
    <row r="373" spans="1:7" ht="14.25" customHeight="1">
      <c r="A373" s="4"/>
      <c r="B373" s="4"/>
      <c r="C373" s="4"/>
      <c r="D373" s="4"/>
      <c r="E373" s="4"/>
      <c r="F373" s="4"/>
      <c r="G373" s="4"/>
    </row>
    <row r="374" spans="1:7" ht="14.25" customHeight="1">
      <c r="A374" s="4"/>
      <c r="B374" s="4"/>
      <c r="C374" s="4"/>
      <c r="D374" s="4"/>
      <c r="E374" s="4"/>
      <c r="F374" s="4"/>
      <c r="G374" s="4"/>
    </row>
    <row r="375" spans="1:7" ht="14.25" customHeight="1">
      <c r="A375" s="4"/>
      <c r="B375" s="4"/>
      <c r="C375" s="4"/>
      <c r="D375" s="4"/>
      <c r="E375" s="4"/>
      <c r="F375" s="4"/>
      <c r="G375" s="4"/>
    </row>
    <row r="376" spans="1:7" ht="14.25" customHeight="1">
      <c r="A376" s="4"/>
      <c r="B376" s="4"/>
      <c r="C376" s="4"/>
      <c r="D376" s="4"/>
      <c r="E376" s="4"/>
      <c r="F376" s="4"/>
      <c r="G376" s="4"/>
    </row>
    <row r="377" spans="1:7" ht="14.25" customHeight="1">
      <c r="A377" s="4"/>
      <c r="B377" s="4"/>
      <c r="C377" s="4"/>
      <c r="D377" s="4"/>
      <c r="E377" s="4"/>
      <c r="F377" s="4"/>
      <c r="G377" s="4"/>
    </row>
    <row r="378" spans="1:7" ht="14.25" customHeight="1">
      <c r="A378" s="4"/>
      <c r="B378" s="4"/>
      <c r="C378" s="4"/>
      <c r="D378" s="4"/>
      <c r="E378" s="4"/>
      <c r="F378" s="4"/>
      <c r="G378" s="4"/>
    </row>
    <row r="379" spans="1:7" ht="14.25" customHeight="1">
      <c r="A379" s="4"/>
      <c r="B379" s="4"/>
      <c r="C379" s="4"/>
      <c r="D379" s="4"/>
      <c r="E379" s="4"/>
      <c r="F379" s="4"/>
      <c r="G379" s="4"/>
    </row>
    <row r="380" spans="1:7" ht="14.25" customHeight="1">
      <c r="A380" s="4"/>
      <c r="B380" s="4"/>
      <c r="C380" s="4"/>
      <c r="D380" s="4"/>
      <c r="E380" s="4"/>
      <c r="F380" s="4"/>
      <c r="G380" s="4"/>
    </row>
    <row r="381" spans="1:7" ht="14.25" customHeight="1">
      <c r="A381" s="4"/>
      <c r="B381" s="4"/>
      <c r="C381" s="4"/>
      <c r="D381" s="4"/>
      <c r="E381" s="4"/>
      <c r="F381" s="4"/>
      <c r="G381" s="4"/>
    </row>
    <row r="382" spans="1:7" ht="14.25" customHeight="1">
      <c r="A382" s="4"/>
      <c r="B382" s="4"/>
      <c r="C382" s="4"/>
      <c r="D382" s="4"/>
      <c r="E382" s="4"/>
      <c r="F382" s="4"/>
      <c r="G382" s="4"/>
    </row>
    <row r="383" spans="1:7" ht="14.25" customHeight="1">
      <c r="A383" s="4"/>
      <c r="B383" s="4"/>
      <c r="C383" s="4"/>
      <c r="D383" s="4"/>
      <c r="E383" s="4"/>
      <c r="F383" s="4"/>
      <c r="G383" s="4"/>
    </row>
    <row r="384" spans="1:7" ht="14.25" customHeight="1">
      <c r="A384" s="4"/>
      <c r="B384" s="4"/>
      <c r="C384" s="4"/>
      <c r="D384" s="4"/>
      <c r="E384" s="4"/>
      <c r="F384" s="4"/>
      <c r="G384" s="4"/>
    </row>
    <row r="385" spans="1:7" ht="14.25" customHeight="1">
      <c r="A385" s="4"/>
      <c r="B385" s="4"/>
      <c r="C385" s="4"/>
      <c r="D385" s="4"/>
      <c r="E385" s="4"/>
      <c r="F385" s="4"/>
      <c r="G385" s="4"/>
    </row>
    <row r="386" spans="1:7" ht="14.25" customHeight="1">
      <c r="A386" s="4"/>
      <c r="B386" s="4"/>
      <c r="C386" s="4"/>
      <c r="D386" s="4"/>
      <c r="E386" s="4"/>
      <c r="F386" s="4"/>
      <c r="G386" s="4"/>
    </row>
    <row r="387" spans="1:7" ht="14.25" customHeight="1">
      <c r="A387" s="4"/>
      <c r="B387" s="4"/>
      <c r="C387" s="4"/>
      <c r="D387" s="4"/>
      <c r="E387" s="4"/>
      <c r="F387" s="4"/>
      <c r="G387" s="4"/>
    </row>
    <row r="388" spans="1:7" ht="14.25" customHeight="1">
      <c r="A388" s="4"/>
      <c r="B388" s="4"/>
      <c r="C388" s="4"/>
      <c r="D388" s="4"/>
      <c r="E388" s="4"/>
      <c r="F388" s="4"/>
      <c r="G388" s="4"/>
    </row>
    <row r="389" spans="1:7" ht="14.25" customHeight="1">
      <c r="A389" s="4"/>
      <c r="B389" s="4"/>
      <c r="C389" s="4"/>
      <c r="D389" s="4"/>
      <c r="E389" s="4"/>
      <c r="F389" s="4"/>
      <c r="G389" s="4"/>
    </row>
    <row r="390" spans="1:7" ht="14.25" customHeight="1">
      <c r="A390" s="4"/>
      <c r="B390" s="4"/>
      <c r="C390" s="4"/>
      <c r="D390" s="4"/>
      <c r="E390" s="4"/>
      <c r="F390" s="4"/>
      <c r="G390" s="4"/>
    </row>
    <row r="391" spans="1:7" ht="14.25" customHeight="1">
      <c r="A391" s="4"/>
      <c r="B391" s="4"/>
      <c r="C391" s="4"/>
      <c r="D391" s="4"/>
      <c r="E391" s="4"/>
      <c r="F391" s="4"/>
      <c r="G391" s="4"/>
    </row>
    <row r="392" spans="1:7" ht="14.25" customHeight="1">
      <c r="A392" s="4"/>
      <c r="B392" s="4"/>
      <c r="C392" s="4"/>
      <c r="D392" s="4"/>
      <c r="E392" s="4"/>
      <c r="F392" s="4"/>
      <c r="G392" s="4"/>
    </row>
    <row r="393" spans="1:7" ht="14.25" customHeight="1">
      <c r="A393" s="4"/>
      <c r="B393" s="4"/>
      <c r="C393" s="4"/>
      <c r="D393" s="4"/>
      <c r="E393" s="4"/>
      <c r="F393" s="4"/>
      <c r="G393" s="4"/>
    </row>
    <row r="394" spans="1:7" ht="14.25" customHeight="1">
      <c r="A394" s="4"/>
      <c r="B394" s="4"/>
      <c r="C394" s="4"/>
      <c r="D394" s="4"/>
      <c r="E394" s="4"/>
      <c r="F394" s="4"/>
      <c r="G394" s="4"/>
    </row>
    <row r="395" spans="1:7" ht="14.25" customHeight="1">
      <c r="A395" s="4"/>
      <c r="B395" s="4"/>
      <c r="C395" s="4"/>
      <c r="D395" s="4"/>
      <c r="E395" s="4"/>
      <c r="F395" s="4"/>
      <c r="G395" s="4"/>
    </row>
    <row r="396" spans="1:7" ht="14.25" customHeight="1">
      <c r="A396" s="4"/>
      <c r="B396" s="4"/>
      <c r="C396" s="4"/>
      <c r="D396" s="4"/>
      <c r="E396" s="4"/>
      <c r="F396" s="4"/>
      <c r="G396" s="4"/>
    </row>
    <row r="397" spans="1:7" ht="14.25" customHeight="1">
      <c r="A397" s="4"/>
      <c r="B397" s="4"/>
      <c r="C397" s="4"/>
      <c r="D397" s="4"/>
      <c r="E397" s="4"/>
      <c r="F397" s="4"/>
      <c r="G397" s="4"/>
    </row>
    <row r="398" spans="1:7" ht="14.25" customHeight="1">
      <c r="A398" s="4"/>
      <c r="B398" s="4"/>
      <c r="C398" s="4"/>
      <c r="D398" s="4"/>
      <c r="E398" s="4"/>
      <c r="F398" s="4"/>
      <c r="G398" s="4"/>
    </row>
    <row r="399" spans="1:7" ht="14.25" customHeight="1">
      <c r="A399" s="4"/>
      <c r="B399" s="4"/>
      <c r="C399" s="4"/>
      <c r="D399" s="4"/>
      <c r="E399" s="4"/>
      <c r="F399" s="4"/>
      <c r="G399" s="4"/>
    </row>
    <row r="400" spans="1:7" ht="14.25" customHeight="1">
      <c r="A400" s="4"/>
      <c r="B400" s="4"/>
      <c r="C400" s="4"/>
      <c r="D400" s="4"/>
      <c r="E400" s="4"/>
      <c r="F400" s="4"/>
      <c r="G400" s="4"/>
    </row>
    <row r="401" spans="1:7" ht="14.25" customHeight="1">
      <c r="A401" s="4"/>
      <c r="B401" s="4"/>
      <c r="C401" s="4"/>
      <c r="D401" s="4"/>
      <c r="E401" s="4"/>
      <c r="F401" s="4"/>
      <c r="G401" s="4"/>
    </row>
    <row r="402" spans="1:7" ht="14.25" customHeight="1">
      <c r="A402" s="4"/>
      <c r="B402" s="4"/>
      <c r="C402" s="4"/>
      <c r="D402" s="4"/>
      <c r="E402" s="4"/>
      <c r="F402" s="4"/>
      <c r="G402" s="4"/>
    </row>
    <row r="403" spans="1:7" ht="14.25" customHeight="1">
      <c r="A403" s="4"/>
      <c r="B403" s="4"/>
      <c r="C403" s="4"/>
      <c r="D403" s="4"/>
      <c r="E403" s="4"/>
      <c r="F403" s="4"/>
      <c r="G403" s="4"/>
    </row>
    <row r="404" spans="1:7" ht="14.25" customHeight="1">
      <c r="A404" s="4"/>
      <c r="B404" s="4"/>
      <c r="C404" s="4"/>
      <c r="D404" s="4"/>
      <c r="E404" s="4"/>
      <c r="F404" s="4"/>
      <c r="G404" s="4"/>
    </row>
    <row r="405" spans="1:7" ht="14.25" customHeight="1">
      <c r="A405" s="4"/>
      <c r="B405" s="4"/>
      <c r="C405" s="4"/>
      <c r="D405" s="4"/>
      <c r="E405" s="4"/>
      <c r="F405" s="4"/>
      <c r="G405" s="4"/>
    </row>
    <row r="406" spans="1:7" ht="14.25" customHeight="1">
      <c r="A406" s="4"/>
      <c r="B406" s="4"/>
      <c r="C406" s="4"/>
      <c r="D406" s="4"/>
      <c r="E406" s="4"/>
      <c r="F406" s="4"/>
      <c r="G406" s="4"/>
    </row>
    <row r="407" spans="1:7" ht="14.25" customHeight="1">
      <c r="A407" s="4"/>
      <c r="B407" s="4"/>
      <c r="C407" s="4"/>
      <c r="D407" s="4"/>
      <c r="E407" s="4"/>
      <c r="F407" s="4"/>
      <c r="G407" s="4"/>
    </row>
    <row r="408" spans="1:7" ht="14.25" customHeight="1">
      <c r="A408" s="4"/>
      <c r="B408" s="4"/>
      <c r="C408" s="4"/>
      <c r="D408" s="4"/>
      <c r="E408" s="4"/>
      <c r="F408" s="4"/>
      <c r="G408" s="4"/>
    </row>
    <row r="409" spans="1:7" ht="14.25" customHeight="1">
      <c r="A409" s="4"/>
      <c r="B409" s="4"/>
      <c r="C409" s="4"/>
      <c r="D409" s="4"/>
      <c r="E409" s="4"/>
      <c r="F409" s="4"/>
      <c r="G409" s="4"/>
    </row>
    <row r="410" spans="1:7" ht="14.25" customHeight="1">
      <c r="A410" s="4"/>
      <c r="B410" s="4"/>
      <c r="C410" s="4"/>
      <c r="D410" s="4"/>
      <c r="E410" s="4"/>
      <c r="F410" s="4"/>
      <c r="G410" s="4"/>
    </row>
    <row r="411" spans="1:7" ht="14.25" customHeight="1">
      <c r="A411" s="4"/>
      <c r="B411" s="4"/>
      <c r="C411" s="4"/>
      <c r="D411" s="4"/>
      <c r="E411" s="4"/>
      <c r="F411" s="4"/>
      <c r="G411" s="4"/>
    </row>
    <row r="412" spans="1:7" ht="14.25" customHeight="1">
      <c r="A412" s="4"/>
      <c r="B412" s="4"/>
      <c r="C412" s="4"/>
      <c r="D412" s="4"/>
      <c r="E412" s="4"/>
      <c r="F412" s="4"/>
      <c r="G412" s="4"/>
    </row>
    <row r="413" spans="1:7" ht="14.25" customHeight="1">
      <c r="A413" s="4"/>
      <c r="B413" s="4"/>
      <c r="C413" s="4"/>
      <c r="D413" s="4"/>
      <c r="E413" s="4"/>
      <c r="F413" s="4"/>
      <c r="G413" s="4"/>
    </row>
    <row r="414" spans="1:7" ht="14.25" customHeight="1">
      <c r="A414" s="4"/>
      <c r="B414" s="4"/>
      <c r="C414" s="4"/>
      <c r="D414" s="4"/>
      <c r="E414" s="4"/>
      <c r="F414" s="4"/>
      <c r="G414" s="4"/>
    </row>
    <row r="415" spans="1:7" ht="14.25" customHeight="1">
      <c r="A415" s="4"/>
      <c r="B415" s="4"/>
      <c r="C415" s="4"/>
      <c r="D415" s="4"/>
      <c r="E415" s="4"/>
      <c r="F415" s="4"/>
      <c r="G415" s="4"/>
    </row>
    <row r="416" spans="1:7" ht="14.25" customHeight="1">
      <c r="A416" s="4"/>
      <c r="B416" s="4"/>
      <c r="C416" s="4"/>
      <c r="D416" s="4"/>
      <c r="E416" s="4"/>
      <c r="F416" s="4"/>
      <c r="G416" s="4"/>
    </row>
    <row r="417" spans="1:7" ht="14.25" customHeight="1">
      <c r="A417" s="4"/>
      <c r="B417" s="4"/>
      <c r="C417" s="4"/>
      <c r="D417" s="4"/>
      <c r="E417" s="4"/>
      <c r="F417" s="4"/>
      <c r="G417" s="4"/>
    </row>
    <row r="418" spans="1:7" ht="14.25" customHeight="1">
      <c r="A418" s="4"/>
      <c r="B418" s="4"/>
      <c r="C418" s="4"/>
      <c r="D418" s="4"/>
      <c r="E418" s="4"/>
      <c r="F418" s="4"/>
      <c r="G418" s="4"/>
    </row>
    <row r="419" spans="1:7" ht="14.25" customHeight="1">
      <c r="A419" s="4"/>
      <c r="B419" s="4"/>
      <c r="C419" s="4"/>
      <c r="D419" s="4"/>
      <c r="E419" s="4"/>
      <c r="F419" s="4"/>
      <c r="G419" s="4"/>
    </row>
    <row r="420" spans="1:7" ht="14.25" customHeight="1">
      <c r="A420" s="4"/>
      <c r="B420" s="4"/>
      <c r="C420" s="4"/>
      <c r="D420" s="4"/>
      <c r="E420" s="4"/>
      <c r="F420" s="4"/>
      <c r="G420" s="4"/>
    </row>
    <row r="421" spans="1:7" ht="14.25" customHeight="1">
      <c r="A421" s="4"/>
      <c r="B421" s="4"/>
      <c r="C421" s="4"/>
      <c r="D421" s="4"/>
      <c r="E421" s="4"/>
      <c r="F421" s="4"/>
      <c r="G421" s="4"/>
    </row>
    <row r="422" spans="1:7" ht="14.25" customHeight="1">
      <c r="A422" s="4"/>
      <c r="B422" s="4"/>
      <c r="C422" s="4"/>
      <c r="D422" s="4"/>
      <c r="E422" s="4"/>
      <c r="F422" s="4"/>
      <c r="G422" s="4"/>
    </row>
    <row r="423" spans="1:7" ht="14.25" customHeight="1">
      <c r="A423" s="4"/>
      <c r="B423" s="4"/>
      <c r="C423" s="4"/>
      <c r="D423" s="4"/>
      <c r="E423" s="4"/>
      <c r="F423" s="4"/>
      <c r="G423" s="4"/>
    </row>
    <row r="424" spans="1:7" ht="14.25" customHeight="1">
      <c r="A424" s="4"/>
      <c r="B424" s="4"/>
      <c r="C424" s="4"/>
      <c r="D424" s="4"/>
      <c r="E424" s="4"/>
      <c r="F424" s="4"/>
      <c r="G424" s="4"/>
    </row>
    <row r="425" spans="1:7" ht="14.25" customHeight="1">
      <c r="A425" s="4"/>
      <c r="B425" s="4"/>
      <c r="C425" s="4"/>
      <c r="D425" s="4"/>
      <c r="E425" s="4"/>
      <c r="F425" s="4"/>
      <c r="G425" s="4"/>
    </row>
    <row r="426" spans="1:7" ht="14.25" customHeight="1">
      <c r="A426" s="4"/>
      <c r="B426" s="4"/>
      <c r="C426" s="4"/>
      <c r="D426" s="4"/>
      <c r="E426" s="4"/>
      <c r="F426" s="4"/>
      <c r="G426" s="4"/>
    </row>
    <row r="427" spans="1:7" ht="14.25" customHeight="1">
      <c r="A427" s="4"/>
      <c r="B427" s="4"/>
      <c r="C427" s="4"/>
      <c r="D427" s="4"/>
      <c r="E427" s="4"/>
      <c r="F427" s="4"/>
      <c r="G427" s="4"/>
    </row>
    <row r="428" spans="1:7" ht="14.25" customHeight="1">
      <c r="A428" s="4"/>
      <c r="B428" s="4"/>
      <c r="C428" s="4"/>
      <c r="D428" s="4"/>
      <c r="E428" s="4"/>
      <c r="F428" s="4"/>
      <c r="G428" s="4"/>
    </row>
    <row r="429" spans="1:7" ht="14.25" customHeight="1">
      <c r="A429" s="4"/>
      <c r="B429" s="4"/>
      <c r="C429" s="4"/>
      <c r="D429" s="4"/>
      <c r="E429" s="4"/>
      <c r="F429" s="4"/>
      <c r="G429" s="4"/>
    </row>
    <row r="430" spans="1:7" ht="14.25" customHeight="1">
      <c r="A430" s="4"/>
      <c r="B430" s="4"/>
      <c r="C430" s="4"/>
      <c r="D430" s="4"/>
      <c r="E430" s="4"/>
      <c r="F430" s="4"/>
      <c r="G430" s="4"/>
    </row>
    <row r="431" spans="1:7" ht="14.25" customHeight="1">
      <c r="A431" s="4"/>
      <c r="B431" s="4"/>
      <c r="C431" s="4"/>
      <c r="D431" s="4"/>
      <c r="E431" s="4"/>
      <c r="F431" s="4"/>
      <c r="G431" s="4"/>
    </row>
    <row r="432" spans="1:7" ht="14.25" customHeight="1">
      <c r="A432" s="4"/>
      <c r="B432" s="4"/>
      <c r="C432" s="4"/>
      <c r="D432" s="4"/>
      <c r="E432" s="4"/>
      <c r="F432" s="4"/>
      <c r="G432" s="4"/>
    </row>
    <row r="433" spans="1:7" ht="14.25" customHeight="1">
      <c r="A433" s="4"/>
      <c r="B433" s="4"/>
      <c r="C433" s="4"/>
      <c r="D433" s="4"/>
      <c r="E433" s="4"/>
      <c r="F433" s="4"/>
      <c r="G433" s="4"/>
    </row>
    <row r="434" spans="1:7" ht="14.25" customHeight="1">
      <c r="A434" s="4"/>
      <c r="B434" s="4"/>
      <c r="C434" s="4"/>
      <c r="D434" s="4"/>
      <c r="E434" s="4"/>
      <c r="F434" s="4"/>
      <c r="G434" s="4"/>
    </row>
    <row r="435" spans="1:7" ht="14.25" customHeight="1">
      <c r="A435" s="4"/>
      <c r="B435" s="4"/>
      <c r="C435" s="4"/>
      <c r="D435" s="4"/>
      <c r="E435" s="4"/>
      <c r="F435" s="4"/>
      <c r="G435" s="4"/>
    </row>
    <row r="436" spans="1:7" ht="14.25" customHeight="1">
      <c r="A436" s="4"/>
      <c r="B436" s="4"/>
      <c r="C436" s="4"/>
      <c r="D436" s="4"/>
      <c r="E436" s="4"/>
      <c r="F436" s="4"/>
      <c r="G436" s="4"/>
    </row>
    <row r="437" spans="1:7" ht="14.25" customHeight="1">
      <c r="A437" s="4"/>
      <c r="B437" s="4"/>
      <c r="C437" s="4"/>
      <c r="D437" s="4"/>
      <c r="E437" s="4"/>
      <c r="F437" s="4"/>
      <c r="G437" s="4"/>
    </row>
    <row r="438" spans="1:7" ht="14.25" customHeight="1">
      <c r="A438" s="4"/>
      <c r="B438" s="4"/>
      <c r="C438" s="4"/>
      <c r="D438" s="4"/>
      <c r="E438" s="4"/>
      <c r="F438" s="4"/>
      <c r="G438" s="4"/>
    </row>
    <row r="439" spans="1:7" ht="14.25" customHeight="1">
      <c r="A439" s="4"/>
      <c r="B439" s="4"/>
      <c r="C439" s="4"/>
      <c r="D439" s="4"/>
      <c r="E439" s="4"/>
      <c r="F439" s="4"/>
      <c r="G439" s="4"/>
    </row>
    <row r="440" spans="1:7" ht="14.25" customHeight="1">
      <c r="A440" s="4"/>
      <c r="B440" s="4"/>
      <c r="C440" s="4"/>
      <c r="D440" s="4"/>
      <c r="E440" s="4"/>
      <c r="F440" s="4"/>
      <c r="G440" s="4"/>
    </row>
    <row r="441" spans="1:7" ht="14.25" customHeight="1">
      <c r="A441" s="4"/>
      <c r="B441" s="4"/>
      <c r="C441" s="4"/>
      <c r="D441" s="4"/>
      <c r="E441" s="4"/>
      <c r="F441" s="4"/>
      <c r="G441" s="4"/>
    </row>
    <row r="442" spans="1:7" ht="14.25" customHeight="1">
      <c r="A442" s="4"/>
      <c r="B442" s="4"/>
      <c r="C442" s="4"/>
      <c r="D442" s="4"/>
      <c r="E442" s="4"/>
      <c r="F442" s="4"/>
      <c r="G442" s="4"/>
    </row>
    <row r="443" spans="1:7" ht="14.25" customHeight="1">
      <c r="A443" s="4"/>
      <c r="B443" s="4"/>
      <c r="C443" s="4"/>
      <c r="D443" s="4"/>
      <c r="E443" s="4"/>
      <c r="F443" s="4"/>
      <c r="G443" s="4"/>
    </row>
    <row r="444" spans="1:7" ht="14.25" customHeight="1">
      <c r="A444" s="4"/>
      <c r="B444" s="4"/>
      <c r="C444" s="4"/>
      <c r="D444" s="4"/>
      <c r="E444" s="4"/>
      <c r="F444" s="4"/>
      <c r="G444" s="4"/>
    </row>
    <row r="445" spans="1:7" ht="14.25" customHeight="1">
      <c r="A445" s="4"/>
      <c r="B445" s="4"/>
      <c r="C445" s="4"/>
      <c r="D445" s="4"/>
      <c r="E445" s="4"/>
      <c r="F445" s="4"/>
      <c r="G445" s="4"/>
    </row>
    <row r="446" spans="1:7" ht="14.25" customHeight="1">
      <c r="A446" s="4"/>
      <c r="B446" s="4"/>
      <c r="C446" s="4"/>
      <c r="D446" s="4"/>
      <c r="E446" s="4"/>
      <c r="F446" s="4"/>
      <c r="G446" s="4"/>
    </row>
    <row r="447" spans="1:7" ht="14.25" customHeight="1">
      <c r="A447" s="4"/>
      <c r="B447" s="4"/>
      <c r="C447" s="4"/>
      <c r="D447" s="4"/>
      <c r="E447" s="4"/>
      <c r="F447" s="4"/>
      <c r="G447" s="4"/>
    </row>
    <row r="448" spans="1:7" ht="14.25" customHeight="1">
      <c r="A448" s="4"/>
      <c r="B448" s="4"/>
      <c r="C448" s="4"/>
      <c r="D448" s="4"/>
      <c r="E448" s="4"/>
      <c r="F448" s="4"/>
      <c r="G448" s="4"/>
    </row>
    <row r="449" spans="1:7" ht="14.25" customHeight="1">
      <c r="A449" s="4"/>
      <c r="B449" s="4"/>
      <c r="C449" s="4"/>
      <c r="D449" s="4"/>
      <c r="E449" s="4"/>
      <c r="F449" s="4"/>
      <c r="G449" s="4"/>
    </row>
    <row r="450" spans="1:7" ht="14.25" customHeight="1">
      <c r="A450" s="4"/>
      <c r="B450" s="4"/>
      <c r="C450" s="4"/>
      <c r="D450" s="4"/>
      <c r="E450" s="4"/>
      <c r="F450" s="4"/>
      <c r="G450" s="4"/>
    </row>
    <row r="451" spans="1:7" ht="14.25" customHeight="1">
      <c r="A451" s="4"/>
      <c r="B451" s="4"/>
      <c r="C451" s="4"/>
      <c r="D451" s="4"/>
      <c r="E451" s="4"/>
      <c r="F451" s="4"/>
      <c r="G451" s="4"/>
    </row>
    <row r="452" spans="1:7" ht="14.25" customHeight="1">
      <c r="A452" s="4"/>
      <c r="B452" s="4"/>
      <c r="C452" s="4"/>
      <c r="D452" s="4"/>
      <c r="E452" s="4"/>
      <c r="F452" s="4"/>
      <c r="G452" s="4"/>
    </row>
    <row r="453" spans="1:7" ht="14.25" customHeight="1">
      <c r="A453" s="4"/>
      <c r="B453" s="4"/>
      <c r="C453" s="4"/>
      <c r="D453" s="4"/>
      <c r="E453" s="4"/>
      <c r="F453" s="4"/>
      <c r="G453" s="4"/>
    </row>
    <row r="454" spans="1:7" ht="14.25" customHeight="1">
      <c r="A454" s="4"/>
      <c r="B454" s="4"/>
      <c r="C454" s="4"/>
      <c r="D454" s="4"/>
      <c r="E454" s="4"/>
      <c r="F454" s="4"/>
      <c r="G454" s="4"/>
    </row>
    <row r="455" spans="1:7" ht="14.25" customHeight="1">
      <c r="A455" s="4"/>
      <c r="B455" s="4"/>
      <c r="C455" s="4"/>
      <c r="D455" s="4"/>
      <c r="E455" s="4"/>
      <c r="F455" s="4"/>
      <c r="G455" s="4"/>
    </row>
    <row r="456" spans="1:7" ht="14.25" customHeight="1">
      <c r="A456" s="4"/>
      <c r="B456" s="4"/>
      <c r="C456" s="4"/>
      <c r="D456" s="4"/>
      <c r="E456" s="4"/>
      <c r="F456" s="4"/>
      <c r="G456" s="4"/>
    </row>
    <row r="457" spans="1:7" ht="14.25" customHeight="1">
      <c r="A457" s="4"/>
      <c r="B457" s="4"/>
      <c r="C457" s="4"/>
      <c r="D457" s="4"/>
      <c r="E457" s="4"/>
      <c r="F457" s="4"/>
      <c r="G457" s="4"/>
    </row>
    <row r="458" spans="1:7" ht="14.25" customHeight="1">
      <c r="A458" s="4"/>
      <c r="B458" s="4"/>
      <c r="C458" s="4"/>
      <c r="D458" s="4"/>
      <c r="E458" s="4"/>
      <c r="F458" s="4"/>
      <c r="G458" s="4"/>
    </row>
    <row r="459" spans="1:7" ht="14.25" customHeight="1">
      <c r="A459" s="4"/>
      <c r="B459" s="4"/>
      <c r="C459" s="4"/>
      <c r="D459" s="4"/>
      <c r="E459" s="4"/>
      <c r="F459" s="4"/>
      <c r="G459" s="4"/>
    </row>
    <row r="460" spans="1:7" ht="14.25" customHeight="1">
      <c r="A460" s="4"/>
      <c r="B460" s="4"/>
      <c r="C460" s="4"/>
      <c r="D460" s="4"/>
      <c r="E460" s="4"/>
      <c r="F460" s="4"/>
      <c r="G460" s="4"/>
    </row>
    <row r="461" spans="1:7" ht="14.25" customHeight="1">
      <c r="A461" s="4"/>
      <c r="B461" s="4"/>
      <c r="C461" s="4"/>
      <c r="D461" s="4"/>
      <c r="E461" s="4"/>
      <c r="F461" s="4"/>
      <c r="G461" s="4"/>
    </row>
    <row r="462" spans="1:7" ht="14.25" customHeight="1">
      <c r="A462" s="4"/>
      <c r="B462" s="4"/>
      <c r="C462" s="4"/>
      <c r="D462" s="4"/>
      <c r="E462" s="4"/>
      <c r="F462" s="4"/>
      <c r="G462" s="4"/>
    </row>
    <row r="463" spans="1:7" ht="14.25" customHeight="1">
      <c r="A463" s="4"/>
      <c r="B463" s="4"/>
      <c r="C463" s="4"/>
      <c r="D463" s="4"/>
      <c r="E463" s="4"/>
      <c r="F463" s="4"/>
      <c r="G463" s="4"/>
    </row>
    <row r="464" spans="1:7" ht="14.25" customHeight="1">
      <c r="A464" s="4"/>
      <c r="B464" s="4"/>
      <c r="C464" s="4"/>
      <c r="D464" s="4"/>
      <c r="E464" s="4"/>
      <c r="F464" s="4"/>
      <c r="G464" s="4"/>
    </row>
    <row r="465" spans="1:7" ht="14.25" customHeight="1">
      <c r="A465" s="4"/>
      <c r="B465" s="4"/>
      <c r="C465" s="4"/>
      <c r="D465" s="4"/>
      <c r="E465" s="4"/>
      <c r="F465" s="4"/>
      <c r="G465" s="4"/>
    </row>
    <row r="466" spans="1:7" ht="14.25" customHeight="1">
      <c r="A466" s="4"/>
      <c r="B466" s="4"/>
      <c r="C466" s="4"/>
      <c r="D466" s="4"/>
      <c r="E466" s="4"/>
      <c r="F466" s="4"/>
      <c r="G466" s="4"/>
    </row>
    <row r="467" spans="1:7" ht="14.25" customHeight="1">
      <c r="A467" s="4"/>
      <c r="B467" s="4"/>
      <c r="C467" s="4"/>
      <c r="D467" s="4"/>
      <c r="E467" s="4"/>
      <c r="F467" s="4"/>
      <c r="G467" s="4"/>
    </row>
    <row r="468" spans="1:7" ht="14.25" customHeight="1">
      <c r="A468" s="4"/>
      <c r="B468" s="4"/>
      <c r="C468" s="4"/>
      <c r="D468" s="4"/>
      <c r="E468" s="4"/>
      <c r="F468" s="4"/>
      <c r="G468" s="4"/>
    </row>
    <row r="469" spans="1:7" ht="14.25" customHeight="1">
      <c r="A469" s="4"/>
      <c r="B469" s="4"/>
      <c r="C469" s="4"/>
      <c r="D469" s="4"/>
      <c r="E469" s="4"/>
      <c r="F469" s="4"/>
      <c r="G469" s="4"/>
    </row>
    <row r="470" spans="1:7" ht="14.25" customHeight="1">
      <c r="A470" s="4"/>
      <c r="B470" s="4"/>
      <c r="C470" s="4"/>
      <c r="D470" s="4"/>
      <c r="E470" s="4"/>
      <c r="F470" s="4"/>
      <c r="G470" s="4"/>
    </row>
    <row r="471" spans="1:7" ht="14.25" customHeight="1">
      <c r="A471" s="4"/>
      <c r="B471" s="4"/>
      <c r="C471" s="4"/>
      <c r="D471" s="4"/>
      <c r="E471" s="4"/>
      <c r="F471" s="4"/>
      <c r="G471" s="4"/>
    </row>
    <row r="472" spans="1:7" ht="14.25" customHeight="1">
      <c r="A472" s="4"/>
      <c r="B472" s="4"/>
      <c r="C472" s="4"/>
      <c r="D472" s="4"/>
      <c r="E472" s="4"/>
      <c r="F472" s="4"/>
      <c r="G472" s="4"/>
    </row>
    <row r="473" spans="1:7" ht="14.25" customHeight="1">
      <c r="A473" s="4"/>
      <c r="B473" s="4"/>
      <c r="C473" s="4"/>
      <c r="D473" s="4"/>
      <c r="E473" s="4"/>
      <c r="F473" s="4"/>
      <c r="G473" s="4"/>
    </row>
    <row r="474" spans="1:7" ht="14.25" customHeight="1">
      <c r="A474" s="4"/>
      <c r="B474" s="4"/>
      <c r="C474" s="4"/>
      <c r="D474" s="4"/>
      <c r="E474" s="4"/>
      <c r="F474" s="4"/>
      <c r="G474" s="4"/>
    </row>
    <row r="475" spans="1:7" ht="14.25" customHeight="1">
      <c r="A475" s="4"/>
      <c r="B475" s="4"/>
      <c r="C475" s="4"/>
      <c r="D475" s="4"/>
      <c r="E475" s="4"/>
      <c r="F475" s="4"/>
      <c r="G475" s="4"/>
    </row>
    <row r="476" spans="1:7" ht="14.25" customHeight="1">
      <c r="A476" s="4"/>
      <c r="B476" s="4"/>
      <c r="C476" s="4"/>
      <c r="D476" s="4"/>
      <c r="E476" s="4"/>
      <c r="F476" s="4"/>
      <c r="G476" s="4"/>
    </row>
    <row r="477" spans="1:7" ht="14.25" customHeight="1">
      <c r="A477" s="4"/>
      <c r="B477" s="4"/>
      <c r="C477" s="4"/>
      <c r="D477" s="4"/>
      <c r="E477" s="4"/>
      <c r="F477" s="4"/>
      <c r="G477" s="4"/>
    </row>
    <row r="478" spans="1:7" ht="14.25" customHeight="1">
      <c r="A478" s="4"/>
      <c r="B478" s="4"/>
      <c r="C478" s="4"/>
      <c r="D478" s="4"/>
      <c r="E478" s="4"/>
      <c r="F478" s="4"/>
      <c r="G478" s="4"/>
    </row>
    <row r="479" spans="1:7" ht="14.25" customHeight="1">
      <c r="A479" s="4"/>
      <c r="B479" s="4"/>
      <c r="C479" s="4"/>
      <c r="D479" s="4"/>
      <c r="E479" s="4"/>
      <c r="F479" s="4"/>
      <c r="G479" s="4"/>
    </row>
    <row r="480" spans="1:7" ht="14.25" customHeight="1">
      <c r="A480" s="4"/>
      <c r="B480" s="4"/>
      <c r="C480" s="4"/>
      <c r="D480" s="4"/>
      <c r="E480" s="4"/>
      <c r="F480" s="4"/>
      <c r="G480" s="4"/>
    </row>
    <row r="481" spans="1:7" ht="14.25" customHeight="1">
      <c r="A481" s="4"/>
      <c r="B481" s="4"/>
      <c r="C481" s="4"/>
      <c r="D481" s="4"/>
      <c r="E481" s="4"/>
      <c r="F481" s="4"/>
      <c r="G481" s="4"/>
    </row>
    <row r="482" spans="1:7" ht="14.25" customHeight="1">
      <c r="A482" s="4"/>
      <c r="B482" s="4"/>
      <c r="C482" s="4"/>
      <c r="D482" s="4"/>
      <c r="E482" s="4"/>
      <c r="F482" s="4"/>
      <c r="G482" s="4"/>
    </row>
    <row r="483" spans="1:7" ht="14.25" customHeight="1">
      <c r="A483" s="4"/>
      <c r="B483" s="4"/>
      <c r="C483" s="4"/>
      <c r="D483" s="4"/>
      <c r="E483" s="4"/>
      <c r="F483" s="4"/>
      <c r="G483" s="4"/>
    </row>
    <row r="484" spans="1:7" ht="14.25" customHeight="1">
      <c r="A484" s="4"/>
      <c r="B484" s="4"/>
      <c r="C484" s="4"/>
      <c r="D484" s="4"/>
      <c r="E484" s="4"/>
      <c r="F484" s="4"/>
      <c r="G484" s="4"/>
    </row>
    <row r="485" spans="1:7" ht="14.25" customHeight="1">
      <c r="A485" s="4"/>
      <c r="B485" s="4"/>
      <c r="C485" s="4"/>
      <c r="D485" s="4"/>
      <c r="E485" s="4"/>
      <c r="F485" s="4"/>
      <c r="G485" s="4"/>
    </row>
    <row r="486" spans="1:7" ht="14.25" customHeight="1">
      <c r="A486" s="4"/>
      <c r="B486" s="4"/>
      <c r="C486" s="4"/>
      <c r="D486" s="4"/>
      <c r="E486" s="4"/>
      <c r="F486" s="4"/>
      <c r="G486" s="4"/>
    </row>
    <row r="487" spans="1:7" ht="14.25" customHeight="1">
      <c r="A487" s="4"/>
      <c r="B487" s="4"/>
      <c r="C487" s="4"/>
      <c r="D487" s="4"/>
      <c r="E487" s="4"/>
      <c r="F487" s="4"/>
      <c r="G487" s="4"/>
    </row>
    <row r="488" spans="1:7" ht="14.25" customHeight="1">
      <c r="A488" s="4"/>
      <c r="B488" s="4"/>
      <c r="C488" s="4"/>
      <c r="D488" s="4"/>
      <c r="E488" s="4"/>
      <c r="F488" s="4"/>
      <c r="G488" s="4"/>
    </row>
    <row r="489" spans="1:7" ht="14.25" customHeight="1">
      <c r="A489" s="4"/>
      <c r="B489" s="4"/>
      <c r="C489" s="4"/>
      <c r="D489" s="4"/>
      <c r="E489" s="4"/>
      <c r="F489" s="4"/>
      <c r="G489" s="4"/>
    </row>
    <row r="490" spans="1:7" ht="14.25" customHeight="1">
      <c r="A490" s="4"/>
      <c r="B490" s="4"/>
      <c r="C490" s="4"/>
      <c r="D490" s="4"/>
      <c r="E490" s="4"/>
      <c r="F490" s="4"/>
      <c r="G490" s="4"/>
    </row>
    <row r="491" spans="1:7" ht="14.25" customHeight="1">
      <c r="A491" s="4"/>
      <c r="B491" s="4"/>
      <c r="C491" s="4"/>
      <c r="D491" s="4"/>
      <c r="E491" s="4"/>
      <c r="F491" s="4"/>
      <c r="G491" s="4"/>
    </row>
    <row r="492" spans="1:7" ht="14.25" customHeight="1">
      <c r="A492" s="4"/>
      <c r="B492" s="4"/>
      <c r="C492" s="4"/>
      <c r="D492" s="4"/>
      <c r="E492" s="4"/>
      <c r="F492" s="4"/>
      <c r="G492" s="4"/>
    </row>
    <row r="493" spans="1:7" ht="14.25" customHeight="1">
      <c r="A493" s="4"/>
      <c r="B493" s="4"/>
      <c r="C493" s="4"/>
      <c r="D493" s="4"/>
      <c r="E493" s="4"/>
      <c r="F493" s="4"/>
      <c r="G493" s="4"/>
    </row>
    <row r="494" spans="1:7" ht="14.25" customHeight="1">
      <c r="A494" s="4"/>
      <c r="B494" s="4"/>
      <c r="C494" s="4"/>
      <c r="D494" s="4"/>
      <c r="E494" s="4"/>
      <c r="F494" s="4"/>
      <c r="G494" s="4"/>
    </row>
    <row r="495" spans="1:7" ht="14.25" customHeight="1">
      <c r="A495" s="4"/>
      <c r="B495" s="4"/>
      <c r="C495" s="4"/>
      <c r="D495" s="4"/>
      <c r="E495" s="4"/>
      <c r="F495" s="4"/>
      <c r="G495" s="4"/>
    </row>
    <row r="496" spans="1:7" ht="14.25" customHeight="1">
      <c r="A496" s="4"/>
      <c r="B496" s="4"/>
      <c r="C496" s="4"/>
      <c r="D496" s="4"/>
      <c r="E496" s="4"/>
      <c r="F496" s="4"/>
      <c r="G496" s="4"/>
    </row>
    <row r="497" spans="1:7" ht="14.25" customHeight="1">
      <c r="A497" s="4"/>
      <c r="B497" s="4"/>
      <c r="C497" s="4"/>
      <c r="D497" s="4"/>
      <c r="E497" s="4"/>
      <c r="F497" s="4"/>
      <c r="G497" s="4"/>
    </row>
    <row r="498" spans="1:7" ht="14.25" customHeight="1">
      <c r="A498" s="4"/>
      <c r="B498" s="4"/>
      <c r="C498" s="4"/>
      <c r="D498" s="4"/>
      <c r="E498" s="4"/>
      <c r="F498" s="4"/>
      <c r="G498" s="4"/>
    </row>
    <row r="499" spans="1:7" ht="14.25" customHeight="1">
      <c r="A499" s="4"/>
      <c r="B499" s="4"/>
      <c r="C499" s="4"/>
      <c r="D499" s="4"/>
      <c r="E499" s="4"/>
      <c r="F499" s="4"/>
      <c r="G499" s="4"/>
    </row>
    <row r="500" spans="1:7" ht="14.25" customHeight="1">
      <c r="A500" s="4"/>
      <c r="B500" s="4"/>
      <c r="C500" s="4"/>
      <c r="D500" s="4"/>
      <c r="E500" s="4"/>
      <c r="F500" s="4"/>
      <c r="G500" s="4"/>
    </row>
    <row r="501" spans="1:7" ht="14.25" customHeight="1">
      <c r="A501" s="4"/>
      <c r="B501" s="4"/>
      <c r="C501" s="4"/>
      <c r="D501" s="4"/>
      <c r="E501" s="4"/>
      <c r="F501" s="4"/>
      <c r="G501" s="4"/>
    </row>
    <row r="502" spans="1:7" ht="14.25" customHeight="1">
      <c r="A502" s="4"/>
      <c r="B502" s="4"/>
      <c r="C502" s="4"/>
      <c r="D502" s="4"/>
      <c r="E502" s="4"/>
      <c r="F502" s="4"/>
      <c r="G502" s="4"/>
    </row>
    <row r="503" spans="1:7" ht="14.25" customHeight="1">
      <c r="A503" s="4"/>
      <c r="B503" s="4"/>
      <c r="C503" s="4"/>
      <c r="D503" s="4"/>
      <c r="E503" s="4"/>
      <c r="F503" s="4"/>
      <c r="G503" s="4"/>
    </row>
    <row r="504" spans="1:7" ht="14.25" customHeight="1">
      <c r="A504" s="4"/>
      <c r="B504" s="4"/>
      <c r="C504" s="4"/>
      <c r="D504" s="4"/>
      <c r="E504" s="4"/>
      <c r="F504" s="4"/>
      <c r="G504" s="4"/>
    </row>
    <row r="505" spans="1:7" ht="14.25" customHeight="1">
      <c r="A505" s="4"/>
      <c r="B505" s="4"/>
      <c r="C505" s="4"/>
      <c r="D505" s="4"/>
      <c r="E505" s="4"/>
      <c r="F505" s="4"/>
      <c r="G505" s="4"/>
    </row>
    <row r="506" spans="1:7" ht="14.25" customHeight="1">
      <c r="A506" s="4"/>
      <c r="B506" s="4"/>
      <c r="C506" s="4"/>
      <c r="D506" s="4"/>
      <c r="E506" s="4"/>
      <c r="F506" s="4"/>
      <c r="G506" s="4"/>
    </row>
    <row r="507" spans="1:7" ht="14.25" customHeight="1">
      <c r="A507" s="4"/>
      <c r="B507" s="4"/>
      <c r="C507" s="4"/>
      <c r="D507" s="4"/>
      <c r="E507" s="4"/>
      <c r="F507" s="4"/>
      <c r="G507" s="4"/>
    </row>
    <row r="508" spans="1:7" ht="14.25" customHeight="1">
      <c r="A508" s="4"/>
      <c r="B508" s="4"/>
      <c r="C508" s="4"/>
      <c r="D508" s="4"/>
      <c r="E508" s="4"/>
      <c r="F508" s="4"/>
      <c r="G508" s="4"/>
    </row>
    <row r="509" spans="1:7" ht="14.25" customHeight="1">
      <c r="A509" s="4"/>
      <c r="B509" s="4"/>
      <c r="C509" s="4"/>
      <c r="D509" s="4"/>
      <c r="E509" s="4"/>
      <c r="F509" s="4"/>
      <c r="G509" s="4"/>
    </row>
    <row r="510" spans="1:7" ht="14.25" customHeight="1">
      <c r="A510" s="4"/>
      <c r="B510" s="4"/>
      <c r="C510" s="4"/>
      <c r="D510" s="4"/>
      <c r="E510" s="4"/>
      <c r="F510" s="4"/>
      <c r="G510" s="4"/>
    </row>
    <row r="511" spans="1:7" ht="14.25" customHeight="1">
      <c r="A511" s="4"/>
      <c r="B511" s="4"/>
      <c r="C511" s="4"/>
      <c r="D511" s="4"/>
      <c r="E511" s="4"/>
      <c r="F511" s="4"/>
      <c r="G511" s="4"/>
    </row>
    <row r="512" spans="1:7" ht="14.25" customHeight="1">
      <c r="A512" s="4"/>
      <c r="B512" s="4"/>
      <c r="C512" s="4"/>
      <c r="D512" s="4"/>
      <c r="E512" s="4"/>
      <c r="F512" s="4"/>
      <c r="G512" s="4"/>
    </row>
    <row r="513" spans="1:7" ht="14.25" customHeight="1">
      <c r="A513" s="4"/>
      <c r="B513" s="4"/>
      <c r="C513" s="4"/>
      <c r="D513" s="4"/>
      <c r="E513" s="4"/>
      <c r="F513" s="4"/>
      <c r="G513" s="4"/>
    </row>
    <row r="514" spans="1:7" ht="14.25" customHeight="1">
      <c r="A514" s="4"/>
      <c r="B514" s="4"/>
      <c r="C514" s="4"/>
      <c r="D514" s="4"/>
      <c r="E514" s="4"/>
      <c r="F514" s="4"/>
      <c r="G514" s="4"/>
    </row>
    <row r="515" spans="1:7" ht="14.25" customHeight="1">
      <c r="A515" s="4"/>
      <c r="B515" s="4"/>
      <c r="C515" s="4"/>
      <c r="D515" s="4"/>
      <c r="E515" s="4"/>
      <c r="F515" s="4"/>
      <c r="G515" s="4"/>
    </row>
    <row r="516" spans="1:7" ht="14.25" customHeight="1">
      <c r="A516" s="4"/>
      <c r="B516" s="4"/>
      <c r="C516" s="4"/>
      <c r="D516" s="4"/>
      <c r="E516" s="4"/>
      <c r="F516" s="4"/>
      <c r="G516" s="4"/>
    </row>
    <row r="517" spans="1:7" ht="14.25" customHeight="1">
      <c r="A517" s="4"/>
      <c r="B517" s="4"/>
      <c r="C517" s="4"/>
      <c r="D517" s="4"/>
      <c r="E517" s="4"/>
      <c r="F517" s="4"/>
      <c r="G517" s="4"/>
    </row>
    <row r="518" spans="1:7" ht="14.25" customHeight="1">
      <c r="A518" s="4"/>
      <c r="B518" s="4"/>
      <c r="C518" s="4"/>
      <c r="D518" s="4"/>
      <c r="E518" s="4"/>
      <c r="F518" s="4"/>
      <c r="G518" s="4"/>
    </row>
    <row r="519" spans="1:7" ht="14.25" customHeight="1">
      <c r="A519" s="4"/>
      <c r="B519" s="4"/>
      <c r="C519" s="4"/>
      <c r="D519" s="4"/>
      <c r="E519" s="4"/>
      <c r="F519" s="4"/>
      <c r="G519" s="4"/>
    </row>
    <row r="520" spans="1:7" ht="14.25" customHeight="1">
      <c r="A520" s="4"/>
      <c r="B520" s="4"/>
      <c r="C520" s="4"/>
      <c r="D520" s="4"/>
      <c r="E520" s="4"/>
      <c r="F520" s="4"/>
      <c r="G520" s="4"/>
    </row>
    <row r="521" spans="1:7" ht="14.25" customHeight="1">
      <c r="A521" s="4"/>
      <c r="B521" s="4"/>
      <c r="C521" s="4"/>
      <c r="D521" s="4"/>
      <c r="E521" s="4"/>
      <c r="F521" s="4"/>
      <c r="G521" s="4"/>
    </row>
    <row r="522" spans="1:7" ht="14.25" customHeight="1">
      <c r="A522" s="4"/>
      <c r="B522" s="4"/>
      <c r="C522" s="4"/>
      <c r="D522" s="4"/>
      <c r="E522" s="4"/>
      <c r="F522" s="4"/>
      <c r="G522" s="4"/>
    </row>
    <row r="523" spans="1:7" ht="14.25" customHeight="1">
      <c r="A523" s="4"/>
      <c r="B523" s="4"/>
      <c r="C523" s="4"/>
      <c r="D523" s="4"/>
      <c r="E523" s="4"/>
      <c r="F523" s="4"/>
      <c r="G523" s="4"/>
    </row>
    <row r="524" spans="1:7" ht="14.25" customHeight="1">
      <c r="A524" s="4"/>
      <c r="B524" s="4"/>
      <c r="C524" s="4"/>
      <c r="D524" s="4"/>
      <c r="E524" s="4"/>
      <c r="F524" s="4"/>
      <c r="G524" s="4"/>
    </row>
    <row r="525" spans="1:7" ht="14.25" customHeight="1">
      <c r="A525" s="4"/>
      <c r="B525" s="4"/>
      <c r="C525" s="4"/>
      <c r="D525" s="4"/>
      <c r="E525" s="4"/>
      <c r="F525" s="4"/>
      <c r="G525" s="4"/>
    </row>
    <row r="526" spans="1:7" ht="14.25" customHeight="1">
      <c r="A526" s="4"/>
      <c r="B526" s="4"/>
      <c r="C526" s="4"/>
      <c r="D526" s="4"/>
      <c r="E526" s="4"/>
      <c r="F526" s="4"/>
      <c r="G526" s="4"/>
    </row>
    <row r="527" spans="1:7" ht="14.25" customHeight="1">
      <c r="A527" s="4"/>
      <c r="B527" s="4"/>
      <c r="C527" s="4"/>
      <c r="D527" s="4"/>
      <c r="E527" s="4"/>
      <c r="F527" s="4"/>
      <c r="G527" s="4"/>
    </row>
    <row r="528" spans="1:7" ht="14.25" customHeight="1">
      <c r="A528" s="4"/>
      <c r="B528" s="4"/>
      <c r="C528" s="4"/>
      <c r="D528" s="4"/>
      <c r="E528" s="4"/>
      <c r="F528" s="4"/>
      <c r="G528" s="4"/>
    </row>
    <row r="529" spans="1:7" ht="14.25" customHeight="1">
      <c r="A529" s="4"/>
      <c r="B529" s="4"/>
      <c r="C529" s="4"/>
      <c r="D529" s="4"/>
      <c r="E529" s="4"/>
      <c r="F529" s="4"/>
      <c r="G529" s="4"/>
    </row>
    <row r="530" spans="1:7" ht="14.25" customHeight="1">
      <c r="A530" s="4"/>
      <c r="B530" s="4"/>
      <c r="C530" s="4"/>
      <c r="D530" s="4"/>
      <c r="E530" s="4"/>
      <c r="F530" s="4"/>
      <c r="G530" s="4"/>
    </row>
    <row r="531" spans="1:7" ht="14.25" customHeight="1">
      <c r="A531" s="4"/>
      <c r="B531" s="4"/>
      <c r="C531" s="4"/>
      <c r="D531" s="4"/>
      <c r="E531" s="4"/>
      <c r="F531" s="4"/>
      <c r="G531" s="4"/>
    </row>
    <row r="532" spans="1:7" ht="14.25" customHeight="1">
      <c r="A532" s="4"/>
      <c r="B532" s="4"/>
      <c r="C532" s="4"/>
      <c r="D532" s="4"/>
      <c r="E532" s="4"/>
      <c r="F532" s="4"/>
      <c r="G532" s="4"/>
    </row>
    <row r="533" spans="1:7" ht="14.25" customHeight="1">
      <c r="A533" s="4"/>
      <c r="B533" s="4"/>
      <c r="C533" s="4"/>
      <c r="D533" s="4"/>
      <c r="E533" s="4"/>
      <c r="F533" s="4"/>
      <c r="G533" s="4"/>
    </row>
    <row r="534" spans="1:7" ht="14.25" customHeight="1">
      <c r="A534" s="4"/>
      <c r="B534" s="4"/>
      <c r="C534" s="4"/>
      <c r="D534" s="4"/>
      <c r="E534" s="4"/>
      <c r="F534" s="4"/>
      <c r="G534" s="4"/>
    </row>
    <row r="535" spans="1:7" ht="14.25" customHeight="1">
      <c r="A535" s="4"/>
      <c r="B535" s="4"/>
      <c r="C535" s="4"/>
      <c r="D535" s="4"/>
      <c r="E535" s="4"/>
      <c r="F535" s="4"/>
      <c r="G535" s="4"/>
    </row>
    <row r="536" spans="1:7" ht="14.25" customHeight="1">
      <c r="A536" s="4"/>
      <c r="B536" s="4"/>
      <c r="C536" s="4"/>
      <c r="D536" s="4"/>
      <c r="E536" s="4"/>
      <c r="F536" s="4"/>
      <c r="G536" s="4"/>
    </row>
    <row r="537" spans="1:7" ht="14.25" customHeight="1">
      <c r="A537" s="4"/>
      <c r="B537" s="4"/>
      <c r="C537" s="4"/>
      <c r="D537" s="4"/>
      <c r="E537" s="4"/>
      <c r="F537" s="4"/>
      <c r="G537" s="4"/>
    </row>
    <row r="538" spans="1:7" ht="14.25" customHeight="1">
      <c r="A538" s="4"/>
      <c r="B538" s="4"/>
      <c r="C538" s="4"/>
      <c r="D538" s="4"/>
      <c r="E538" s="4"/>
      <c r="F538" s="4"/>
      <c r="G538" s="4"/>
    </row>
    <row r="539" spans="1:7" ht="14.25" customHeight="1">
      <c r="A539" s="4"/>
      <c r="B539" s="4"/>
      <c r="C539" s="4"/>
      <c r="D539" s="4"/>
      <c r="E539" s="4"/>
      <c r="F539" s="4"/>
      <c r="G539" s="4"/>
    </row>
    <row r="540" spans="1:7" ht="14.25" customHeight="1">
      <c r="A540" s="4"/>
      <c r="B540" s="4"/>
      <c r="C540" s="4"/>
      <c r="D540" s="4"/>
      <c r="E540" s="4"/>
      <c r="F540" s="4"/>
      <c r="G540" s="4"/>
    </row>
    <row r="541" spans="1:7" ht="14.25" customHeight="1">
      <c r="A541" s="4"/>
      <c r="B541" s="4"/>
      <c r="C541" s="4"/>
      <c r="D541" s="4"/>
      <c r="E541" s="4"/>
      <c r="F541" s="4"/>
      <c r="G541" s="4"/>
    </row>
    <row r="542" spans="1:7" ht="14.25" customHeight="1">
      <c r="A542" s="4"/>
      <c r="B542" s="4"/>
      <c r="C542" s="4"/>
      <c r="D542" s="4"/>
      <c r="E542" s="4"/>
      <c r="F542" s="4"/>
      <c r="G542" s="4"/>
    </row>
    <row r="543" spans="1:7" ht="14.25" customHeight="1">
      <c r="A543" s="4"/>
      <c r="B543" s="4"/>
      <c r="C543" s="4"/>
      <c r="D543" s="4"/>
      <c r="E543" s="4"/>
      <c r="F543" s="4"/>
      <c r="G543" s="4"/>
    </row>
    <row r="544" spans="1:7" ht="14.25" customHeight="1">
      <c r="A544" s="4"/>
      <c r="B544" s="4"/>
      <c r="C544" s="4"/>
      <c r="D544" s="4"/>
      <c r="E544" s="4"/>
      <c r="F544" s="4"/>
      <c r="G544" s="4"/>
    </row>
    <row r="545" spans="1:7" ht="14.25" customHeight="1">
      <c r="A545" s="4"/>
      <c r="B545" s="4"/>
      <c r="C545" s="4"/>
      <c r="D545" s="4"/>
      <c r="E545" s="4"/>
      <c r="F545" s="4"/>
      <c r="G545" s="4"/>
    </row>
    <row r="546" spans="1:7" ht="14.25" customHeight="1">
      <c r="A546" s="4"/>
      <c r="B546" s="4"/>
      <c r="C546" s="4"/>
      <c r="D546" s="4"/>
      <c r="E546" s="4"/>
      <c r="F546" s="4"/>
      <c r="G546" s="4"/>
    </row>
    <row r="547" spans="1:7" ht="14.25" customHeight="1">
      <c r="A547" s="4"/>
      <c r="B547" s="4"/>
      <c r="C547" s="4"/>
      <c r="D547" s="4"/>
      <c r="E547" s="4"/>
      <c r="F547" s="4"/>
      <c r="G547" s="4"/>
    </row>
    <row r="548" spans="1:7" ht="14.25" customHeight="1">
      <c r="A548" s="4"/>
      <c r="B548" s="4"/>
      <c r="C548" s="4"/>
      <c r="D548" s="4"/>
      <c r="E548" s="4"/>
      <c r="F548" s="4"/>
      <c r="G548" s="4"/>
    </row>
    <row r="549" spans="1:7" ht="14.25" customHeight="1">
      <c r="A549" s="4"/>
      <c r="B549" s="4"/>
      <c r="C549" s="4"/>
      <c r="D549" s="4"/>
      <c r="E549" s="4"/>
      <c r="F549" s="4"/>
      <c r="G549" s="4"/>
    </row>
    <row r="550" spans="1:7" ht="14.25" customHeight="1">
      <c r="A550" s="4"/>
      <c r="B550" s="4"/>
      <c r="C550" s="4"/>
      <c r="D550" s="4"/>
      <c r="E550" s="4"/>
      <c r="F550" s="4"/>
      <c r="G550" s="4"/>
    </row>
    <row r="551" spans="1:7" ht="14.25" customHeight="1">
      <c r="A551" s="4"/>
      <c r="B551" s="4"/>
      <c r="C551" s="4"/>
      <c r="D551" s="4"/>
      <c r="E551" s="4"/>
      <c r="F551" s="4"/>
      <c r="G551" s="4"/>
    </row>
    <row r="552" spans="1:7" ht="14.25" customHeight="1">
      <c r="A552" s="4"/>
      <c r="B552" s="4"/>
      <c r="C552" s="4"/>
      <c r="D552" s="4"/>
      <c r="E552" s="4"/>
      <c r="F552" s="4"/>
      <c r="G552" s="4"/>
    </row>
    <row r="553" spans="1:7" ht="14.25" customHeight="1">
      <c r="A553" s="4"/>
      <c r="B553" s="4"/>
      <c r="C553" s="4"/>
      <c r="D553" s="4"/>
      <c r="E553" s="4"/>
      <c r="F553" s="4"/>
      <c r="G553" s="4"/>
    </row>
    <row r="554" spans="1:7" ht="14.25" customHeight="1">
      <c r="A554" s="4"/>
      <c r="B554" s="4"/>
      <c r="C554" s="4"/>
      <c r="D554" s="4"/>
      <c r="E554" s="4"/>
      <c r="F554" s="4"/>
      <c r="G554" s="4"/>
    </row>
    <row r="555" spans="1:7" ht="14.25" customHeight="1">
      <c r="A555" s="4"/>
      <c r="B555" s="4"/>
      <c r="C555" s="4"/>
      <c r="D555" s="4"/>
      <c r="E555" s="4"/>
      <c r="F555" s="4"/>
      <c r="G555" s="4"/>
    </row>
    <row r="556" spans="1:7" ht="14.25" customHeight="1">
      <c r="A556" s="4"/>
      <c r="B556" s="4"/>
      <c r="C556" s="4"/>
      <c r="D556" s="4"/>
      <c r="E556" s="4"/>
      <c r="F556" s="4"/>
      <c r="G556" s="4"/>
    </row>
    <row r="557" spans="1:7" ht="14.25" customHeight="1">
      <c r="A557" s="4"/>
      <c r="B557" s="4"/>
      <c r="C557" s="4"/>
      <c r="D557" s="4"/>
      <c r="E557" s="4"/>
      <c r="F557" s="4"/>
      <c r="G557" s="4"/>
    </row>
    <row r="558" spans="1:7" ht="14.25" customHeight="1">
      <c r="A558" s="4"/>
      <c r="B558" s="4"/>
      <c r="C558" s="4"/>
      <c r="D558" s="4"/>
      <c r="E558" s="4"/>
      <c r="F558" s="4"/>
      <c r="G558" s="4"/>
    </row>
    <row r="559" spans="1:7" ht="14.25" customHeight="1">
      <c r="A559" s="4"/>
      <c r="B559" s="4"/>
      <c r="C559" s="4"/>
      <c r="D559" s="4"/>
      <c r="E559" s="4"/>
      <c r="F559" s="4"/>
      <c r="G559" s="4"/>
    </row>
    <row r="560" spans="1:7" ht="14.25" customHeight="1">
      <c r="A560" s="4"/>
      <c r="B560" s="4"/>
      <c r="C560" s="4"/>
      <c r="D560" s="4"/>
      <c r="E560" s="4"/>
      <c r="F560" s="4"/>
      <c r="G560" s="4"/>
    </row>
    <row r="561" spans="1:7" ht="14.25" customHeight="1">
      <c r="A561" s="4"/>
      <c r="B561" s="4"/>
      <c r="C561" s="4"/>
      <c r="D561" s="4"/>
      <c r="E561" s="4"/>
      <c r="F561" s="4"/>
      <c r="G561" s="4"/>
    </row>
    <row r="562" spans="1:7" ht="14.25" customHeight="1">
      <c r="A562" s="4"/>
      <c r="B562" s="4"/>
      <c r="C562" s="4"/>
      <c r="D562" s="4"/>
      <c r="E562" s="4"/>
      <c r="F562" s="4"/>
      <c r="G562" s="4"/>
    </row>
    <row r="563" spans="1:7" ht="14.25" customHeight="1">
      <c r="A563" s="4"/>
      <c r="B563" s="4"/>
      <c r="C563" s="4"/>
      <c r="D563" s="4"/>
      <c r="E563" s="4"/>
      <c r="F563" s="4"/>
      <c r="G563" s="4"/>
    </row>
    <row r="564" spans="1:7" ht="14.25" customHeight="1">
      <c r="A564" s="4"/>
      <c r="B564" s="4"/>
      <c r="C564" s="4"/>
      <c r="D564" s="4"/>
      <c r="E564" s="4"/>
      <c r="F564" s="4"/>
      <c r="G564" s="4"/>
    </row>
    <row r="565" spans="1:7" ht="14.25" customHeight="1">
      <c r="A565" s="4"/>
      <c r="B565" s="4"/>
      <c r="C565" s="4"/>
      <c r="D565" s="4"/>
      <c r="E565" s="4"/>
      <c r="F565" s="4"/>
      <c r="G565" s="4"/>
    </row>
    <row r="566" spans="1:7" ht="14.25" customHeight="1">
      <c r="A566" s="4"/>
      <c r="B566" s="4"/>
      <c r="C566" s="4"/>
      <c r="D566" s="4"/>
      <c r="E566" s="4"/>
      <c r="F566" s="4"/>
      <c r="G566" s="4"/>
    </row>
    <row r="567" spans="1:7" ht="14.25" customHeight="1">
      <c r="A567" s="4"/>
      <c r="B567" s="4"/>
      <c r="C567" s="4"/>
      <c r="D567" s="4"/>
      <c r="E567" s="4"/>
      <c r="F567" s="4"/>
      <c r="G567" s="4"/>
    </row>
    <row r="568" spans="1:7" ht="14.25" customHeight="1">
      <c r="A568" s="4"/>
      <c r="B568" s="4"/>
      <c r="C568" s="4"/>
      <c r="D568" s="4"/>
      <c r="E568" s="4"/>
      <c r="F568" s="4"/>
      <c r="G568" s="4"/>
    </row>
    <row r="569" spans="1:7" ht="14.25" customHeight="1">
      <c r="A569" s="4"/>
      <c r="B569" s="4"/>
      <c r="C569" s="4"/>
      <c r="D569" s="4"/>
      <c r="E569" s="4"/>
      <c r="F569" s="4"/>
      <c r="G569" s="4"/>
    </row>
    <row r="570" spans="1:7" ht="14.25" customHeight="1">
      <c r="A570" s="4"/>
      <c r="B570" s="4"/>
      <c r="C570" s="4"/>
      <c r="D570" s="4"/>
      <c r="E570" s="4"/>
      <c r="F570" s="4"/>
      <c r="G570" s="4"/>
    </row>
    <row r="571" spans="1:7" ht="14.25" customHeight="1">
      <c r="A571" s="4"/>
      <c r="B571" s="4"/>
      <c r="C571" s="4"/>
      <c r="D571" s="4"/>
      <c r="E571" s="4"/>
      <c r="F571" s="4"/>
      <c r="G571" s="4"/>
    </row>
    <row r="572" spans="1:7" ht="14.25" customHeight="1">
      <c r="A572" s="4"/>
      <c r="B572" s="4"/>
      <c r="C572" s="4"/>
      <c r="D572" s="4"/>
      <c r="E572" s="4"/>
      <c r="F572" s="4"/>
      <c r="G572" s="4"/>
    </row>
    <row r="573" spans="1:7" ht="14.25" customHeight="1">
      <c r="A573" s="4"/>
      <c r="B573" s="4"/>
      <c r="C573" s="4"/>
      <c r="D573" s="4"/>
      <c r="E573" s="4"/>
      <c r="F573" s="4"/>
      <c r="G573" s="4"/>
    </row>
    <row r="574" spans="1:7" ht="14.25" customHeight="1">
      <c r="A574" s="4"/>
      <c r="B574" s="4"/>
      <c r="C574" s="4"/>
      <c r="D574" s="4"/>
      <c r="E574" s="4"/>
      <c r="F574" s="4"/>
      <c r="G574" s="4"/>
    </row>
    <row r="575" spans="1:7" ht="14.25" customHeight="1">
      <c r="A575" s="4"/>
      <c r="B575" s="4"/>
      <c r="C575" s="4"/>
      <c r="D575" s="4"/>
      <c r="E575" s="4"/>
      <c r="F575" s="4"/>
      <c r="G575" s="4"/>
    </row>
    <row r="576" spans="1:7" ht="14.25" customHeight="1">
      <c r="A576" s="4"/>
      <c r="B576" s="4"/>
      <c r="C576" s="4"/>
      <c r="D576" s="4"/>
      <c r="E576" s="4"/>
      <c r="F576" s="4"/>
      <c r="G576" s="4"/>
    </row>
    <row r="577" spans="1:7" ht="14.25" customHeight="1">
      <c r="A577" s="4"/>
      <c r="B577" s="4"/>
      <c r="C577" s="4"/>
      <c r="D577" s="4"/>
      <c r="E577" s="4"/>
      <c r="F577" s="4"/>
      <c r="G577" s="4"/>
    </row>
    <row r="578" spans="1:7" ht="14.25" customHeight="1">
      <c r="A578" s="4"/>
      <c r="B578" s="4"/>
      <c r="C578" s="4"/>
      <c r="D578" s="4"/>
      <c r="E578" s="4"/>
      <c r="F578" s="4"/>
      <c r="G578" s="4"/>
    </row>
    <row r="579" spans="1:7" ht="14.25" customHeight="1">
      <c r="A579" s="4"/>
      <c r="B579" s="4"/>
      <c r="C579" s="4"/>
      <c r="D579" s="4"/>
      <c r="E579" s="4"/>
      <c r="F579" s="4"/>
      <c r="G579" s="4"/>
    </row>
    <row r="580" spans="1:7" ht="14.25" customHeight="1">
      <c r="A580" s="4"/>
      <c r="B580" s="4"/>
      <c r="C580" s="4"/>
      <c r="D580" s="4"/>
      <c r="E580" s="4"/>
      <c r="F580" s="4"/>
      <c r="G580" s="4"/>
    </row>
    <row r="581" spans="1:7" ht="14.25" customHeight="1">
      <c r="A581" s="4"/>
      <c r="B581" s="4"/>
      <c r="C581" s="4"/>
      <c r="D581" s="4"/>
      <c r="E581" s="4"/>
      <c r="F581" s="4"/>
      <c r="G581" s="4"/>
    </row>
    <row r="582" spans="1:7" ht="14.25" customHeight="1">
      <c r="A582" s="4"/>
      <c r="B582" s="4"/>
      <c r="C582" s="4"/>
      <c r="D582" s="4"/>
      <c r="E582" s="4"/>
      <c r="F582" s="4"/>
      <c r="G582" s="4"/>
    </row>
    <row r="583" spans="1:7" ht="14.25" customHeight="1">
      <c r="A583" s="4"/>
      <c r="B583" s="4"/>
      <c r="C583" s="4"/>
      <c r="D583" s="4"/>
      <c r="E583" s="4"/>
      <c r="F583" s="4"/>
      <c r="G583" s="4"/>
    </row>
    <row r="584" spans="1:7" ht="14.25" customHeight="1">
      <c r="A584" s="4"/>
      <c r="B584" s="4"/>
      <c r="C584" s="4"/>
      <c r="D584" s="4"/>
      <c r="E584" s="4"/>
      <c r="F584" s="4"/>
      <c r="G584" s="4"/>
    </row>
    <row r="585" spans="1:7" ht="14.25" customHeight="1">
      <c r="A585" s="4"/>
      <c r="B585" s="4"/>
      <c r="C585" s="4"/>
      <c r="D585" s="4"/>
      <c r="E585" s="4"/>
      <c r="F585" s="4"/>
      <c r="G585" s="4"/>
    </row>
    <row r="586" spans="1:7" ht="14.25" customHeight="1">
      <c r="A586" s="4"/>
      <c r="B586" s="4"/>
      <c r="C586" s="4"/>
      <c r="D586" s="4"/>
      <c r="E586" s="4"/>
      <c r="F586" s="4"/>
      <c r="G586" s="4"/>
    </row>
    <row r="587" spans="1:7" ht="14.25" customHeight="1">
      <c r="A587" s="4"/>
      <c r="B587" s="4"/>
      <c r="C587" s="4"/>
      <c r="D587" s="4"/>
      <c r="E587" s="4"/>
      <c r="F587" s="4"/>
      <c r="G587" s="4"/>
    </row>
    <row r="588" spans="1:7" ht="14.25" customHeight="1">
      <c r="A588" s="4"/>
      <c r="B588" s="4"/>
      <c r="C588" s="4"/>
      <c r="D588" s="4"/>
      <c r="E588" s="4"/>
      <c r="F588" s="4"/>
      <c r="G588" s="4"/>
    </row>
    <row r="589" spans="1:7" ht="14.25" customHeight="1">
      <c r="A589" s="4"/>
      <c r="B589" s="4"/>
      <c r="C589" s="4"/>
      <c r="D589" s="4"/>
      <c r="E589" s="4"/>
      <c r="F589" s="4"/>
      <c r="G589" s="4"/>
    </row>
    <row r="590" spans="1:7" ht="14.25" customHeight="1">
      <c r="A590" s="4"/>
      <c r="B590" s="4"/>
      <c r="C590" s="4"/>
      <c r="D590" s="4"/>
      <c r="E590" s="4"/>
      <c r="F590" s="4"/>
      <c r="G590" s="4"/>
    </row>
    <row r="591" spans="1:7" ht="14.25" customHeight="1">
      <c r="A591" s="4"/>
      <c r="B591" s="4"/>
      <c r="C591" s="4"/>
      <c r="D591" s="4"/>
      <c r="E591" s="4"/>
      <c r="F591" s="4"/>
      <c r="G591" s="4"/>
    </row>
    <row r="592" spans="1:7" ht="14.25" customHeight="1">
      <c r="A592" s="4"/>
      <c r="B592" s="4"/>
      <c r="C592" s="4"/>
      <c r="D592" s="4"/>
      <c r="E592" s="4"/>
      <c r="F592" s="4"/>
      <c r="G592" s="4"/>
    </row>
    <row r="593" spans="1:7" ht="14.25" customHeight="1">
      <c r="A593" s="4"/>
      <c r="B593" s="4"/>
      <c r="C593" s="4"/>
      <c r="D593" s="4"/>
      <c r="E593" s="4"/>
      <c r="F593" s="4"/>
      <c r="G593" s="4"/>
    </row>
    <row r="594" spans="1:7" ht="14.25" customHeight="1">
      <c r="A594" s="4"/>
      <c r="B594" s="4"/>
      <c r="C594" s="4"/>
      <c r="D594" s="4"/>
      <c r="E594" s="4"/>
      <c r="F594" s="4"/>
      <c r="G594" s="4"/>
    </row>
    <row r="595" spans="1:7" ht="14.25" customHeight="1">
      <c r="A595" s="4"/>
      <c r="B595" s="4"/>
      <c r="C595" s="4"/>
      <c r="D595" s="4"/>
      <c r="E595" s="4"/>
      <c r="F595" s="4"/>
      <c r="G595" s="4"/>
    </row>
    <row r="596" spans="1:7" ht="14.25" customHeight="1">
      <c r="A596" s="4"/>
      <c r="B596" s="4"/>
      <c r="C596" s="4"/>
      <c r="D596" s="4"/>
      <c r="E596" s="4"/>
      <c r="F596" s="4"/>
      <c r="G596" s="4"/>
    </row>
    <row r="597" spans="1:7" ht="14.25" customHeight="1">
      <c r="A597" s="4"/>
      <c r="B597" s="4"/>
      <c r="C597" s="4"/>
      <c r="D597" s="4"/>
      <c r="E597" s="4"/>
      <c r="F597" s="4"/>
      <c r="G597" s="4"/>
    </row>
    <row r="598" spans="1:7" ht="14.25" customHeight="1">
      <c r="A598" s="4"/>
      <c r="B598" s="4"/>
      <c r="C598" s="4"/>
      <c r="D598" s="4"/>
      <c r="E598" s="4"/>
      <c r="F598" s="4"/>
      <c r="G598" s="4"/>
    </row>
    <row r="599" spans="1:7" ht="14.25" customHeight="1">
      <c r="A599" s="4"/>
      <c r="B599" s="4"/>
      <c r="C599" s="4"/>
      <c r="D599" s="4"/>
      <c r="E599" s="4"/>
      <c r="F599" s="4"/>
      <c r="G599" s="4"/>
    </row>
    <row r="600" spans="1:7" ht="14.25" customHeight="1">
      <c r="A600" s="4"/>
      <c r="B600" s="4"/>
      <c r="C600" s="4"/>
      <c r="D600" s="4"/>
      <c r="E600" s="4"/>
      <c r="F600" s="4"/>
      <c r="G600" s="4"/>
    </row>
    <row r="601" spans="1:7" ht="14.25" customHeight="1">
      <c r="A601" s="4"/>
      <c r="B601" s="4"/>
      <c r="C601" s="4"/>
      <c r="D601" s="4"/>
      <c r="E601" s="4"/>
      <c r="F601" s="4"/>
      <c r="G601" s="4"/>
    </row>
    <row r="602" spans="1:7" ht="14.25" customHeight="1">
      <c r="A602" s="4"/>
      <c r="B602" s="4"/>
      <c r="C602" s="4"/>
      <c r="D602" s="4"/>
      <c r="E602" s="4"/>
      <c r="F602" s="4"/>
      <c r="G602" s="4"/>
    </row>
    <row r="603" spans="1:7" ht="14.25" customHeight="1">
      <c r="A603" s="4"/>
      <c r="B603" s="4"/>
      <c r="C603" s="4"/>
      <c r="D603" s="4"/>
      <c r="E603" s="4"/>
      <c r="F603" s="4"/>
      <c r="G603" s="4"/>
    </row>
    <row r="604" spans="1:7" ht="14.25" customHeight="1">
      <c r="A604" s="4"/>
      <c r="B604" s="4"/>
      <c r="C604" s="4"/>
      <c r="D604" s="4"/>
      <c r="E604" s="4"/>
      <c r="F604" s="4"/>
      <c r="G604" s="4"/>
    </row>
    <row r="605" spans="1:7" ht="14.25" customHeight="1">
      <c r="A605" s="4"/>
      <c r="B605" s="4"/>
      <c r="C605" s="4"/>
      <c r="D605" s="4"/>
      <c r="E605" s="4"/>
      <c r="F605" s="4"/>
      <c r="G605" s="4"/>
    </row>
    <row r="606" spans="1:7" ht="14.25" customHeight="1">
      <c r="A606" s="4"/>
      <c r="B606" s="4"/>
      <c r="C606" s="4"/>
      <c r="D606" s="4"/>
      <c r="E606" s="4"/>
      <c r="F606" s="4"/>
      <c r="G606" s="4"/>
    </row>
    <row r="607" spans="1:7" ht="14.25" customHeight="1">
      <c r="A607" s="4"/>
      <c r="B607" s="4"/>
      <c r="C607" s="4"/>
      <c r="D607" s="4"/>
      <c r="E607" s="4"/>
      <c r="F607" s="4"/>
      <c r="G607" s="4"/>
    </row>
    <row r="608" spans="1:7" ht="14.25" customHeight="1">
      <c r="A608" s="4"/>
      <c r="B608" s="4"/>
      <c r="C608" s="4"/>
      <c r="D608" s="4"/>
      <c r="E608" s="4"/>
      <c r="F608" s="4"/>
      <c r="G608" s="4"/>
    </row>
    <row r="609" spans="1:7" ht="14.25" customHeight="1">
      <c r="A609" s="4"/>
      <c r="B609" s="4"/>
      <c r="C609" s="4"/>
      <c r="D609" s="4"/>
      <c r="E609" s="4"/>
      <c r="F609" s="4"/>
      <c r="G609" s="4"/>
    </row>
    <row r="610" spans="1:7" ht="14.25" customHeight="1">
      <c r="A610" s="4"/>
      <c r="B610" s="4"/>
      <c r="C610" s="4"/>
      <c r="D610" s="4"/>
      <c r="E610" s="4"/>
      <c r="F610" s="4"/>
      <c r="G610" s="4"/>
    </row>
    <row r="611" spans="1:7" ht="14.25" customHeight="1">
      <c r="A611" s="4"/>
      <c r="B611" s="4"/>
      <c r="C611" s="4"/>
      <c r="D611" s="4"/>
      <c r="E611" s="4"/>
      <c r="F611" s="4"/>
      <c r="G611" s="4"/>
    </row>
    <row r="612" spans="1:7" ht="14.25" customHeight="1">
      <c r="A612" s="4"/>
      <c r="B612" s="4"/>
      <c r="C612" s="4"/>
      <c r="D612" s="4"/>
      <c r="E612" s="4"/>
      <c r="F612" s="4"/>
      <c r="G612" s="4"/>
    </row>
    <row r="613" spans="1:7" ht="14.25" customHeight="1">
      <c r="A613" s="4"/>
      <c r="B613" s="4"/>
      <c r="C613" s="4"/>
      <c r="D613" s="4"/>
      <c r="E613" s="4"/>
      <c r="F613" s="4"/>
      <c r="G613" s="4"/>
    </row>
    <row r="614" spans="1:7" ht="14.25" customHeight="1">
      <c r="A614" s="4"/>
      <c r="B614" s="4"/>
      <c r="C614" s="4"/>
      <c r="D614" s="4"/>
      <c r="E614" s="4"/>
      <c r="F614" s="4"/>
      <c r="G614" s="4"/>
    </row>
    <row r="615" spans="1:7" ht="14.25" customHeight="1">
      <c r="A615" s="4"/>
      <c r="B615" s="4"/>
      <c r="C615" s="4"/>
      <c r="D615" s="4"/>
      <c r="E615" s="4"/>
      <c r="F615" s="4"/>
      <c r="G615" s="4"/>
    </row>
    <row r="616" spans="1:7" ht="14.25" customHeight="1">
      <c r="A616" s="4"/>
      <c r="B616" s="4"/>
      <c r="C616" s="4"/>
      <c r="D616" s="4"/>
      <c r="E616" s="4"/>
      <c r="F616" s="4"/>
      <c r="G616" s="4"/>
    </row>
    <row r="617" spans="1:7" ht="14.25" customHeight="1">
      <c r="A617" s="4"/>
      <c r="B617" s="4"/>
      <c r="C617" s="4"/>
      <c r="D617" s="4"/>
      <c r="E617" s="4"/>
      <c r="F617" s="4"/>
      <c r="G617" s="4"/>
    </row>
    <row r="618" spans="1:7" ht="14.25" customHeight="1">
      <c r="A618" s="4"/>
      <c r="B618" s="4"/>
      <c r="C618" s="4"/>
      <c r="D618" s="4"/>
      <c r="E618" s="4"/>
      <c r="F618" s="4"/>
      <c r="G618" s="4"/>
    </row>
    <row r="619" spans="1:7" ht="14.25" customHeight="1">
      <c r="A619" s="4"/>
      <c r="B619" s="4"/>
      <c r="C619" s="4"/>
      <c r="D619" s="4"/>
      <c r="E619" s="4"/>
      <c r="F619" s="4"/>
      <c r="G619" s="4"/>
    </row>
    <row r="620" spans="1:7" ht="14.25" customHeight="1">
      <c r="A620" s="4"/>
      <c r="B620" s="4"/>
      <c r="C620" s="4"/>
      <c r="D620" s="4"/>
      <c r="E620" s="4"/>
      <c r="F620" s="4"/>
      <c r="G620" s="4"/>
    </row>
    <row r="621" spans="1:7" ht="14.25" customHeight="1">
      <c r="A621" s="4"/>
      <c r="B621" s="4"/>
      <c r="C621" s="4"/>
      <c r="D621" s="4"/>
      <c r="E621" s="4"/>
      <c r="F621" s="4"/>
      <c r="G621" s="4"/>
    </row>
    <row r="622" spans="1:7" ht="14.25" customHeight="1">
      <c r="A622" s="4"/>
      <c r="B622" s="4"/>
      <c r="C622" s="4"/>
      <c r="D622" s="4"/>
      <c r="E622" s="4"/>
      <c r="F622" s="4"/>
      <c r="G622" s="4"/>
    </row>
    <row r="623" spans="1:7" ht="14.25" customHeight="1">
      <c r="A623" s="4"/>
      <c r="B623" s="4"/>
      <c r="C623" s="4"/>
      <c r="D623" s="4"/>
      <c r="E623" s="4"/>
      <c r="F623" s="4"/>
      <c r="G623" s="4"/>
    </row>
    <row r="624" spans="1:7" ht="14.25" customHeight="1">
      <c r="A624" s="4"/>
      <c r="B624" s="4"/>
      <c r="C624" s="4"/>
      <c r="D624" s="4"/>
      <c r="E624" s="4"/>
      <c r="F624" s="4"/>
      <c r="G624" s="4"/>
    </row>
    <row r="625" spans="1:7" ht="14.25" customHeight="1">
      <c r="A625" s="4"/>
      <c r="B625" s="4"/>
      <c r="C625" s="4"/>
      <c r="D625" s="4"/>
      <c r="E625" s="4"/>
      <c r="F625" s="4"/>
      <c r="G625" s="4"/>
    </row>
    <row r="626" spans="1:7" ht="14.25" customHeight="1">
      <c r="A626" s="4"/>
      <c r="B626" s="4"/>
      <c r="C626" s="4"/>
      <c r="D626" s="4"/>
      <c r="E626" s="4"/>
      <c r="F626" s="4"/>
      <c r="G626" s="4"/>
    </row>
    <row r="627" spans="1:7" ht="14.25" customHeight="1">
      <c r="A627" s="4"/>
      <c r="B627" s="4"/>
      <c r="C627" s="4"/>
      <c r="D627" s="4"/>
      <c r="E627" s="4"/>
      <c r="F627" s="4"/>
      <c r="G627" s="4"/>
    </row>
    <row r="628" spans="1:7" ht="14.25" customHeight="1">
      <c r="A628" s="4"/>
      <c r="B628" s="4"/>
      <c r="C628" s="4"/>
      <c r="D628" s="4"/>
      <c r="E628" s="4"/>
      <c r="F628" s="4"/>
      <c r="G628" s="4"/>
    </row>
    <row r="629" spans="1:7" ht="14.25" customHeight="1">
      <c r="A629" s="4"/>
      <c r="B629" s="4"/>
      <c r="C629" s="4"/>
      <c r="D629" s="4"/>
      <c r="E629" s="4"/>
      <c r="F629" s="4"/>
      <c r="G629" s="4"/>
    </row>
    <row r="630" spans="1:7" ht="14.25" customHeight="1">
      <c r="A630" s="4"/>
      <c r="B630" s="4"/>
      <c r="C630" s="4"/>
      <c r="D630" s="4"/>
      <c r="E630" s="4"/>
      <c r="F630" s="4"/>
      <c r="G630" s="4"/>
    </row>
    <row r="631" spans="1:7" ht="14.25" customHeight="1">
      <c r="A631" s="4"/>
      <c r="B631" s="4"/>
      <c r="C631" s="4"/>
      <c r="D631" s="4"/>
      <c r="E631" s="4"/>
      <c r="F631" s="4"/>
      <c r="G631" s="4"/>
    </row>
    <row r="632" spans="1:7" ht="14.25" customHeight="1">
      <c r="A632" s="4"/>
      <c r="B632" s="4"/>
      <c r="C632" s="4"/>
      <c r="D632" s="4"/>
      <c r="E632" s="4"/>
      <c r="F632" s="4"/>
      <c r="G632" s="4"/>
    </row>
    <row r="633" spans="1:7" ht="14.25" customHeight="1">
      <c r="A633" s="4"/>
      <c r="B633" s="4"/>
      <c r="C633" s="4"/>
      <c r="D633" s="4"/>
      <c r="E633" s="4"/>
      <c r="F633" s="4"/>
      <c r="G633" s="4"/>
    </row>
    <row r="634" spans="1:7" ht="14.25" customHeight="1">
      <c r="A634" s="4"/>
      <c r="B634" s="4"/>
      <c r="C634" s="4"/>
      <c r="D634" s="4"/>
      <c r="E634" s="4"/>
      <c r="F634" s="4"/>
      <c r="G634" s="4"/>
    </row>
    <row r="635" spans="1:7" ht="14.25" customHeight="1">
      <c r="A635" s="4"/>
      <c r="B635" s="4"/>
      <c r="C635" s="4"/>
      <c r="D635" s="4"/>
      <c r="E635" s="4"/>
      <c r="F635" s="4"/>
      <c r="G635" s="4"/>
    </row>
    <row r="636" spans="1:7" ht="14.25" customHeight="1">
      <c r="A636" s="4"/>
      <c r="B636" s="4"/>
      <c r="C636" s="4"/>
      <c r="D636" s="4"/>
      <c r="E636" s="4"/>
      <c r="F636" s="4"/>
      <c r="G636" s="4"/>
    </row>
    <row r="637" spans="1:7" ht="14.25" customHeight="1">
      <c r="A637" s="4"/>
      <c r="B637" s="4"/>
      <c r="C637" s="4"/>
      <c r="D637" s="4"/>
      <c r="E637" s="4"/>
      <c r="F637" s="4"/>
      <c r="G637" s="4"/>
    </row>
    <row r="638" spans="1:7" ht="14.25" customHeight="1">
      <c r="A638" s="4"/>
      <c r="B638" s="4"/>
      <c r="C638" s="4"/>
      <c r="D638" s="4"/>
      <c r="E638" s="4"/>
      <c r="F638" s="4"/>
      <c r="G638" s="4"/>
    </row>
    <row r="639" spans="1:7" ht="14.25" customHeight="1">
      <c r="A639" s="4"/>
      <c r="B639" s="4"/>
      <c r="C639" s="4"/>
      <c r="D639" s="4"/>
      <c r="E639" s="4"/>
      <c r="F639" s="4"/>
      <c r="G639" s="4"/>
    </row>
    <row r="640" spans="1:7" ht="14.25" customHeight="1">
      <c r="A640" s="4"/>
      <c r="B640" s="4"/>
      <c r="C640" s="4"/>
      <c r="D640" s="4"/>
      <c r="E640" s="4"/>
      <c r="F640" s="4"/>
      <c r="G640" s="4"/>
    </row>
    <row r="641" spans="1:7" ht="14.25" customHeight="1">
      <c r="A641" s="4"/>
      <c r="B641" s="4"/>
      <c r="C641" s="4"/>
      <c r="D641" s="4"/>
      <c r="E641" s="4"/>
      <c r="F641" s="4"/>
      <c r="G641" s="4"/>
    </row>
    <row r="642" spans="1:7" ht="14.25" customHeight="1">
      <c r="A642" s="4"/>
      <c r="B642" s="4"/>
      <c r="C642" s="4"/>
      <c r="D642" s="4"/>
      <c r="E642" s="4"/>
      <c r="F642" s="4"/>
      <c r="G642" s="4"/>
    </row>
    <row r="643" spans="1:7" ht="14.25" customHeight="1">
      <c r="A643" s="4"/>
      <c r="B643" s="4"/>
      <c r="C643" s="4"/>
      <c r="D643" s="4"/>
      <c r="E643" s="4"/>
      <c r="F643" s="4"/>
      <c r="G643" s="4"/>
    </row>
    <row r="644" spans="1:7" ht="14.25" customHeight="1">
      <c r="A644" s="4"/>
      <c r="B644" s="4"/>
      <c r="C644" s="4"/>
      <c r="D644" s="4"/>
      <c r="E644" s="4"/>
      <c r="F644" s="4"/>
      <c r="G644" s="4"/>
    </row>
    <row r="645" spans="1:7" ht="14.25" customHeight="1">
      <c r="A645" s="4"/>
      <c r="B645" s="4"/>
      <c r="C645" s="4"/>
      <c r="D645" s="4"/>
      <c r="E645" s="4"/>
      <c r="F645" s="4"/>
      <c r="G645" s="4"/>
    </row>
    <row r="646" spans="1:7" ht="14.25" customHeight="1">
      <c r="A646" s="4"/>
      <c r="B646" s="4"/>
      <c r="C646" s="4"/>
      <c r="D646" s="4"/>
      <c r="E646" s="4"/>
      <c r="F646" s="4"/>
      <c r="G646" s="4"/>
    </row>
    <row r="647" spans="1:7" ht="14.25" customHeight="1">
      <c r="A647" s="4"/>
      <c r="B647" s="4"/>
      <c r="C647" s="4"/>
      <c r="D647" s="4"/>
      <c r="E647" s="4"/>
      <c r="F647" s="4"/>
      <c r="G647" s="4"/>
    </row>
    <row r="648" spans="1:7" ht="14.25" customHeight="1">
      <c r="A648" s="4"/>
      <c r="B648" s="4"/>
      <c r="C648" s="4"/>
      <c r="D648" s="4"/>
      <c r="E648" s="4"/>
      <c r="F648" s="4"/>
      <c r="G648" s="4"/>
    </row>
    <row r="649" spans="1:7" ht="14.25" customHeight="1">
      <c r="A649" s="4"/>
      <c r="B649" s="4"/>
      <c r="C649" s="4"/>
      <c r="D649" s="4"/>
      <c r="E649" s="4"/>
      <c r="F649" s="4"/>
      <c r="G649" s="4"/>
    </row>
    <row r="650" spans="1:7" ht="14.25" customHeight="1">
      <c r="A650" s="4"/>
      <c r="B650" s="4"/>
      <c r="C650" s="4"/>
      <c r="D650" s="4"/>
      <c r="E650" s="4"/>
      <c r="F650" s="4"/>
      <c r="G650" s="4"/>
    </row>
    <row r="651" spans="1:7" ht="14.25" customHeight="1">
      <c r="A651" s="4"/>
      <c r="B651" s="4"/>
      <c r="C651" s="4"/>
      <c r="D651" s="4"/>
      <c r="E651" s="4"/>
      <c r="F651" s="4"/>
      <c r="G651" s="4"/>
    </row>
    <row r="652" spans="1:7" ht="14.25" customHeight="1">
      <c r="A652" s="4"/>
      <c r="B652" s="4"/>
      <c r="C652" s="4"/>
      <c r="D652" s="4"/>
      <c r="E652" s="4"/>
      <c r="F652" s="4"/>
      <c r="G652" s="4"/>
    </row>
    <row r="653" spans="1:7" ht="14.25" customHeight="1">
      <c r="A653" s="4"/>
      <c r="B653" s="4"/>
      <c r="C653" s="4"/>
      <c r="D653" s="4"/>
      <c r="E653" s="4"/>
      <c r="F653" s="4"/>
      <c r="G653" s="4"/>
    </row>
    <row r="654" spans="1:7" ht="14.25" customHeight="1">
      <c r="A654" s="4"/>
      <c r="B654" s="4"/>
      <c r="C654" s="4"/>
      <c r="D654" s="4"/>
      <c r="E654" s="4"/>
      <c r="F654" s="4"/>
      <c r="G654" s="4"/>
    </row>
    <row r="655" spans="1:7" ht="14.25" customHeight="1">
      <c r="A655" s="4"/>
      <c r="B655" s="4"/>
      <c r="C655" s="4"/>
      <c r="D655" s="4"/>
      <c r="E655" s="4"/>
      <c r="F655" s="4"/>
      <c r="G655" s="4"/>
    </row>
    <row r="656" spans="1:7" ht="14.25" customHeight="1">
      <c r="A656" s="4"/>
      <c r="B656" s="4"/>
      <c r="C656" s="4"/>
      <c r="D656" s="4"/>
      <c r="E656" s="4"/>
      <c r="F656" s="4"/>
      <c r="G656" s="4"/>
    </row>
    <row r="657" spans="1:7" ht="14.25" customHeight="1">
      <c r="A657" s="4"/>
      <c r="B657" s="4"/>
      <c r="C657" s="4"/>
      <c r="D657" s="4"/>
      <c r="E657" s="4"/>
      <c r="F657" s="4"/>
      <c r="G657" s="4"/>
    </row>
    <row r="658" spans="1:7" ht="14.25" customHeight="1">
      <c r="A658" s="4"/>
      <c r="B658" s="4"/>
      <c r="C658" s="4"/>
      <c r="D658" s="4"/>
      <c r="E658" s="4"/>
      <c r="F658" s="4"/>
      <c r="G658" s="4"/>
    </row>
    <row r="659" spans="1:7" ht="14.25" customHeight="1">
      <c r="A659" s="4"/>
      <c r="B659" s="4"/>
      <c r="C659" s="4"/>
      <c r="D659" s="4"/>
      <c r="E659" s="4"/>
      <c r="F659" s="4"/>
      <c r="G659" s="4"/>
    </row>
    <row r="660" spans="1:7" ht="14.25" customHeight="1">
      <c r="A660" s="4"/>
      <c r="B660" s="4"/>
      <c r="C660" s="4"/>
      <c r="D660" s="4"/>
      <c r="E660" s="4"/>
      <c r="F660" s="4"/>
      <c r="G660" s="4"/>
    </row>
    <row r="661" spans="1:7" ht="14.25" customHeight="1">
      <c r="A661" s="4"/>
      <c r="B661" s="4"/>
      <c r="C661" s="4"/>
      <c r="D661" s="4"/>
      <c r="E661" s="4"/>
      <c r="F661" s="4"/>
      <c r="G661" s="4"/>
    </row>
    <row r="662" spans="1:7" ht="14.25" customHeight="1">
      <c r="A662" s="4"/>
      <c r="B662" s="4"/>
      <c r="C662" s="4"/>
      <c r="D662" s="4"/>
      <c r="E662" s="4"/>
      <c r="F662" s="4"/>
      <c r="G662" s="4"/>
    </row>
    <row r="663" spans="1:7" ht="14.25" customHeight="1">
      <c r="A663" s="4"/>
      <c r="B663" s="4"/>
      <c r="C663" s="4"/>
      <c r="D663" s="4"/>
      <c r="E663" s="4"/>
      <c r="F663" s="4"/>
      <c r="G663" s="4"/>
    </row>
    <row r="664" spans="1:7" ht="14.25" customHeight="1">
      <c r="A664" s="4"/>
      <c r="B664" s="4"/>
      <c r="C664" s="4"/>
      <c r="D664" s="4"/>
      <c r="E664" s="4"/>
      <c r="F664" s="4"/>
      <c r="G664" s="4"/>
    </row>
    <row r="665" spans="1:7" ht="14.25" customHeight="1">
      <c r="A665" s="4"/>
      <c r="B665" s="4"/>
      <c r="C665" s="4"/>
      <c r="D665" s="4"/>
      <c r="E665" s="4"/>
      <c r="F665" s="4"/>
      <c r="G665" s="4"/>
    </row>
    <row r="666" spans="1:7" ht="14.25" customHeight="1">
      <c r="A666" s="4"/>
      <c r="B666" s="4"/>
      <c r="C666" s="4"/>
      <c r="D666" s="4"/>
      <c r="E666" s="4"/>
      <c r="F666" s="4"/>
      <c r="G666" s="4"/>
    </row>
    <row r="667" spans="1:7" ht="14.25" customHeight="1">
      <c r="A667" s="4"/>
      <c r="B667" s="4"/>
      <c r="C667" s="4"/>
      <c r="D667" s="4"/>
      <c r="E667" s="4"/>
      <c r="F667" s="4"/>
      <c r="G667" s="4"/>
    </row>
    <row r="668" spans="1:7" ht="14.25" customHeight="1">
      <c r="A668" s="4"/>
      <c r="B668" s="4"/>
      <c r="C668" s="4"/>
      <c r="D668" s="4"/>
      <c r="E668" s="4"/>
      <c r="F668" s="4"/>
      <c r="G668" s="4"/>
    </row>
    <row r="669" spans="1:7" ht="14.25" customHeight="1">
      <c r="A669" s="4"/>
      <c r="B669" s="4"/>
      <c r="C669" s="4"/>
      <c r="D669" s="4"/>
      <c r="E669" s="4"/>
      <c r="F669" s="4"/>
      <c r="G669" s="4"/>
    </row>
    <row r="670" spans="1:7" ht="14.25" customHeight="1">
      <c r="A670" s="4"/>
      <c r="B670" s="4"/>
      <c r="C670" s="4"/>
      <c r="D670" s="4"/>
      <c r="E670" s="4"/>
      <c r="F670" s="4"/>
      <c r="G670" s="4"/>
    </row>
    <row r="671" spans="1:7" ht="14.25" customHeight="1">
      <c r="A671" s="4"/>
      <c r="B671" s="4"/>
      <c r="C671" s="4"/>
      <c r="D671" s="4"/>
      <c r="E671" s="4"/>
      <c r="F671" s="4"/>
      <c r="G671" s="4"/>
    </row>
    <row r="672" spans="1:7" ht="14.25" customHeight="1">
      <c r="A672" s="4"/>
      <c r="B672" s="4"/>
      <c r="C672" s="4"/>
      <c r="D672" s="4"/>
      <c r="E672" s="4"/>
      <c r="F672" s="4"/>
      <c r="G672" s="4"/>
    </row>
    <row r="673" spans="1:7" ht="14.25" customHeight="1">
      <c r="A673" s="4"/>
      <c r="B673" s="4"/>
      <c r="C673" s="4"/>
      <c r="D673" s="4"/>
      <c r="E673" s="4"/>
      <c r="F673" s="4"/>
      <c r="G673" s="4"/>
    </row>
    <row r="674" spans="1:7" ht="14.25" customHeight="1">
      <c r="A674" s="4"/>
      <c r="B674" s="4"/>
      <c r="C674" s="4"/>
      <c r="D674" s="4"/>
      <c r="E674" s="4"/>
      <c r="F674" s="4"/>
      <c r="G674" s="4"/>
    </row>
    <row r="675" spans="1:7" ht="14.25" customHeight="1">
      <c r="A675" s="4"/>
      <c r="B675" s="4"/>
      <c r="C675" s="4"/>
      <c r="D675" s="4"/>
      <c r="E675" s="4"/>
      <c r="F675" s="4"/>
      <c r="G675" s="4"/>
    </row>
    <row r="676" spans="1:7" ht="14.25" customHeight="1">
      <c r="A676" s="4"/>
      <c r="B676" s="4"/>
      <c r="C676" s="4"/>
      <c r="D676" s="4"/>
      <c r="E676" s="4"/>
      <c r="F676" s="4"/>
      <c r="G676" s="4"/>
    </row>
    <row r="677" spans="1:7" ht="14.25" customHeight="1">
      <c r="A677" s="4"/>
      <c r="B677" s="4"/>
      <c r="C677" s="4"/>
      <c r="D677" s="4"/>
      <c r="E677" s="4"/>
      <c r="F677" s="4"/>
      <c r="G677" s="4"/>
    </row>
    <row r="678" spans="1:7" ht="14.25" customHeight="1">
      <c r="A678" s="4"/>
      <c r="B678" s="4"/>
      <c r="C678" s="4"/>
      <c r="D678" s="4"/>
      <c r="E678" s="4"/>
      <c r="F678" s="4"/>
      <c r="G678" s="4"/>
    </row>
    <row r="679" spans="1:7" ht="14.25" customHeight="1">
      <c r="A679" s="4"/>
      <c r="B679" s="4"/>
      <c r="C679" s="4"/>
      <c r="D679" s="4"/>
      <c r="E679" s="4"/>
      <c r="F679" s="4"/>
      <c r="G679" s="4"/>
    </row>
    <row r="680" spans="1:7" ht="14.25" customHeight="1">
      <c r="A680" s="4"/>
      <c r="B680" s="4"/>
      <c r="C680" s="4"/>
      <c r="D680" s="4"/>
      <c r="E680" s="4"/>
      <c r="F680" s="4"/>
      <c r="G680" s="4"/>
    </row>
    <row r="681" spans="1:7" ht="14.25" customHeight="1">
      <c r="A681" s="4"/>
      <c r="B681" s="4"/>
      <c r="C681" s="4"/>
      <c r="D681" s="4"/>
      <c r="E681" s="4"/>
      <c r="F681" s="4"/>
      <c r="G681" s="4"/>
    </row>
    <row r="682" spans="1:7" ht="14.25" customHeight="1">
      <c r="A682" s="4"/>
      <c r="B682" s="4"/>
      <c r="C682" s="4"/>
      <c r="D682" s="4"/>
      <c r="E682" s="4"/>
      <c r="F682" s="4"/>
      <c r="G682" s="4"/>
    </row>
    <row r="683" spans="1:7" ht="14.25" customHeight="1">
      <c r="A683" s="4"/>
      <c r="B683" s="4"/>
      <c r="C683" s="4"/>
      <c r="D683" s="4"/>
      <c r="E683" s="4"/>
      <c r="F683" s="4"/>
      <c r="G683" s="4"/>
    </row>
    <row r="684" spans="1:7" ht="14.25" customHeight="1">
      <c r="A684" s="4"/>
      <c r="B684" s="4"/>
      <c r="C684" s="4"/>
      <c r="D684" s="4"/>
      <c r="E684" s="4"/>
      <c r="F684" s="4"/>
      <c r="G684" s="4"/>
    </row>
    <row r="685" spans="1:7" ht="14.25" customHeight="1">
      <c r="A685" s="4"/>
      <c r="B685" s="4"/>
      <c r="C685" s="4"/>
      <c r="D685" s="4"/>
      <c r="E685" s="4"/>
      <c r="F685" s="4"/>
      <c r="G685" s="4"/>
    </row>
    <row r="686" spans="1:7" ht="14.25" customHeight="1">
      <c r="A686" s="4"/>
      <c r="B686" s="4"/>
      <c r="C686" s="4"/>
      <c r="D686" s="4"/>
      <c r="E686" s="4"/>
      <c r="F686" s="4"/>
      <c r="G686" s="4"/>
    </row>
    <row r="687" spans="1:7" ht="14.25" customHeight="1">
      <c r="A687" s="4"/>
      <c r="B687" s="4"/>
      <c r="C687" s="4"/>
      <c r="D687" s="4"/>
      <c r="E687" s="4"/>
      <c r="F687" s="4"/>
      <c r="G687" s="4"/>
    </row>
    <row r="688" spans="1:7" ht="14.25" customHeight="1">
      <c r="A688" s="4"/>
      <c r="B688" s="4"/>
      <c r="C688" s="4"/>
      <c r="D688" s="4"/>
      <c r="E688" s="4"/>
      <c r="F688" s="4"/>
      <c r="G688" s="4"/>
    </row>
    <row r="689" spans="1:7" ht="14.25" customHeight="1">
      <c r="A689" s="4"/>
      <c r="B689" s="4"/>
      <c r="C689" s="4"/>
      <c r="D689" s="4"/>
      <c r="E689" s="4"/>
      <c r="F689" s="4"/>
      <c r="G689" s="4"/>
    </row>
    <row r="690" spans="1:7" ht="14.25" customHeight="1">
      <c r="A690" s="4"/>
      <c r="B690" s="4"/>
      <c r="C690" s="4"/>
      <c r="D690" s="4"/>
      <c r="E690" s="4"/>
      <c r="F690" s="4"/>
      <c r="G690" s="4"/>
    </row>
    <row r="691" spans="1:7" ht="14.25" customHeight="1">
      <c r="A691" s="4"/>
      <c r="B691" s="4"/>
      <c r="C691" s="4"/>
      <c r="D691" s="4"/>
      <c r="E691" s="4"/>
      <c r="F691" s="4"/>
      <c r="G691" s="4"/>
    </row>
    <row r="692" spans="1:7" ht="14.25" customHeight="1">
      <c r="A692" s="4"/>
      <c r="B692" s="4"/>
      <c r="C692" s="4"/>
      <c r="D692" s="4"/>
      <c r="E692" s="4"/>
      <c r="F692" s="4"/>
      <c r="G692" s="4"/>
    </row>
    <row r="693" spans="1:7" ht="14.25" customHeight="1">
      <c r="A693" s="4"/>
      <c r="B693" s="4"/>
      <c r="C693" s="4"/>
      <c r="D693" s="4"/>
      <c r="E693" s="4"/>
      <c r="F693" s="4"/>
      <c r="G693" s="4"/>
    </row>
    <row r="694" spans="1:7" ht="14.25" customHeight="1">
      <c r="A694" s="4"/>
      <c r="B694" s="4"/>
      <c r="C694" s="4"/>
      <c r="D694" s="4"/>
      <c r="E694" s="4"/>
      <c r="F694" s="4"/>
      <c r="G694" s="4"/>
    </row>
    <row r="695" spans="1:7" ht="14.25" customHeight="1">
      <c r="A695" s="4"/>
      <c r="B695" s="4"/>
      <c r="C695" s="4"/>
      <c r="D695" s="4"/>
      <c r="E695" s="4"/>
      <c r="F695" s="4"/>
      <c r="G695" s="4"/>
    </row>
    <row r="696" spans="1:7" ht="14.25" customHeight="1">
      <c r="A696" s="4"/>
      <c r="B696" s="4"/>
      <c r="C696" s="4"/>
      <c r="D696" s="4"/>
      <c r="E696" s="4"/>
      <c r="F696" s="4"/>
      <c r="G696" s="4"/>
    </row>
    <row r="697" spans="1:7" ht="14.25" customHeight="1">
      <c r="A697" s="4"/>
      <c r="B697" s="4"/>
      <c r="C697" s="4"/>
      <c r="D697" s="4"/>
      <c r="E697" s="4"/>
      <c r="F697" s="4"/>
      <c r="G697" s="4"/>
    </row>
    <row r="698" spans="1:7" ht="14.25" customHeight="1">
      <c r="A698" s="4"/>
      <c r="B698" s="4"/>
      <c r="C698" s="4"/>
      <c r="D698" s="4"/>
      <c r="E698" s="4"/>
      <c r="F698" s="4"/>
      <c r="G698" s="4"/>
    </row>
    <row r="699" spans="1:7" ht="14.25" customHeight="1">
      <c r="A699" s="4"/>
      <c r="B699" s="4"/>
      <c r="C699" s="4"/>
      <c r="D699" s="4"/>
      <c r="E699" s="4"/>
      <c r="F699" s="4"/>
      <c r="G699" s="4"/>
    </row>
    <row r="700" spans="1:7" ht="14.25" customHeight="1">
      <c r="A700" s="4"/>
      <c r="B700" s="4"/>
      <c r="C700" s="4"/>
      <c r="D700" s="4"/>
      <c r="E700" s="4"/>
      <c r="F700" s="4"/>
      <c r="G700" s="4"/>
    </row>
    <row r="701" spans="1:7" ht="14.25" customHeight="1">
      <c r="A701" s="4"/>
      <c r="B701" s="4"/>
      <c r="C701" s="4"/>
      <c r="D701" s="4"/>
      <c r="E701" s="4"/>
      <c r="F701" s="4"/>
      <c r="G701" s="4"/>
    </row>
    <row r="702" spans="1:7" ht="14.25" customHeight="1">
      <c r="A702" s="4"/>
      <c r="B702" s="4"/>
      <c r="C702" s="4"/>
      <c r="D702" s="4"/>
      <c r="E702" s="4"/>
      <c r="F702" s="4"/>
      <c r="G702" s="4"/>
    </row>
    <row r="703" spans="1:7" ht="14.25" customHeight="1">
      <c r="A703" s="4"/>
      <c r="B703" s="4"/>
      <c r="C703" s="4"/>
      <c r="D703" s="4"/>
      <c r="E703" s="4"/>
      <c r="F703" s="4"/>
      <c r="G703" s="4"/>
    </row>
    <row r="704" spans="1:7" ht="14.25" customHeight="1">
      <c r="A704" s="4"/>
      <c r="B704" s="4"/>
      <c r="C704" s="4"/>
      <c r="D704" s="4"/>
      <c r="E704" s="4"/>
      <c r="F704" s="4"/>
      <c r="G704" s="4"/>
    </row>
    <row r="705" spans="1:7" ht="14.25" customHeight="1">
      <c r="A705" s="4"/>
      <c r="B705" s="4"/>
      <c r="C705" s="4"/>
      <c r="D705" s="4"/>
      <c r="E705" s="4"/>
      <c r="F705" s="4"/>
      <c r="G705" s="4"/>
    </row>
    <row r="706" spans="1:7" ht="14.25" customHeight="1">
      <c r="A706" s="4"/>
      <c r="B706" s="4"/>
      <c r="C706" s="4"/>
      <c r="D706" s="4"/>
      <c r="E706" s="4"/>
      <c r="F706" s="4"/>
      <c r="G706" s="4"/>
    </row>
    <row r="707" spans="1:7" ht="14.25" customHeight="1">
      <c r="A707" s="4"/>
      <c r="B707" s="4"/>
      <c r="C707" s="4"/>
      <c r="D707" s="4"/>
      <c r="E707" s="4"/>
      <c r="F707" s="4"/>
      <c r="G707" s="4"/>
    </row>
    <row r="708" spans="1:7" ht="14.25" customHeight="1">
      <c r="A708" s="4"/>
      <c r="B708" s="4"/>
      <c r="C708" s="4"/>
      <c r="D708" s="4"/>
      <c r="E708" s="4"/>
      <c r="F708" s="4"/>
      <c r="G708" s="4"/>
    </row>
    <row r="709" spans="1:7" ht="14.25" customHeight="1">
      <c r="A709" s="4"/>
      <c r="B709" s="4"/>
      <c r="C709" s="4"/>
      <c r="D709" s="4"/>
      <c r="E709" s="4"/>
      <c r="F709" s="4"/>
      <c r="G709" s="4"/>
    </row>
    <row r="710" spans="1:7" ht="14.25" customHeight="1">
      <c r="A710" s="4"/>
      <c r="B710" s="4"/>
      <c r="C710" s="4"/>
      <c r="D710" s="4"/>
      <c r="E710" s="4"/>
      <c r="F710" s="4"/>
      <c r="G710" s="4"/>
    </row>
    <row r="711" spans="1:7" ht="14.25" customHeight="1">
      <c r="A711" s="4"/>
      <c r="B711" s="4"/>
      <c r="C711" s="4"/>
      <c r="D711" s="4"/>
      <c r="E711" s="4"/>
      <c r="F711" s="4"/>
      <c r="G711" s="4"/>
    </row>
    <row r="712" spans="1:7" ht="14.25" customHeight="1">
      <c r="A712" s="4"/>
      <c r="B712" s="4"/>
      <c r="C712" s="4"/>
      <c r="D712" s="4"/>
      <c r="E712" s="4"/>
      <c r="F712" s="4"/>
      <c r="G712" s="4"/>
    </row>
    <row r="713" spans="1:7" ht="14.25" customHeight="1">
      <c r="A713" s="4"/>
      <c r="B713" s="4"/>
      <c r="C713" s="4"/>
      <c r="D713" s="4"/>
      <c r="E713" s="4"/>
      <c r="F713" s="4"/>
      <c r="G713" s="4"/>
    </row>
    <row r="714" spans="1:7" ht="14.25" customHeight="1">
      <c r="A714" s="4"/>
      <c r="B714" s="4"/>
      <c r="C714" s="4"/>
      <c r="D714" s="4"/>
      <c r="E714" s="4"/>
      <c r="F714" s="4"/>
      <c r="G714" s="4"/>
    </row>
    <row r="715" spans="1:7" ht="14.25" customHeight="1">
      <c r="A715" s="4"/>
      <c r="B715" s="4"/>
      <c r="C715" s="4"/>
      <c r="D715" s="4"/>
      <c r="E715" s="4"/>
      <c r="F715" s="4"/>
      <c r="G715" s="4"/>
    </row>
    <row r="716" spans="1:7" ht="14.25" customHeight="1">
      <c r="A716" s="4"/>
      <c r="B716" s="4"/>
      <c r="C716" s="4"/>
      <c r="D716" s="4"/>
      <c r="E716" s="4"/>
      <c r="F716" s="4"/>
      <c r="G716" s="4"/>
    </row>
    <row r="717" spans="1:7" ht="14.25" customHeight="1">
      <c r="A717" s="4"/>
      <c r="B717" s="4"/>
      <c r="C717" s="4"/>
      <c r="D717" s="4"/>
      <c r="E717" s="4"/>
      <c r="F717" s="4"/>
      <c r="G717" s="4"/>
    </row>
    <row r="718" spans="1:7" ht="14.25" customHeight="1">
      <c r="A718" s="4"/>
      <c r="B718" s="4"/>
      <c r="C718" s="4"/>
      <c r="D718" s="4"/>
      <c r="E718" s="4"/>
      <c r="F718" s="4"/>
      <c r="G718" s="4"/>
    </row>
    <row r="719" spans="1:7" ht="14.25" customHeight="1">
      <c r="A719" s="4"/>
      <c r="B719" s="4"/>
      <c r="C719" s="4"/>
      <c r="D719" s="4"/>
      <c r="E719" s="4"/>
      <c r="F719" s="4"/>
      <c r="G719" s="4"/>
    </row>
    <row r="720" spans="1:7" ht="14.25" customHeight="1">
      <c r="A720" s="4"/>
      <c r="B720" s="4"/>
      <c r="C720" s="4"/>
      <c r="D720" s="4"/>
      <c r="E720" s="4"/>
      <c r="F720" s="4"/>
      <c r="G720" s="4"/>
    </row>
    <row r="721" spans="1:7" ht="14.25" customHeight="1">
      <c r="A721" s="4"/>
      <c r="B721" s="4"/>
      <c r="C721" s="4"/>
      <c r="D721" s="4"/>
      <c r="E721" s="4"/>
      <c r="F721" s="4"/>
      <c r="G721" s="4"/>
    </row>
    <row r="722" spans="1:7" ht="14.25" customHeight="1">
      <c r="A722" s="4"/>
      <c r="B722" s="4"/>
      <c r="C722" s="4"/>
      <c r="D722" s="4"/>
      <c r="E722" s="4"/>
      <c r="F722" s="4"/>
      <c r="G722" s="4"/>
    </row>
    <row r="723" spans="1:7" ht="14.25" customHeight="1">
      <c r="A723" s="4"/>
      <c r="B723" s="4"/>
      <c r="C723" s="4"/>
      <c r="D723" s="4"/>
      <c r="E723" s="4"/>
      <c r="F723" s="4"/>
      <c r="G723" s="4"/>
    </row>
    <row r="724" spans="1:7" ht="14.25" customHeight="1">
      <c r="A724" s="4"/>
      <c r="B724" s="4"/>
      <c r="C724" s="4"/>
      <c r="D724" s="4"/>
      <c r="E724" s="4"/>
      <c r="F724" s="4"/>
      <c r="G724" s="4"/>
    </row>
    <row r="725" spans="1:7" ht="14.25" customHeight="1">
      <c r="A725" s="4"/>
      <c r="B725" s="4"/>
      <c r="C725" s="4"/>
      <c r="D725" s="4"/>
      <c r="E725" s="4"/>
      <c r="F725" s="4"/>
      <c r="G725" s="4"/>
    </row>
    <row r="726" spans="1:7" ht="14.25" customHeight="1">
      <c r="A726" s="4"/>
      <c r="B726" s="4"/>
      <c r="C726" s="4"/>
      <c r="D726" s="4"/>
      <c r="E726" s="4"/>
      <c r="F726" s="4"/>
      <c r="G726" s="4"/>
    </row>
    <row r="727" spans="1:7" ht="14.25" customHeight="1">
      <c r="A727" s="4"/>
      <c r="B727" s="4"/>
      <c r="C727" s="4"/>
      <c r="D727" s="4"/>
      <c r="E727" s="4"/>
      <c r="F727" s="4"/>
      <c r="G727" s="4"/>
    </row>
    <row r="728" spans="1:7" ht="14.25" customHeight="1">
      <c r="A728" s="4"/>
      <c r="B728" s="4"/>
      <c r="C728" s="4"/>
      <c r="D728" s="4"/>
      <c r="E728" s="4"/>
      <c r="F728" s="4"/>
      <c r="G728" s="4"/>
    </row>
    <row r="729" spans="1:7" ht="14.25" customHeight="1">
      <c r="A729" s="4"/>
      <c r="B729" s="4"/>
      <c r="C729" s="4"/>
      <c r="D729" s="4"/>
      <c r="E729" s="4"/>
      <c r="F729" s="4"/>
      <c r="G729" s="4"/>
    </row>
    <row r="730" spans="1:7" ht="14.25" customHeight="1">
      <c r="A730" s="4"/>
      <c r="B730" s="4"/>
      <c r="C730" s="4"/>
      <c r="D730" s="4"/>
      <c r="E730" s="4"/>
      <c r="F730" s="4"/>
      <c r="G730" s="4"/>
    </row>
    <row r="731" spans="1:7" ht="14.25" customHeight="1">
      <c r="A731" s="4"/>
      <c r="B731" s="4"/>
      <c r="C731" s="4"/>
      <c r="D731" s="4"/>
      <c r="E731" s="4"/>
      <c r="F731" s="4"/>
      <c r="G731" s="4"/>
    </row>
    <row r="732" spans="1:7" ht="14.25" customHeight="1">
      <c r="A732" s="4"/>
      <c r="B732" s="4"/>
      <c r="C732" s="4"/>
      <c r="D732" s="4"/>
      <c r="E732" s="4"/>
      <c r="F732" s="4"/>
      <c r="G732" s="4"/>
    </row>
    <row r="733" spans="1:7" ht="14.25" customHeight="1">
      <c r="A733" s="4"/>
      <c r="B733" s="4"/>
      <c r="C733" s="4"/>
      <c r="D733" s="4"/>
      <c r="E733" s="4"/>
      <c r="F733" s="4"/>
      <c r="G733" s="4"/>
    </row>
    <row r="734" spans="1:7" ht="14.25" customHeight="1">
      <c r="A734" s="4"/>
      <c r="B734" s="4"/>
      <c r="C734" s="4"/>
      <c r="D734" s="4"/>
      <c r="E734" s="4"/>
      <c r="F734" s="4"/>
      <c r="G734" s="4"/>
    </row>
    <row r="735" spans="1:7" ht="14.25" customHeight="1">
      <c r="A735" s="4"/>
      <c r="B735" s="4"/>
      <c r="C735" s="4"/>
      <c r="D735" s="4"/>
      <c r="E735" s="4"/>
      <c r="F735" s="4"/>
      <c r="G735" s="4"/>
    </row>
    <row r="736" spans="1:7" ht="14.25" customHeight="1">
      <c r="A736" s="4"/>
      <c r="B736" s="4"/>
      <c r="C736" s="4"/>
      <c r="D736" s="4"/>
      <c r="E736" s="4"/>
      <c r="F736" s="4"/>
      <c r="G736" s="4"/>
    </row>
    <row r="737" spans="1:7" ht="14.25" customHeight="1">
      <c r="A737" s="4"/>
      <c r="B737" s="4"/>
      <c r="C737" s="4"/>
      <c r="D737" s="4"/>
      <c r="E737" s="4"/>
      <c r="F737" s="4"/>
      <c r="G737" s="4"/>
    </row>
    <row r="738" spans="1:7" ht="14.25" customHeight="1">
      <c r="A738" s="4"/>
      <c r="B738" s="4"/>
      <c r="C738" s="4"/>
      <c r="D738" s="4"/>
      <c r="E738" s="4"/>
      <c r="F738" s="4"/>
      <c r="G738" s="4"/>
    </row>
    <row r="739" spans="1:7" ht="14.25" customHeight="1">
      <c r="A739" s="4"/>
      <c r="B739" s="4"/>
      <c r="C739" s="4"/>
      <c r="D739" s="4"/>
      <c r="E739" s="4"/>
      <c r="F739" s="4"/>
      <c r="G739" s="4"/>
    </row>
    <row r="740" spans="1:7" ht="14.25" customHeight="1">
      <c r="A740" s="4"/>
      <c r="B740" s="4"/>
      <c r="C740" s="4"/>
      <c r="D740" s="4"/>
      <c r="E740" s="4"/>
      <c r="F740" s="4"/>
      <c r="G740" s="4"/>
    </row>
    <row r="741" spans="1:7" ht="14.25" customHeight="1">
      <c r="A741" s="4"/>
      <c r="B741" s="4"/>
      <c r="C741" s="4"/>
      <c r="D741" s="4"/>
      <c r="E741" s="4"/>
      <c r="F741" s="4"/>
      <c r="G741" s="4"/>
    </row>
    <row r="742" spans="1:7" ht="14.25" customHeight="1">
      <c r="A742" s="4"/>
      <c r="B742" s="4"/>
      <c r="C742" s="4"/>
      <c r="D742" s="4"/>
      <c r="E742" s="4"/>
      <c r="F742" s="4"/>
      <c r="G742" s="4"/>
    </row>
    <row r="743" spans="1:7" ht="14.25" customHeight="1">
      <c r="A743" s="4"/>
      <c r="B743" s="4"/>
      <c r="C743" s="4"/>
      <c r="D743" s="4"/>
      <c r="E743" s="4"/>
      <c r="F743" s="4"/>
      <c r="G743" s="4"/>
    </row>
    <row r="744" spans="1:7" ht="14.25" customHeight="1">
      <c r="A744" s="4"/>
      <c r="B744" s="4"/>
      <c r="C744" s="4"/>
      <c r="D744" s="4"/>
      <c r="E744" s="4"/>
      <c r="F744" s="4"/>
      <c r="G744" s="4"/>
    </row>
    <row r="745" spans="1:7" ht="14.25" customHeight="1">
      <c r="A745" s="4"/>
      <c r="B745" s="4"/>
      <c r="C745" s="4"/>
      <c r="D745" s="4"/>
      <c r="E745" s="4"/>
      <c r="F745" s="4"/>
      <c r="G745" s="4"/>
    </row>
    <row r="746" spans="1:7" ht="14.25" customHeight="1">
      <c r="A746" s="4"/>
      <c r="B746" s="4"/>
      <c r="C746" s="4"/>
      <c r="D746" s="4"/>
      <c r="E746" s="4"/>
      <c r="F746" s="4"/>
      <c r="G746" s="4"/>
    </row>
    <row r="747" spans="1:7" ht="14.25" customHeight="1">
      <c r="A747" s="4"/>
      <c r="B747" s="4"/>
      <c r="C747" s="4"/>
      <c r="D747" s="4"/>
      <c r="E747" s="4"/>
      <c r="F747" s="4"/>
      <c r="G747" s="4"/>
    </row>
    <row r="748" spans="1:7" ht="14.25" customHeight="1">
      <c r="A748" s="4"/>
      <c r="B748" s="4"/>
      <c r="C748" s="4"/>
      <c r="D748" s="4"/>
      <c r="E748" s="4"/>
      <c r="F748" s="4"/>
      <c r="G748" s="4"/>
    </row>
    <row r="749" spans="1:7" ht="14.25" customHeight="1">
      <c r="A749" s="4"/>
      <c r="B749" s="4"/>
      <c r="C749" s="4"/>
      <c r="D749" s="4"/>
      <c r="E749" s="4"/>
      <c r="F749" s="4"/>
      <c r="G749" s="4"/>
    </row>
    <row r="750" spans="1:7" ht="14.25" customHeight="1">
      <c r="A750" s="4"/>
      <c r="B750" s="4"/>
      <c r="C750" s="4"/>
      <c r="D750" s="4"/>
      <c r="E750" s="4"/>
      <c r="F750" s="4"/>
      <c r="G750" s="4"/>
    </row>
    <row r="751" spans="1:7" ht="14.25" customHeight="1">
      <c r="A751" s="4"/>
      <c r="B751" s="4"/>
      <c r="C751" s="4"/>
      <c r="D751" s="4"/>
      <c r="E751" s="4"/>
      <c r="F751" s="4"/>
      <c r="G751" s="4"/>
    </row>
    <row r="752" spans="1:7" ht="14.25" customHeight="1">
      <c r="A752" s="4"/>
      <c r="B752" s="4"/>
      <c r="C752" s="4"/>
      <c r="D752" s="4"/>
      <c r="E752" s="4"/>
      <c r="F752" s="4"/>
      <c r="G752" s="4"/>
    </row>
    <row r="753" spans="1:7" ht="14.25" customHeight="1">
      <c r="A753" s="4"/>
      <c r="B753" s="4"/>
      <c r="C753" s="4"/>
      <c r="D753" s="4"/>
      <c r="E753" s="4"/>
      <c r="F753" s="4"/>
      <c r="G753" s="4"/>
    </row>
    <row r="754" spans="1:7" ht="14.25" customHeight="1">
      <c r="A754" s="4"/>
      <c r="B754" s="4"/>
      <c r="C754" s="4"/>
      <c r="D754" s="4"/>
      <c r="E754" s="4"/>
      <c r="F754" s="4"/>
      <c r="G754" s="4"/>
    </row>
    <row r="755" spans="1:7" ht="14.25" customHeight="1">
      <c r="A755" s="4"/>
      <c r="B755" s="4"/>
      <c r="C755" s="4"/>
      <c r="D755" s="4"/>
      <c r="E755" s="4"/>
      <c r="F755" s="4"/>
      <c r="G755" s="4"/>
    </row>
    <row r="756" spans="1:7" ht="14.25" customHeight="1">
      <c r="A756" s="4"/>
      <c r="B756" s="4"/>
      <c r="C756" s="4"/>
      <c r="D756" s="4"/>
      <c r="E756" s="4"/>
      <c r="F756" s="4"/>
      <c r="G756" s="4"/>
    </row>
    <row r="757" spans="1:7" ht="14.25" customHeight="1">
      <c r="A757" s="4"/>
      <c r="B757" s="4"/>
      <c r="C757" s="4"/>
      <c r="D757" s="4"/>
      <c r="E757" s="4"/>
      <c r="F757" s="4"/>
      <c r="G757" s="4"/>
    </row>
    <row r="758" spans="1:7" ht="14.25" customHeight="1">
      <c r="A758" s="4"/>
      <c r="B758" s="4"/>
      <c r="C758" s="4"/>
      <c r="D758" s="4"/>
      <c r="E758" s="4"/>
      <c r="F758" s="4"/>
      <c r="G758" s="4"/>
    </row>
    <row r="759" spans="1:7" ht="14.25" customHeight="1">
      <c r="A759" s="4"/>
      <c r="B759" s="4"/>
      <c r="C759" s="4"/>
      <c r="D759" s="4"/>
      <c r="E759" s="4"/>
      <c r="F759" s="4"/>
      <c r="G759" s="4"/>
    </row>
    <row r="760" spans="1:7" ht="14.25" customHeight="1">
      <c r="A760" s="4"/>
      <c r="B760" s="4"/>
      <c r="C760" s="4"/>
      <c r="D760" s="4"/>
      <c r="E760" s="4"/>
      <c r="F760" s="4"/>
      <c r="G760" s="4"/>
    </row>
    <row r="761" spans="1:7" ht="14.25" customHeight="1">
      <c r="A761" s="4"/>
      <c r="B761" s="4"/>
      <c r="C761" s="4"/>
      <c r="D761" s="4"/>
      <c r="E761" s="4"/>
      <c r="F761" s="4"/>
      <c r="G761" s="4"/>
    </row>
    <row r="762" spans="1:7" ht="14.25" customHeight="1">
      <c r="A762" s="4"/>
      <c r="B762" s="4"/>
      <c r="C762" s="4"/>
      <c r="D762" s="4"/>
      <c r="E762" s="4"/>
      <c r="F762" s="4"/>
      <c r="G762" s="4"/>
    </row>
    <row r="763" spans="1:7" ht="14.25" customHeight="1">
      <c r="A763" s="4"/>
      <c r="B763" s="4"/>
      <c r="C763" s="4"/>
      <c r="D763" s="4"/>
      <c r="E763" s="4"/>
      <c r="F763" s="4"/>
      <c r="G763" s="4"/>
    </row>
    <row r="764" spans="1:7" ht="14.25" customHeight="1">
      <c r="A764" s="4"/>
      <c r="B764" s="4"/>
      <c r="C764" s="4"/>
      <c r="D764" s="4"/>
      <c r="E764" s="4"/>
      <c r="F764" s="4"/>
      <c r="G764" s="4"/>
    </row>
    <row r="765" spans="1:7" ht="14.25" customHeight="1">
      <c r="A765" s="4"/>
      <c r="B765" s="4"/>
      <c r="C765" s="4"/>
      <c r="D765" s="4"/>
      <c r="E765" s="4"/>
      <c r="F765" s="4"/>
      <c r="G765" s="4"/>
    </row>
    <row r="766" spans="1:7" ht="14.25" customHeight="1">
      <c r="A766" s="4"/>
      <c r="B766" s="4"/>
      <c r="C766" s="4"/>
      <c r="D766" s="4"/>
      <c r="E766" s="4"/>
      <c r="F766" s="4"/>
      <c r="G766" s="4"/>
    </row>
    <row r="767" spans="1:7" ht="14.25" customHeight="1">
      <c r="A767" s="4"/>
      <c r="B767" s="4"/>
      <c r="C767" s="4"/>
      <c r="D767" s="4"/>
      <c r="E767" s="4"/>
      <c r="F767" s="4"/>
      <c r="G767" s="4"/>
    </row>
    <row r="768" spans="1:7" ht="14.25" customHeight="1">
      <c r="A768" s="4"/>
      <c r="B768" s="4"/>
      <c r="C768" s="4"/>
      <c r="D768" s="4"/>
      <c r="E768" s="4"/>
      <c r="F768" s="4"/>
      <c r="G768" s="4"/>
    </row>
    <row r="769" spans="1:7" ht="14.25" customHeight="1">
      <c r="A769" s="4"/>
      <c r="B769" s="4"/>
      <c r="C769" s="4"/>
      <c r="D769" s="4"/>
      <c r="E769" s="4"/>
      <c r="F769" s="4"/>
      <c r="G769" s="4"/>
    </row>
    <row r="770" spans="1:7" ht="14.25" customHeight="1">
      <c r="A770" s="4"/>
      <c r="B770" s="4"/>
      <c r="C770" s="4"/>
      <c r="D770" s="4"/>
      <c r="E770" s="4"/>
      <c r="F770" s="4"/>
      <c r="G770" s="4"/>
    </row>
    <row r="771" spans="1:7" ht="14.25" customHeight="1">
      <c r="A771" s="4"/>
      <c r="B771" s="4"/>
      <c r="C771" s="4"/>
      <c r="D771" s="4"/>
      <c r="E771" s="4"/>
      <c r="F771" s="4"/>
      <c r="G771" s="4"/>
    </row>
    <row r="772" spans="1:7" ht="14.25" customHeight="1">
      <c r="A772" s="4"/>
      <c r="B772" s="4"/>
      <c r="C772" s="4"/>
      <c r="D772" s="4"/>
      <c r="E772" s="4"/>
      <c r="F772" s="4"/>
      <c r="G772" s="4"/>
    </row>
    <row r="773" spans="1:7" ht="14.25" customHeight="1">
      <c r="A773" s="4"/>
      <c r="B773" s="4"/>
      <c r="C773" s="4"/>
      <c r="D773" s="4"/>
      <c r="E773" s="4"/>
      <c r="F773" s="4"/>
      <c r="G773" s="4"/>
    </row>
    <row r="774" spans="1:7" ht="14.25" customHeight="1">
      <c r="A774" s="4"/>
      <c r="B774" s="4"/>
      <c r="C774" s="4"/>
      <c r="D774" s="4"/>
      <c r="E774" s="4"/>
      <c r="F774" s="4"/>
      <c r="G774" s="4"/>
    </row>
    <row r="775" spans="1:7" ht="14.25" customHeight="1">
      <c r="A775" s="4"/>
      <c r="B775" s="4"/>
      <c r="C775" s="4"/>
      <c r="D775" s="4"/>
      <c r="E775" s="4"/>
      <c r="F775" s="4"/>
      <c r="G775" s="4"/>
    </row>
    <row r="776" spans="1:7" ht="14.25" customHeight="1">
      <c r="A776" s="4"/>
      <c r="B776" s="4"/>
      <c r="C776" s="4"/>
      <c r="D776" s="4"/>
      <c r="E776" s="4"/>
      <c r="F776" s="4"/>
      <c r="G776" s="4"/>
    </row>
    <row r="777" spans="1:7" ht="14.25" customHeight="1">
      <c r="A777" s="4"/>
      <c r="B777" s="4"/>
      <c r="C777" s="4"/>
      <c r="D777" s="4"/>
      <c r="E777" s="4"/>
      <c r="F777" s="4"/>
      <c r="G777" s="4"/>
    </row>
    <row r="778" spans="1:7" ht="14.25" customHeight="1">
      <c r="A778" s="4"/>
      <c r="B778" s="4"/>
      <c r="C778" s="4"/>
      <c r="D778" s="4"/>
      <c r="E778" s="4"/>
      <c r="F778" s="4"/>
      <c r="G778" s="4"/>
    </row>
    <row r="779" spans="1:7" ht="14.25" customHeight="1">
      <c r="A779" s="4"/>
      <c r="B779" s="4"/>
      <c r="C779" s="4"/>
      <c r="D779" s="4"/>
      <c r="E779" s="4"/>
      <c r="F779" s="4"/>
      <c r="G779" s="4"/>
    </row>
    <row r="780" spans="1:7" ht="14.25" customHeight="1">
      <c r="A780" s="4"/>
      <c r="B780" s="4"/>
      <c r="C780" s="4"/>
      <c r="D780" s="4"/>
      <c r="E780" s="4"/>
      <c r="F780" s="4"/>
      <c r="G780" s="4"/>
    </row>
    <row r="781" spans="1:7" ht="14.25" customHeight="1">
      <c r="A781" s="4"/>
      <c r="B781" s="4"/>
      <c r="C781" s="4"/>
      <c r="D781" s="4"/>
      <c r="E781" s="4"/>
      <c r="F781" s="4"/>
      <c r="G781" s="4"/>
    </row>
    <row r="782" spans="1:7" ht="14.25" customHeight="1">
      <c r="A782" s="4"/>
      <c r="B782" s="4"/>
      <c r="C782" s="4"/>
      <c r="D782" s="4"/>
      <c r="E782" s="4"/>
      <c r="F782" s="4"/>
      <c r="G782" s="4"/>
    </row>
    <row r="783" spans="1:7" ht="14.25" customHeight="1">
      <c r="A783" s="4"/>
      <c r="B783" s="4"/>
      <c r="C783" s="4"/>
      <c r="D783" s="4"/>
      <c r="E783" s="4"/>
      <c r="F783" s="4"/>
      <c r="G783" s="4"/>
    </row>
    <row r="784" spans="1:7" ht="14.25" customHeight="1">
      <c r="A784" s="4"/>
      <c r="B784" s="4"/>
      <c r="C784" s="4"/>
      <c r="D784" s="4"/>
      <c r="E784" s="4"/>
      <c r="F784" s="4"/>
      <c r="G784" s="4"/>
    </row>
    <row r="785" spans="1:7" ht="14.25" customHeight="1">
      <c r="A785" s="4"/>
      <c r="B785" s="4"/>
      <c r="C785" s="4"/>
      <c r="D785" s="4"/>
      <c r="E785" s="4"/>
      <c r="F785" s="4"/>
      <c r="G785" s="4"/>
    </row>
    <row r="786" spans="1:7" ht="14.25" customHeight="1">
      <c r="A786" s="4"/>
      <c r="B786" s="4"/>
      <c r="C786" s="4"/>
      <c r="D786" s="4"/>
      <c r="E786" s="4"/>
      <c r="F786" s="4"/>
      <c r="G786" s="4"/>
    </row>
    <row r="787" spans="1:7" ht="14.25" customHeight="1">
      <c r="A787" s="4"/>
      <c r="B787" s="4"/>
      <c r="C787" s="4"/>
      <c r="D787" s="4"/>
      <c r="E787" s="4"/>
      <c r="F787" s="4"/>
      <c r="G787" s="4"/>
    </row>
    <row r="788" spans="1:7" ht="14.25" customHeight="1">
      <c r="A788" s="4"/>
      <c r="B788" s="4"/>
      <c r="C788" s="4"/>
      <c r="D788" s="4"/>
      <c r="E788" s="4"/>
      <c r="F788" s="4"/>
      <c r="G788" s="4"/>
    </row>
    <row r="789" spans="1:7" ht="14.25" customHeight="1">
      <c r="A789" s="4"/>
      <c r="B789" s="4"/>
      <c r="C789" s="4"/>
      <c r="D789" s="4"/>
      <c r="E789" s="4"/>
      <c r="F789" s="4"/>
      <c r="G789" s="4"/>
    </row>
    <row r="790" spans="1:7" ht="14.25" customHeight="1">
      <c r="A790" s="4"/>
      <c r="B790" s="4"/>
      <c r="C790" s="4"/>
      <c r="D790" s="4"/>
      <c r="E790" s="4"/>
      <c r="F790" s="4"/>
      <c r="G790" s="4"/>
    </row>
    <row r="791" spans="1:7" ht="14.25" customHeight="1">
      <c r="A791" s="4"/>
      <c r="B791" s="4"/>
      <c r="C791" s="4"/>
      <c r="D791" s="4"/>
      <c r="E791" s="4"/>
      <c r="F791" s="4"/>
      <c r="G791" s="4"/>
    </row>
    <row r="792" spans="1:7" ht="14.25" customHeight="1">
      <c r="A792" s="4"/>
      <c r="B792" s="4"/>
      <c r="C792" s="4"/>
      <c r="D792" s="4"/>
      <c r="E792" s="4"/>
      <c r="F792" s="4"/>
      <c r="G792" s="4"/>
    </row>
    <row r="793" spans="1:7" ht="14.25" customHeight="1">
      <c r="A793" s="4"/>
      <c r="B793" s="4"/>
      <c r="C793" s="4"/>
      <c r="D793" s="4"/>
      <c r="E793" s="4"/>
      <c r="F793" s="4"/>
      <c r="G793" s="4"/>
    </row>
    <row r="794" spans="1:7" ht="14.25" customHeight="1">
      <c r="A794" s="4"/>
      <c r="B794" s="4"/>
      <c r="C794" s="4"/>
      <c r="D794" s="4"/>
      <c r="E794" s="4"/>
      <c r="F794" s="4"/>
      <c r="G794" s="4"/>
    </row>
    <row r="795" spans="1:7" ht="14.25" customHeight="1">
      <c r="A795" s="4"/>
      <c r="B795" s="4"/>
      <c r="C795" s="4"/>
      <c r="D795" s="4"/>
      <c r="E795" s="4"/>
      <c r="F795" s="4"/>
      <c r="G795" s="4"/>
    </row>
    <row r="796" spans="1:7" ht="14.25" customHeight="1">
      <c r="A796" s="4"/>
      <c r="B796" s="4"/>
      <c r="C796" s="4"/>
      <c r="D796" s="4"/>
      <c r="E796" s="4"/>
      <c r="F796" s="4"/>
      <c r="G796" s="4"/>
    </row>
    <row r="797" spans="1:7" ht="14.25" customHeight="1">
      <c r="A797" s="4"/>
      <c r="B797" s="4"/>
      <c r="C797" s="4"/>
      <c r="D797" s="4"/>
      <c r="E797" s="4"/>
      <c r="F797" s="4"/>
      <c r="G797" s="4"/>
    </row>
    <row r="798" spans="1:7" ht="14.25" customHeight="1">
      <c r="A798" s="4"/>
      <c r="B798" s="4"/>
      <c r="C798" s="4"/>
      <c r="D798" s="4"/>
      <c r="E798" s="4"/>
      <c r="F798" s="4"/>
      <c r="G798" s="4"/>
    </row>
    <row r="799" spans="1:7" ht="14.25" customHeight="1">
      <c r="A799" s="4"/>
      <c r="B799" s="4"/>
      <c r="C799" s="4"/>
      <c r="D799" s="4"/>
      <c r="E799" s="4"/>
      <c r="F799" s="4"/>
      <c r="G799" s="4"/>
    </row>
    <row r="800" spans="1:7" ht="14.25" customHeight="1">
      <c r="A800" s="4"/>
      <c r="B800" s="4"/>
      <c r="C800" s="4"/>
      <c r="D800" s="4"/>
      <c r="E800" s="4"/>
      <c r="F800" s="4"/>
      <c r="G800" s="4"/>
    </row>
    <row r="801" spans="1:7" ht="14.25" customHeight="1">
      <c r="A801" s="4"/>
      <c r="B801" s="4"/>
      <c r="C801" s="4"/>
      <c r="D801" s="4"/>
      <c r="E801" s="4"/>
      <c r="F801" s="4"/>
      <c r="G801" s="4"/>
    </row>
    <row r="802" spans="1:7" ht="14.25" customHeight="1">
      <c r="A802" s="4"/>
      <c r="B802" s="4"/>
      <c r="C802" s="4"/>
      <c r="D802" s="4"/>
      <c r="E802" s="4"/>
      <c r="F802" s="4"/>
      <c r="G802" s="4"/>
    </row>
    <row r="803" spans="1:7" ht="14.25" customHeight="1">
      <c r="A803" s="4"/>
      <c r="B803" s="4"/>
      <c r="C803" s="4"/>
      <c r="D803" s="4"/>
      <c r="E803" s="4"/>
      <c r="F803" s="4"/>
      <c r="G803" s="4"/>
    </row>
    <row r="804" spans="1:7" ht="14.25" customHeight="1">
      <c r="A804" s="4"/>
      <c r="B804" s="4"/>
      <c r="C804" s="4"/>
      <c r="D804" s="4"/>
      <c r="E804" s="4"/>
      <c r="F804" s="4"/>
      <c r="G804" s="4"/>
    </row>
    <row r="805" spans="1:7" ht="14.25" customHeight="1">
      <c r="A805" s="4"/>
      <c r="B805" s="4"/>
      <c r="C805" s="4"/>
      <c r="D805" s="4"/>
      <c r="E805" s="4"/>
      <c r="F805" s="4"/>
      <c r="G805" s="4"/>
    </row>
    <row r="806" spans="1:7" ht="14.25" customHeight="1">
      <c r="A806" s="4"/>
      <c r="B806" s="4"/>
      <c r="C806" s="4"/>
      <c r="D806" s="4"/>
      <c r="E806" s="4"/>
      <c r="F806" s="4"/>
      <c r="G806" s="4"/>
    </row>
    <row r="807" spans="1:7" ht="14.25" customHeight="1">
      <c r="A807" s="4"/>
      <c r="B807" s="4"/>
      <c r="C807" s="4"/>
      <c r="D807" s="4"/>
      <c r="E807" s="4"/>
      <c r="F807" s="4"/>
      <c r="G807" s="4"/>
    </row>
    <row r="808" spans="1:7" ht="14.25" customHeight="1">
      <c r="A808" s="4"/>
      <c r="B808" s="4"/>
      <c r="C808" s="4"/>
      <c r="D808" s="4"/>
      <c r="E808" s="4"/>
      <c r="F808" s="4"/>
      <c r="G808" s="4"/>
    </row>
    <row r="809" spans="1:7" ht="14.25" customHeight="1">
      <c r="A809" s="4"/>
      <c r="B809" s="4"/>
      <c r="C809" s="4"/>
      <c r="D809" s="4"/>
      <c r="E809" s="4"/>
      <c r="F809" s="4"/>
      <c r="G809" s="4"/>
    </row>
    <row r="810" spans="1:7" ht="14.25" customHeight="1">
      <c r="A810" s="4"/>
      <c r="B810" s="4"/>
      <c r="C810" s="4"/>
      <c r="D810" s="4"/>
      <c r="E810" s="4"/>
      <c r="F810" s="4"/>
      <c r="G810" s="4"/>
    </row>
    <row r="811" spans="1:7" ht="14.25" customHeight="1">
      <c r="A811" s="4"/>
      <c r="B811" s="4"/>
      <c r="C811" s="4"/>
      <c r="D811" s="4"/>
      <c r="E811" s="4"/>
      <c r="F811" s="4"/>
      <c r="G811" s="4"/>
    </row>
    <row r="812" spans="1:7" ht="14.25" customHeight="1">
      <c r="A812" s="4"/>
      <c r="B812" s="4"/>
      <c r="C812" s="4"/>
      <c r="D812" s="4"/>
      <c r="E812" s="4"/>
      <c r="F812" s="4"/>
      <c r="G812" s="4"/>
    </row>
    <row r="813" spans="1:7" ht="14.25" customHeight="1">
      <c r="A813" s="4"/>
      <c r="B813" s="4"/>
      <c r="C813" s="4"/>
      <c r="D813" s="4"/>
      <c r="E813" s="4"/>
      <c r="F813" s="4"/>
      <c r="G813" s="4"/>
    </row>
    <row r="814" spans="1:7" ht="14.25" customHeight="1">
      <c r="A814" s="4"/>
      <c r="B814" s="4"/>
      <c r="C814" s="4"/>
      <c r="D814" s="4"/>
      <c r="E814" s="4"/>
      <c r="F814" s="4"/>
      <c r="G814" s="4"/>
    </row>
    <row r="815" spans="1:7" ht="14.25" customHeight="1">
      <c r="A815" s="4"/>
      <c r="B815" s="4"/>
      <c r="C815" s="4"/>
      <c r="D815" s="4"/>
      <c r="E815" s="4"/>
      <c r="F815" s="4"/>
      <c r="G815" s="4"/>
    </row>
    <row r="816" spans="1:7" ht="14.25" customHeight="1">
      <c r="A816" s="4"/>
      <c r="B816" s="4"/>
      <c r="C816" s="4"/>
      <c r="D816" s="4"/>
      <c r="E816" s="4"/>
      <c r="F816" s="4"/>
      <c r="G816" s="4"/>
    </row>
    <row r="817" spans="1:7" ht="14.25" customHeight="1">
      <c r="A817" s="4"/>
      <c r="B817" s="4"/>
      <c r="C817" s="4"/>
      <c r="D817" s="4"/>
      <c r="E817" s="4"/>
      <c r="F817" s="4"/>
      <c r="G817" s="4"/>
    </row>
    <row r="818" spans="1:7" ht="14.25" customHeight="1">
      <c r="A818" s="4"/>
      <c r="B818" s="4"/>
      <c r="C818" s="4"/>
      <c r="D818" s="4"/>
      <c r="E818" s="4"/>
      <c r="F818" s="4"/>
      <c r="G818" s="4"/>
    </row>
    <row r="819" spans="1:7" ht="14.25" customHeight="1">
      <c r="A819" s="4"/>
      <c r="B819" s="4"/>
      <c r="C819" s="4"/>
      <c r="D819" s="4"/>
      <c r="E819" s="4"/>
      <c r="F819" s="4"/>
      <c r="G819" s="4"/>
    </row>
    <row r="820" spans="1:7" ht="14.25" customHeight="1">
      <c r="A820" s="4"/>
      <c r="B820" s="4"/>
      <c r="C820" s="4"/>
      <c r="D820" s="4"/>
      <c r="E820" s="4"/>
      <c r="F820" s="4"/>
      <c r="G820" s="4"/>
    </row>
    <row r="821" spans="1:7" ht="14.25" customHeight="1">
      <c r="A821" s="4"/>
      <c r="B821" s="4"/>
      <c r="C821" s="4"/>
      <c r="D821" s="4"/>
      <c r="E821" s="4"/>
      <c r="F821" s="4"/>
      <c r="G821" s="4"/>
    </row>
    <row r="822" spans="1:7" ht="14.25" customHeight="1">
      <c r="A822" s="4"/>
      <c r="B822" s="4"/>
      <c r="C822" s="4"/>
      <c r="D822" s="4"/>
      <c r="E822" s="4"/>
      <c r="F822" s="4"/>
      <c r="G822" s="4"/>
    </row>
    <row r="823" spans="1:7" ht="14.25" customHeight="1">
      <c r="A823" s="4"/>
      <c r="B823" s="4"/>
      <c r="C823" s="4"/>
      <c r="D823" s="4"/>
      <c r="E823" s="4"/>
      <c r="F823" s="4"/>
      <c r="G823" s="4"/>
    </row>
    <row r="824" spans="1:7" ht="14.25" customHeight="1">
      <c r="A824" s="4"/>
      <c r="B824" s="4"/>
      <c r="C824" s="4"/>
      <c r="D824" s="4"/>
      <c r="E824" s="4"/>
      <c r="F824" s="4"/>
      <c r="G824" s="4"/>
    </row>
    <row r="825" spans="1:7" ht="14.25" customHeight="1">
      <c r="A825" s="4"/>
      <c r="B825" s="4"/>
      <c r="C825" s="4"/>
      <c r="D825" s="4"/>
      <c r="E825" s="4"/>
      <c r="F825" s="4"/>
      <c r="G825" s="4"/>
    </row>
    <row r="826" spans="1:7" ht="14.25" customHeight="1">
      <c r="A826" s="4"/>
      <c r="B826" s="4"/>
      <c r="C826" s="4"/>
      <c r="D826" s="4"/>
      <c r="E826" s="4"/>
      <c r="F826" s="4"/>
      <c r="G826" s="4"/>
    </row>
    <row r="827" spans="1:7" ht="14.25" customHeight="1">
      <c r="A827" s="4"/>
      <c r="B827" s="4"/>
      <c r="C827" s="4"/>
      <c r="D827" s="4"/>
      <c r="E827" s="4"/>
      <c r="F827" s="4"/>
      <c r="G827" s="4"/>
    </row>
    <row r="828" spans="1:7" ht="14.25" customHeight="1">
      <c r="A828" s="4"/>
      <c r="B828" s="4"/>
      <c r="C828" s="4"/>
      <c r="D828" s="4"/>
      <c r="E828" s="4"/>
      <c r="F828" s="4"/>
      <c r="G828" s="4"/>
    </row>
    <row r="829" spans="1:7" ht="14.25" customHeight="1">
      <c r="A829" s="4"/>
      <c r="B829" s="4"/>
      <c r="C829" s="4"/>
      <c r="D829" s="4"/>
      <c r="E829" s="4"/>
      <c r="F829" s="4"/>
      <c r="G829" s="4"/>
    </row>
    <row r="830" spans="1:7" ht="14.25" customHeight="1">
      <c r="A830" s="4"/>
      <c r="B830" s="4"/>
      <c r="C830" s="4"/>
      <c r="D830" s="4"/>
      <c r="E830" s="4"/>
      <c r="F830" s="4"/>
      <c r="G830" s="4"/>
    </row>
    <row r="831" spans="1:7" ht="14.25" customHeight="1">
      <c r="A831" s="4"/>
      <c r="B831" s="4"/>
      <c r="C831" s="4"/>
      <c r="D831" s="4"/>
      <c r="E831" s="4"/>
      <c r="F831" s="4"/>
      <c r="G831" s="4"/>
    </row>
    <row r="832" spans="1:7" ht="14.25" customHeight="1">
      <c r="A832" s="4"/>
      <c r="B832" s="4"/>
      <c r="C832" s="4"/>
      <c r="D832" s="4"/>
      <c r="E832" s="4"/>
      <c r="F832" s="4"/>
      <c r="G832" s="4"/>
    </row>
    <row r="833" spans="1:7" ht="14.25" customHeight="1">
      <c r="A833" s="4"/>
      <c r="B833" s="4"/>
      <c r="C833" s="4"/>
      <c r="D833" s="4"/>
      <c r="E833" s="4"/>
      <c r="F833" s="4"/>
      <c r="G833" s="4"/>
    </row>
    <row r="834" spans="1:7" ht="14.25" customHeight="1">
      <c r="A834" s="4"/>
      <c r="B834" s="4"/>
      <c r="C834" s="4"/>
      <c r="D834" s="4"/>
      <c r="E834" s="4"/>
      <c r="F834" s="4"/>
      <c r="G834" s="4"/>
    </row>
    <row r="835" spans="1:7" ht="14.25" customHeight="1">
      <c r="A835" s="4"/>
      <c r="B835" s="4"/>
      <c r="C835" s="4"/>
      <c r="D835" s="4"/>
      <c r="E835" s="4"/>
      <c r="F835" s="4"/>
      <c r="G835" s="4"/>
    </row>
    <row r="836" spans="1:7" ht="14.25" customHeight="1">
      <c r="A836" s="4"/>
      <c r="B836" s="4"/>
      <c r="C836" s="4"/>
      <c r="D836" s="4"/>
      <c r="E836" s="4"/>
      <c r="F836" s="4"/>
      <c r="G836" s="4"/>
    </row>
    <row r="837" spans="1:7" ht="14.25" customHeight="1">
      <c r="A837" s="4"/>
      <c r="B837" s="4"/>
      <c r="C837" s="4"/>
      <c r="D837" s="4"/>
      <c r="E837" s="4"/>
      <c r="F837" s="4"/>
      <c r="G837" s="4"/>
    </row>
    <row r="838" spans="1:7" ht="14.25" customHeight="1">
      <c r="A838" s="4"/>
      <c r="B838" s="4"/>
      <c r="C838" s="4"/>
      <c r="D838" s="4"/>
      <c r="E838" s="4"/>
      <c r="F838" s="4"/>
      <c r="G838" s="4"/>
    </row>
    <row r="839" spans="1:7" ht="14.25" customHeight="1">
      <c r="A839" s="4"/>
      <c r="B839" s="4"/>
      <c r="C839" s="4"/>
      <c r="D839" s="4"/>
      <c r="E839" s="4"/>
      <c r="F839" s="4"/>
      <c r="G839" s="4"/>
    </row>
    <row r="840" spans="1:7" ht="14.25" customHeight="1">
      <c r="A840" s="4"/>
      <c r="B840" s="4"/>
      <c r="C840" s="4"/>
      <c r="D840" s="4"/>
      <c r="E840" s="4"/>
      <c r="F840" s="4"/>
      <c r="G840" s="4"/>
    </row>
    <row r="841" spans="1:7" ht="14.25" customHeight="1">
      <c r="A841" s="4"/>
      <c r="B841" s="4"/>
      <c r="C841" s="4"/>
      <c r="D841" s="4"/>
      <c r="E841" s="4"/>
      <c r="F841" s="4"/>
      <c r="G841" s="4"/>
    </row>
    <row r="842" spans="1:7" ht="14.25" customHeight="1">
      <c r="A842" s="4"/>
      <c r="B842" s="4"/>
      <c r="C842" s="4"/>
      <c r="D842" s="4"/>
      <c r="E842" s="4"/>
      <c r="F842" s="4"/>
      <c r="G842" s="4"/>
    </row>
    <row r="843" spans="1:7" ht="14.25" customHeight="1">
      <c r="A843" s="4"/>
      <c r="B843" s="4"/>
      <c r="C843" s="4"/>
      <c r="D843" s="4"/>
      <c r="E843" s="4"/>
      <c r="F843" s="4"/>
      <c r="G843" s="4"/>
    </row>
    <row r="844" spans="1:7" ht="14.25" customHeight="1">
      <c r="A844" s="4"/>
      <c r="B844" s="4"/>
      <c r="C844" s="4"/>
      <c r="D844" s="4"/>
      <c r="E844" s="4"/>
      <c r="F844" s="4"/>
      <c r="G844" s="4"/>
    </row>
    <row r="845" spans="1:7" ht="14.25" customHeight="1">
      <c r="A845" s="4"/>
      <c r="B845" s="4"/>
      <c r="C845" s="4"/>
      <c r="D845" s="4"/>
      <c r="E845" s="4"/>
      <c r="F845" s="4"/>
      <c r="G845" s="4"/>
    </row>
    <row r="846" spans="1:7" ht="14.25" customHeight="1">
      <c r="A846" s="4"/>
      <c r="B846" s="4"/>
      <c r="C846" s="4"/>
      <c r="D846" s="4"/>
      <c r="E846" s="4"/>
      <c r="F846" s="4"/>
      <c r="G846" s="4"/>
    </row>
    <row r="847" spans="1:7" ht="14.25" customHeight="1">
      <c r="A847" s="4"/>
      <c r="B847" s="4"/>
      <c r="C847" s="4"/>
      <c r="D847" s="4"/>
      <c r="E847" s="4"/>
      <c r="F847" s="4"/>
      <c r="G847" s="4"/>
    </row>
    <row r="848" spans="1:7" ht="14.25" customHeight="1">
      <c r="A848" s="4"/>
      <c r="B848" s="4"/>
      <c r="C848" s="4"/>
      <c r="D848" s="4"/>
      <c r="E848" s="4"/>
      <c r="F848" s="4"/>
      <c r="G848" s="4"/>
    </row>
    <row r="849" spans="1:7" ht="14.25" customHeight="1">
      <c r="A849" s="4"/>
      <c r="B849" s="4"/>
      <c r="C849" s="4"/>
      <c r="D849" s="4"/>
      <c r="E849" s="4"/>
      <c r="F849" s="4"/>
      <c r="G849" s="4"/>
    </row>
    <row r="850" spans="1:7" ht="14.25" customHeight="1">
      <c r="A850" s="4"/>
      <c r="B850" s="4"/>
      <c r="C850" s="4"/>
      <c r="D850" s="4"/>
      <c r="E850" s="4"/>
      <c r="F850" s="4"/>
      <c r="G850" s="4"/>
    </row>
    <row r="851" spans="1:7" ht="14.25" customHeight="1">
      <c r="A851" s="4"/>
      <c r="B851" s="4"/>
      <c r="C851" s="4"/>
      <c r="D851" s="4"/>
      <c r="E851" s="4"/>
      <c r="F851" s="4"/>
      <c r="G851" s="4"/>
    </row>
    <row r="852" spans="1:7" ht="14.25" customHeight="1">
      <c r="A852" s="4"/>
      <c r="B852" s="4"/>
      <c r="C852" s="4"/>
      <c r="D852" s="4"/>
      <c r="E852" s="4"/>
      <c r="F852" s="4"/>
      <c r="G852" s="4"/>
    </row>
    <row r="853" spans="1:7" ht="14.25" customHeight="1">
      <c r="A853" s="4"/>
      <c r="B853" s="4"/>
      <c r="C853" s="4"/>
      <c r="D853" s="4"/>
      <c r="E853" s="4"/>
      <c r="F853" s="4"/>
      <c r="G853" s="4"/>
    </row>
    <row r="854" spans="1:7" ht="14.25" customHeight="1">
      <c r="A854" s="4"/>
      <c r="B854" s="4"/>
      <c r="C854" s="4"/>
      <c r="D854" s="4"/>
      <c r="E854" s="4"/>
      <c r="F854" s="4"/>
      <c r="G854" s="4"/>
    </row>
    <row r="855" spans="1:7" ht="14.25" customHeight="1">
      <c r="A855" s="4"/>
      <c r="B855" s="4"/>
      <c r="C855" s="4"/>
      <c r="D855" s="4"/>
      <c r="E855" s="4"/>
      <c r="F855" s="4"/>
      <c r="G855" s="4"/>
    </row>
    <row r="856" spans="1:7" ht="14.25" customHeight="1">
      <c r="A856" s="4"/>
      <c r="B856" s="4"/>
      <c r="C856" s="4"/>
      <c r="D856" s="4"/>
      <c r="E856" s="4"/>
      <c r="F856" s="4"/>
      <c r="G856" s="4"/>
    </row>
    <row r="857" spans="1:7" ht="14.25" customHeight="1">
      <c r="A857" s="4"/>
      <c r="B857" s="4"/>
      <c r="C857" s="4"/>
      <c r="D857" s="4"/>
      <c r="E857" s="4"/>
      <c r="F857" s="4"/>
      <c r="G857" s="4"/>
    </row>
    <row r="858" spans="1:7" ht="14.25" customHeight="1">
      <c r="A858" s="4"/>
      <c r="B858" s="4"/>
      <c r="C858" s="4"/>
      <c r="D858" s="4"/>
      <c r="E858" s="4"/>
      <c r="F858" s="4"/>
      <c r="G858" s="4"/>
    </row>
    <row r="859" spans="1:7" ht="14.25" customHeight="1">
      <c r="A859" s="4"/>
      <c r="B859" s="4"/>
      <c r="C859" s="4"/>
      <c r="D859" s="4"/>
      <c r="E859" s="4"/>
      <c r="F859" s="4"/>
      <c r="G859" s="4"/>
    </row>
    <row r="860" spans="1:7" ht="14.25" customHeight="1">
      <c r="A860" s="4"/>
      <c r="B860" s="4"/>
      <c r="C860" s="4"/>
      <c r="D860" s="4"/>
      <c r="E860" s="4"/>
      <c r="F860" s="4"/>
      <c r="G860" s="4"/>
    </row>
    <row r="861" spans="1:7" ht="14.25" customHeight="1">
      <c r="A861" s="4"/>
      <c r="B861" s="4"/>
      <c r="C861" s="4"/>
      <c r="D861" s="4"/>
      <c r="E861" s="4"/>
      <c r="F861" s="4"/>
      <c r="G861" s="4"/>
    </row>
    <row r="862" spans="1:7" ht="14.25" customHeight="1">
      <c r="A862" s="4"/>
      <c r="B862" s="4"/>
      <c r="C862" s="4"/>
      <c r="D862" s="4"/>
      <c r="E862" s="4"/>
      <c r="F862" s="4"/>
      <c r="G862" s="4"/>
    </row>
    <row r="863" spans="1:7" ht="14.25" customHeight="1">
      <c r="A863" s="4"/>
      <c r="B863" s="4"/>
      <c r="C863" s="4"/>
      <c r="D863" s="4"/>
      <c r="E863" s="4"/>
      <c r="F863" s="4"/>
      <c r="G863" s="4"/>
    </row>
    <row r="864" spans="1:7" ht="14.25" customHeight="1">
      <c r="A864" s="4"/>
      <c r="B864" s="4"/>
      <c r="C864" s="4"/>
      <c r="D864" s="4"/>
      <c r="E864" s="4"/>
      <c r="F864" s="4"/>
      <c r="G864" s="4"/>
    </row>
    <row r="865" spans="1:7" ht="14.25" customHeight="1">
      <c r="A865" s="4"/>
      <c r="B865" s="4"/>
      <c r="C865" s="4"/>
      <c r="D865" s="4"/>
      <c r="E865" s="4"/>
      <c r="F865" s="4"/>
      <c r="G865" s="4"/>
    </row>
    <row r="866" spans="1:7" ht="14.25" customHeight="1">
      <c r="A866" s="4"/>
      <c r="B866" s="4"/>
      <c r="C866" s="4"/>
      <c r="D866" s="4"/>
      <c r="E866" s="4"/>
      <c r="F866" s="4"/>
      <c r="G866" s="4"/>
    </row>
    <row r="867" spans="1:7" ht="14.25" customHeight="1">
      <c r="A867" s="4"/>
      <c r="B867" s="4"/>
      <c r="C867" s="4"/>
      <c r="D867" s="4"/>
      <c r="E867" s="4"/>
      <c r="F867" s="4"/>
      <c r="G867" s="4"/>
    </row>
    <row r="868" spans="1:7" ht="14.25" customHeight="1">
      <c r="A868" s="4"/>
      <c r="B868" s="4"/>
      <c r="C868" s="4"/>
      <c r="D868" s="4"/>
      <c r="E868" s="4"/>
      <c r="F868" s="4"/>
      <c r="G868" s="4"/>
    </row>
    <row r="869" spans="1:7" ht="14.25" customHeight="1">
      <c r="A869" s="4"/>
      <c r="B869" s="4"/>
      <c r="C869" s="4"/>
      <c r="D869" s="4"/>
      <c r="E869" s="4"/>
      <c r="F869" s="4"/>
      <c r="G869" s="4"/>
    </row>
    <row r="870" spans="1:7" ht="14.25" customHeight="1">
      <c r="A870" s="4"/>
      <c r="B870" s="4"/>
      <c r="C870" s="4"/>
      <c r="D870" s="4"/>
      <c r="E870" s="4"/>
      <c r="F870" s="4"/>
      <c r="G870" s="4"/>
    </row>
    <row r="871" spans="1:7" ht="14.25" customHeight="1">
      <c r="A871" s="4"/>
      <c r="B871" s="4"/>
      <c r="C871" s="4"/>
      <c r="D871" s="4"/>
      <c r="E871" s="4"/>
      <c r="F871" s="4"/>
      <c r="G871" s="4"/>
    </row>
    <row r="872" spans="1:7" ht="14.25" customHeight="1">
      <c r="A872" s="4"/>
      <c r="B872" s="4"/>
      <c r="C872" s="4"/>
      <c r="D872" s="4"/>
      <c r="E872" s="4"/>
      <c r="F872" s="4"/>
      <c r="G872" s="4"/>
    </row>
    <row r="873" spans="1:7" ht="14.25" customHeight="1">
      <c r="A873" s="4"/>
      <c r="B873" s="4"/>
      <c r="C873" s="4"/>
      <c r="D873" s="4"/>
      <c r="E873" s="4"/>
      <c r="F873" s="4"/>
      <c r="G873" s="4"/>
    </row>
    <row r="874" spans="1:7" ht="14.25" customHeight="1">
      <c r="A874" s="4"/>
      <c r="B874" s="4"/>
      <c r="C874" s="4"/>
      <c r="D874" s="4"/>
      <c r="E874" s="4"/>
      <c r="F874" s="4"/>
      <c r="G874" s="4"/>
    </row>
    <row r="875" spans="1:7" ht="14.25" customHeight="1">
      <c r="A875" s="4"/>
      <c r="B875" s="4"/>
      <c r="C875" s="4"/>
      <c r="D875" s="4"/>
      <c r="E875" s="4"/>
      <c r="F875" s="4"/>
      <c r="G875" s="4"/>
    </row>
    <row r="876" spans="1:7" ht="14.25" customHeight="1">
      <c r="A876" s="4"/>
      <c r="B876" s="4"/>
      <c r="C876" s="4"/>
      <c r="D876" s="4"/>
      <c r="E876" s="4"/>
      <c r="F876" s="4"/>
      <c r="G876" s="4"/>
    </row>
    <row r="877" spans="1:7" ht="14.25" customHeight="1">
      <c r="A877" s="4"/>
      <c r="B877" s="4"/>
      <c r="C877" s="4"/>
      <c r="D877" s="4"/>
      <c r="E877" s="4"/>
      <c r="F877" s="4"/>
      <c r="G877" s="4"/>
    </row>
    <row r="878" spans="1:7" ht="14.25" customHeight="1">
      <c r="A878" s="4"/>
      <c r="B878" s="4"/>
      <c r="C878" s="4"/>
      <c r="D878" s="4"/>
      <c r="E878" s="4"/>
      <c r="F878" s="4"/>
      <c r="G878" s="4"/>
    </row>
    <row r="879" spans="1:7" ht="14.25" customHeight="1">
      <c r="A879" s="4"/>
      <c r="B879" s="4"/>
      <c r="C879" s="4"/>
      <c r="D879" s="4"/>
      <c r="E879" s="4"/>
      <c r="F879" s="4"/>
      <c r="G879" s="4"/>
    </row>
    <row r="880" spans="1:7" ht="14.25" customHeight="1">
      <c r="A880" s="4"/>
      <c r="B880" s="4"/>
      <c r="C880" s="4"/>
      <c r="D880" s="4"/>
      <c r="E880" s="4"/>
      <c r="F880" s="4"/>
      <c r="G880" s="4"/>
    </row>
    <row r="881" spans="1:7" ht="14.25" customHeight="1">
      <c r="A881" s="4"/>
      <c r="B881" s="4"/>
      <c r="C881" s="4"/>
      <c r="D881" s="4"/>
      <c r="E881" s="4"/>
      <c r="F881" s="4"/>
      <c r="G881" s="4"/>
    </row>
    <row r="882" spans="1:7" ht="14.25" customHeight="1">
      <c r="A882" s="4"/>
      <c r="B882" s="4"/>
      <c r="C882" s="4"/>
      <c r="D882" s="4"/>
      <c r="E882" s="4"/>
      <c r="F882" s="4"/>
      <c r="G882" s="4"/>
    </row>
    <row r="883" spans="1:7" ht="14.25" customHeight="1">
      <c r="A883" s="4"/>
      <c r="B883" s="4"/>
      <c r="C883" s="4"/>
      <c r="D883" s="4"/>
      <c r="E883" s="4"/>
      <c r="F883" s="4"/>
      <c r="G883" s="4"/>
    </row>
    <row r="884" spans="1:7" ht="14.25" customHeight="1">
      <c r="A884" s="4"/>
      <c r="B884" s="4"/>
      <c r="C884" s="4"/>
      <c r="D884" s="4"/>
      <c r="E884" s="4"/>
      <c r="F884" s="4"/>
      <c r="G884" s="4"/>
    </row>
    <row r="885" spans="1:7" ht="14.25" customHeight="1">
      <c r="A885" s="4"/>
      <c r="B885" s="4"/>
      <c r="C885" s="4"/>
      <c r="D885" s="4"/>
      <c r="E885" s="4"/>
      <c r="F885" s="4"/>
      <c r="G885" s="4"/>
    </row>
    <row r="886" spans="1:7" ht="14.25" customHeight="1">
      <c r="A886" s="4"/>
      <c r="B886" s="4"/>
      <c r="C886" s="4"/>
      <c r="D886" s="4"/>
      <c r="E886" s="4"/>
      <c r="F886" s="4"/>
      <c r="G886" s="4"/>
    </row>
    <row r="887" spans="1:7" ht="14.25" customHeight="1">
      <c r="A887" s="4"/>
      <c r="B887" s="4"/>
      <c r="C887" s="4"/>
      <c r="D887" s="4"/>
      <c r="E887" s="4"/>
      <c r="F887" s="4"/>
      <c r="G887" s="4"/>
    </row>
    <row r="888" spans="1:7" ht="14.25" customHeight="1">
      <c r="A888" s="4"/>
      <c r="B888" s="4"/>
      <c r="C888" s="4"/>
      <c r="D888" s="4"/>
      <c r="E888" s="4"/>
      <c r="F888" s="4"/>
      <c r="G888" s="4"/>
    </row>
    <row r="889" spans="1:7" ht="14.25" customHeight="1">
      <c r="A889" s="4"/>
      <c r="B889" s="4"/>
      <c r="C889" s="4"/>
      <c r="D889" s="4"/>
      <c r="E889" s="4"/>
      <c r="F889" s="4"/>
      <c r="G889" s="4"/>
    </row>
    <row r="890" spans="1:7" ht="14.25" customHeight="1">
      <c r="A890" s="4"/>
      <c r="B890" s="4"/>
      <c r="C890" s="4"/>
      <c r="D890" s="4"/>
      <c r="E890" s="4"/>
      <c r="F890" s="4"/>
      <c r="G890" s="4"/>
    </row>
    <row r="891" spans="1:7" ht="14.25" customHeight="1">
      <c r="A891" s="4"/>
      <c r="B891" s="4"/>
      <c r="C891" s="4"/>
      <c r="D891" s="4"/>
      <c r="E891" s="4"/>
      <c r="F891" s="4"/>
      <c r="G891" s="4"/>
    </row>
    <row r="892" spans="1:7" ht="14.25" customHeight="1">
      <c r="A892" s="4"/>
      <c r="B892" s="4"/>
      <c r="C892" s="4"/>
      <c r="D892" s="4"/>
      <c r="E892" s="4"/>
      <c r="F892" s="4"/>
      <c r="G892" s="4"/>
    </row>
    <row r="893" spans="1:7" ht="14.25" customHeight="1">
      <c r="A893" s="4"/>
      <c r="B893" s="4"/>
      <c r="C893" s="4"/>
      <c r="D893" s="4"/>
      <c r="E893" s="4"/>
      <c r="F893" s="4"/>
      <c r="G893" s="4"/>
    </row>
    <row r="894" spans="1:7" ht="14.25" customHeight="1">
      <c r="A894" s="4"/>
      <c r="B894" s="4"/>
      <c r="C894" s="4"/>
      <c r="D894" s="4"/>
      <c r="E894" s="4"/>
      <c r="F894" s="4"/>
      <c r="G894" s="4"/>
    </row>
    <row r="895" spans="1:7" ht="14.25" customHeight="1">
      <c r="A895" s="4"/>
      <c r="B895" s="4"/>
      <c r="C895" s="4"/>
      <c r="D895" s="4"/>
      <c r="E895" s="4"/>
      <c r="F895" s="4"/>
      <c r="G895" s="4"/>
    </row>
    <row r="896" spans="1:7" ht="14.25" customHeight="1">
      <c r="A896" s="4"/>
      <c r="B896" s="4"/>
      <c r="C896" s="4"/>
      <c r="D896" s="4"/>
      <c r="E896" s="4"/>
      <c r="F896" s="4"/>
      <c r="G896" s="4"/>
    </row>
    <row r="897" spans="1:7" ht="14.25" customHeight="1">
      <c r="A897" s="4"/>
      <c r="B897" s="4"/>
      <c r="C897" s="4"/>
      <c r="D897" s="4"/>
      <c r="E897" s="4"/>
      <c r="F897" s="4"/>
      <c r="G897" s="4"/>
    </row>
    <row r="898" spans="1:7" ht="14.25" customHeight="1">
      <c r="A898" s="4"/>
      <c r="B898" s="4"/>
      <c r="C898" s="4"/>
      <c r="D898" s="4"/>
      <c r="E898" s="4"/>
      <c r="F898" s="4"/>
      <c r="G898" s="4"/>
    </row>
    <row r="899" spans="1:7" ht="14.25" customHeight="1">
      <c r="A899" s="4"/>
      <c r="B899" s="4"/>
      <c r="C899" s="4"/>
      <c r="D899" s="4"/>
      <c r="E899" s="4"/>
      <c r="F899" s="4"/>
      <c r="G899" s="4"/>
    </row>
    <row r="900" spans="1:7" ht="14.25" customHeight="1">
      <c r="A900" s="4"/>
      <c r="B900" s="4"/>
      <c r="C900" s="4"/>
      <c r="D900" s="4"/>
      <c r="E900" s="4"/>
      <c r="F900" s="4"/>
      <c r="G900" s="4"/>
    </row>
    <row r="901" spans="1:7" ht="14.25" customHeight="1">
      <c r="A901" s="4"/>
      <c r="B901" s="4"/>
      <c r="C901" s="4"/>
      <c r="D901" s="4"/>
      <c r="E901" s="4"/>
      <c r="F901" s="4"/>
      <c r="G901" s="4"/>
    </row>
    <row r="902" spans="1:7" ht="14.25" customHeight="1">
      <c r="A902" s="4"/>
      <c r="B902" s="4"/>
      <c r="C902" s="4"/>
      <c r="D902" s="4"/>
      <c r="E902" s="4"/>
      <c r="F902" s="4"/>
      <c r="G902" s="4"/>
    </row>
    <row r="903" spans="1:7" ht="14.25" customHeight="1">
      <c r="A903" s="4"/>
      <c r="B903" s="4"/>
      <c r="C903" s="4"/>
      <c r="D903" s="4"/>
      <c r="E903" s="4"/>
      <c r="F903" s="4"/>
      <c r="G903" s="4"/>
    </row>
    <row r="904" spans="1:7" ht="14.25" customHeight="1">
      <c r="A904" s="4"/>
      <c r="B904" s="4"/>
      <c r="C904" s="4"/>
      <c r="D904" s="4"/>
      <c r="E904" s="4"/>
      <c r="F904" s="4"/>
      <c r="G904" s="4"/>
    </row>
    <row r="905" spans="1:7" ht="14.25" customHeight="1">
      <c r="A905" s="4"/>
      <c r="B905" s="4"/>
      <c r="C905" s="4"/>
      <c r="D905" s="4"/>
      <c r="E905" s="4"/>
      <c r="F905" s="4"/>
      <c r="G905" s="4"/>
    </row>
    <row r="906" spans="1:7" ht="14.25" customHeight="1">
      <c r="A906" s="4"/>
      <c r="B906" s="4"/>
      <c r="C906" s="4"/>
      <c r="D906" s="4"/>
      <c r="E906" s="4"/>
      <c r="F906" s="4"/>
      <c r="G906" s="4"/>
    </row>
    <row r="907" spans="1:7" ht="14.25" customHeight="1">
      <c r="A907" s="4"/>
      <c r="B907" s="4"/>
      <c r="C907" s="4"/>
      <c r="D907" s="4"/>
      <c r="E907" s="4"/>
      <c r="F907" s="4"/>
      <c r="G907" s="4"/>
    </row>
    <row r="908" spans="1:7" ht="14.25" customHeight="1">
      <c r="A908" s="4"/>
      <c r="B908" s="4"/>
      <c r="C908" s="4"/>
      <c r="D908" s="4"/>
      <c r="E908" s="4"/>
      <c r="F908" s="4"/>
      <c r="G908" s="4"/>
    </row>
    <row r="909" spans="1:7" ht="14.25" customHeight="1">
      <c r="A909" s="4"/>
      <c r="B909" s="4"/>
      <c r="C909" s="4"/>
      <c r="D909" s="4"/>
      <c r="E909" s="4"/>
      <c r="F909" s="4"/>
      <c r="G909" s="4"/>
    </row>
    <row r="910" spans="1:7" ht="14.25" customHeight="1">
      <c r="A910" s="4"/>
      <c r="B910" s="4"/>
      <c r="C910" s="4"/>
      <c r="D910" s="4"/>
      <c r="E910" s="4"/>
      <c r="F910" s="4"/>
      <c r="G910" s="4"/>
    </row>
    <row r="911" spans="1:7" ht="14.25" customHeight="1">
      <c r="A911" s="4"/>
      <c r="B911" s="4"/>
      <c r="C911" s="4"/>
      <c r="D911" s="4"/>
      <c r="E911" s="4"/>
      <c r="F911" s="4"/>
      <c r="G911" s="4"/>
    </row>
    <row r="912" spans="1:7" ht="14.25" customHeight="1">
      <c r="A912" s="4"/>
      <c r="B912" s="4"/>
      <c r="C912" s="4"/>
      <c r="D912" s="4"/>
      <c r="E912" s="4"/>
      <c r="F912" s="4"/>
      <c r="G912" s="4"/>
    </row>
    <row r="913" spans="1:7" ht="14.25" customHeight="1">
      <c r="A913" s="4"/>
      <c r="B913" s="4"/>
      <c r="C913" s="4"/>
      <c r="D913" s="4"/>
      <c r="E913" s="4"/>
      <c r="F913" s="4"/>
      <c r="G913" s="4"/>
    </row>
    <row r="914" spans="1:7" ht="14.25" customHeight="1">
      <c r="A914" s="4"/>
      <c r="B914" s="4"/>
      <c r="C914" s="4"/>
      <c r="D914" s="4"/>
      <c r="E914" s="4"/>
      <c r="F914" s="4"/>
      <c r="G914" s="4"/>
    </row>
    <row r="915" spans="1:7" ht="14.25" customHeight="1">
      <c r="A915" s="4"/>
      <c r="B915" s="4"/>
      <c r="C915" s="4"/>
      <c r="D915" s="4"/>
      <c r="E915" s="4"/>
      <c r="F915" s="4"/>
      <c r="G915" s="4"/>
    </row>
    <row r="916" spans="1:7" ht="14.25" customHeight="1">
      <c r="A916" s="4"/>
      <c r="B916" s="4"/>
      <c r="C916" s="4"/>
      <c r="D916" s="4"/>
      <c r="E916" s="4"/>
      <c r="F916" s="4"/>
      <c r="G916" s="4"/>
    </row>
    <row r="917" spans="1:7" ht="14.25" customHeight="1">
      <c r="A917" s="4"/>
      <c r="B917" s="4"/>
      <c r="C917" s="4"/>
      <c r="D917" s="4"/>
      <c r="E917" s="4"/>
      <c r="F917" s="4"/>
      <c r="G917" s="4"/>
    </row>
    <row r="918" spans="1:7" ht="14.25" customHeight="1">
      <c r="A918" s="4"/>
      <c r="B918" s="4"/>
      <c r="C918" s="4"/>
      <c r="D918" s="4"/>
      <c r="E918" s="4"/>
      <c r="F918" s="4"/>
      <c r="G918" s="4"/>
    </row>
    <row r="919" spans="1:7" ht="14.25" customHeight="1">
      <c r="A919" s="4"/>
      <c r="B919" s="4"/>
      <c r="C919" s="4"/>
      <c r="D919" s="4"/>
      <c r="E919" s="4"/>
      <c r="F919" s="4"/>
      <c r="G919" s="4"/>
    </row>
    <row r="920" spans="1:7" ht="14.25" customHeight="1">
      <c r="A920" s="4"/>
      <c r="B920" s="4"/>
      <c r="C920" s="4"/>
      <c r="D920" s="4"/>
      <c r="E920" s="4"/>
      <c r="F920" s="4"/>
      <c r="G920" s="4"/>
    </row>
    <row r="921" spans="1:7" ht="14.25" customHeight="1">
      <c r="A921" s="4"/>
      <c r="B921" s="4"/>
      <c r="C921" s="4"/>
      <c r="D921" s="4"/>
      <c r="E921" s="4"/>
      <c r="F921" s="4"/>
      <c r="G921" s="4"/>
    </row>
    <row r="922" spans="1:7" ht="14.25" customHeight="1">
      <c r="A922" s="4"/>
      <c r="B922" s="4"/>
      <c r="C922" s="4"/>
      <c r="D922" s="4"/>
      <c r="E922" s="4"/>
      <c r="F922" s="4"/>
      <c r="G922" s="4"/>
    </row>
    <row r="923" spans="1:7" ht="14.25" customHeight="1">
      <c r="A923" s="4"/>
      <c r="B923" s="4"/>
      <c r="C923" s="4"/>
      <c r="D923" s="4"/>
      <c r="E923" s="4"/>
      <c r="F923" s="4"/>
      <c r="G923" s="4"/>
    </row>
    <row r="924" spans="1:7" ht="14.25" customHeight="1">
      <c r="A924" s="4"/>
      <c r="B924" s="4"/>
      <c r="C924" s="4"/>
      <c r="D924" s="4"/>
      <c r="E924" s="4"/>
      <c r="F924" s="4"/>
      <c r="G924" s="4"/>
    </row>
    <row r="925" spans="1:7" ht="14.25" customHeight="1">
      <c r="A925" s="4"/>
      <c r="B925" s="4"/>
      <c r="C925" s="4"/>
      <c r="D925" s="4"/>
      <c r="E925" s="4"/>
      <c r="F925" s="4"/>
      <c r="G925" s="4"/>
    </row>
    <row r="926" spans="1:7" ht="14.25" customHeight="1">
      <c r="A926" s="4"/>
      <c r="B926" s="4"/>
      <c r="C926" s="4"/>
      <c r="D926" s="4"/>
      <c r="E926" s="4"/>
      <c r="F926" s="4"/>
      <c r="G926" s="4"/>
    </row>
    <row r="927" spans="1:7" ht="14.25" customHeight="1">
      <c r="A927" s="4"/>
      <c r="B927" s="4"/>
      <c r="C927" s="4"/>
      <c r="D927" s="4"/>
      <c r="E927" s="4"/>
      <c r="F927" s="4"/>
      <c r="G927" s="4"/>
    </row>
    <row r="928" spans="1:7" ht="14.25" customHeight="1">
      <c r="A928" s="4"/>
      <c r="B928" s="4"/>
      <c r="C928" s="4"/>
      <c r="D928" s="4"/>
      <c r="E928" s="4"/>
      <c r="F928" s="4"/>
      <c r="G928" s="4"/>
    </row>
    <row r="929" spans="1:7" ht="14.25" customHeight="1">
      <c r="A929" s="4"/>
      <c r="B929" s="4"/>
      <c r="C929" s="4"/>
      <c r="D929" s="4"/>
      <c r="E929" s="4"/>
      <c r="F929" s="4"/>
      <c r="G929" s="4"/>
    </row>
    <row r="930" spans="1:7" ht="14.25" customHeight="1">
      <c r="A930" s="4"/>
      <c r="B930" s="4"/>
      <c r="C930" s="4"/>
      <c r="D930" s="4"/>
      <c r="E930" s="4"/>
      <c r="F930" s="4"/>
      <c r="G930" s="4"/>
    </row>
    <row r="931" spans="1:7" ht="14.25" customHeight="1">
      <c r="A931" s="4"/>
      <c r="B931" s="4"/>
      <c r="C931" s="4"/>
      <c r="D931" s="4"/>
      <c r="E931" s="4"/>
      <c r="F931" s="4"/>
      <c r="G931" s="4"/>
    </row>
    <row r="932" spans="1:7" ht="14.25" customHeight="1">
      <c r="A932" s="4"/>
      <c r="B932" s="4"/>
      <c r="C932" s="4"/>
      <c r="D932" s="4"/>
      <c r="E932" s="4"/>
      <c r="F932" s="4"/>
      <c r="G932" s="4"/>
    </row>
    <row r="933" spans="1:7" ht="14.25" customHeight="1">
      <c r="A933" s="4"/>
      <c r="B933" s="4"/>
      <c r="C933" s="4"/>
      <c r="D933" s="4"/>
      <c r="E933" s="4"/>
      <c r="F933" s="4"/>
      <c r="G933" s="4"/>
    </row>
    <row r="934" spans="1:7" ht="14.25" customHeight="1">
      <c r="A934" s="4"/>
      <c r="B934" s="4"/>
      <c r="C934" s="4"/>
      <c r="D934" s="4"/>
      <c r="E934" s="4"/>
      <c r="F934" s="4"/>
      <c r="G934" s="4"/>
    </row>
    <row r="935" spans="1:7" ht="14.25" customHeight="1">
      <c r="A935" s="4"/>
      <c r="B935" s="4"/>
      <c r="C935" s="4"/>
      <c r="D935" s="4"/>
      <c r="E935" s="4"/>
      <c r="F935" s="4"/>
      <c r="G935" s="4"/>
    </row>
    <row r="936" spans="1:7" ht="14.25" customHeight="1">
      <c r="A936" s="4"/>
      <c r="B936" s="4"/>
      <c r="C936" s="4"/>
      <c r="D936" s="4"/>
      <c r="E936" s="4"/>
      <c r="F936" s="4"/>
      <c r="G936" s="4"/>
    </row>
    <row r="937" spans="1:7" ht="14.25" customHeight="1">
      <c r="A937" s="4"/>
      <c r="B937" s="4"/>
      <c r="C937" s="4"/>
      <c r="D937" s="4"/>
      <c r="E937" s="4"/>
      <c r="F937" s="4"/>
      <c r="G937" s="4"/>
    </row>
    <row r="938" spans="1:7" ht="14.25" customHeight="1">
      <c r="A938" s="4"/>
      <c r="B938" s="4"/>
      <c r="C938" s="4"/>
      <c r="D938" s="4"/>
      <c r="E938" s="4"/>
      <c r="F938" s="4"/>
      <c r="G938" s="4"/>
    </row>
    <row r="939" spans="1:7" ht="14.25" customHeight="1">
      <c r="A939" s="4"/>
      <c r="B939" s="4"/>
      <c r="C939" s="4"/>
      <c r="D939" s="4"/>
      <c r="E939" s="4"/>
      <c r="F939" s="4"/>
      <c r="G939" s="4"/>
    </row>
    <row r="940" spans="1:7" ht="14.25" customHeight="1">
      <c r="A940" s="4"/>
      <c r="B940" s="4"/>
      <c r="C940" s="4"/>
      <c r="D940" s="4"/>
      <c r="E940" s="4"/>
      <c r="F940" s="4"/>
      <c r="G940" s="4"/>
    </row>
    <row r="941" spans="1:7" ht="14.25" customHeight="1">
      <c r="A941" s="4"/>
      <c r="B941" s="4"/>
      <c r="C941" s="4"/>
      <c r="D941" s="4"/>
      <c r="E941" s="4"/>
      <c r="F941" s="4"/>
      <c r="G941" s="4"/>
    </row>
    <row r="942" spans="1:7" ht="14.25" customHeight="1">
      <c r="A942" s="4"/>
      <c r="B942" s="4"/>
      <c r="C942" s="4"/>
      <c r="D942" s="4"/>
      <c r="E942" s="4"/>
      <c r="F942" s="4"/>
      <c r="G942" s="4"/>
    </row>
    <row r="943" spans="1:7" ht="14.25" customHeight="1">
      <c r="A943" s="4"/>
      <c r="B943" s="4"/>
      <c r="C943" s="4"/>
      <c r="D943" s="4"/>
      <c r="E943" s="4"/>
      <c r="F943" s="4"/>
      <c r="G943" s="4"/>
    </row>
    <row r="944" spans="1:7" ht="14.25" customHeight="1">
      <c r="A944" s="4"/>
      <c r="B944" s="4"/>
      <c r="C944" s="4"/>
      <c r="D944" s="4"/>
      <c r="E944" s="4"/>
      <c r="F944" s="4"/>
      <c r="G944" s="4"/>
    </row>
    <row r="945" spans="1:7" ht="14.25" customHeight="1">
      <c r="A945" s="4"/>
      <c r="B945" s="4"/>
      <c r="C945" s="4"/>
      <c r="D945" s="4"/>
      <c r="E945" s="4"/>
      <c r="F945" s="4"/>
      <c r="G945" s="4"/>
    </row>
    <row r="946" spans="1:7" ht="14.25" customHeight="1">
      <c r="A946" s="4"/>
      <c r="B946" s="4"/>
      <c r="C946" s="4"/>
      <c r="D946" s="4"/>
      <c r="E946" s="4"/>
      <c r="F946" s="4"/>
      <c r="G946" s="4"/>
    </row>
    <row r="947" spans="1:7" ht="14.25" customHeight="1">
      <c r="A947" s="4"/>
      <c r="B947" s="4"/>
      <c r="C947" s="4"/>
      <c r="D947" s="4"/>
      <c r="E947" s="4"/>
      <c r="F947" s="4"/>
      <c r="G947" s="4"/>
    </row>
    <row r="948" spans="1:7" ht="14.25" customHeight="1">
      <c r="A948" s="4"/>
      <c r="B948" s="4"/>
      <c r="C948" s="4"/>
      <c r="D948" s="4"/>
      <c r="E948" s="4"/>
      <c r="F948" s="4"/>
      <c r="G948" s="4"/>
    </row>
    <row r="949" spans="1:7" ht="14.25" customHeight="1">
      <c r="A949" s="4"/>
      <c r="B949" s="4"/>
      <c r="C949" s="4"/>
      <c r="D949" s="4"/>
      <c r="E949" s="4"/>
      <c r="F949" s="4"/>
      <c r="G949" s="4"/>
    </row>
    <row r="950" spans="1:7" ht="14.25" customHeight="1">
      <c r="A950" s="4"/>
      <c r="B950" s="4"/>
      <c r="C950" s="4"/>
      <c r="D950" s="4"/>
      <c r="E950" s="4"/>
      <c r="F950" s="4"/>
      <c r="G950" s="4"/>
    </row>
    <row r="951" spans="1:7" ht="14.25" customHeight="1">
      <c r="A951" s="4"/>
      <c r="B951" s="4"/>
      <c r="C951" s="4"/>
      <c r="D951" s="4"/>
      <c r="E951" s="4"/>
      <c r="F951" s="4"/>
      <c r="G951" s="4"/>
    </row>
    <row r="952" spans="1:7" ht="14.25" customHeight="1">
      <c r="A952" s="4"/>
      <c r="B952" s="4"/>
      <c r="C952" s="4"/>
      <c r="D952" s="4"/>
      <c r="E952" s="4"/>
      <c r="F952" s="4"/>
      <c r="G952" s="4"/>
    </row>
    <row r="953" spans="1:7" ht="14.25" customHeight="1">
      <c r="A953" s="4"/>
      <c r="B953" s="4"/>
      <c r="C953" s="4"/>
      <c r="D953" s="4"/>
      <c r="E953" s="4"/>
      <c r="F953" s="4"/>
      <c r="G953" s="4"/>
    </row>
    <row r="954" spans="1:7" ht="14.25" customHeight="1">
      <c r="A954" s="4"/>
      <c r="B954" s="4"/>
      <c r="C954" s="4"/>
      <c r="D954" s="4"/>
      <c r="E954" s="4"/>
      <c r="F954" s="4"/>
      <c r="G954" s="4"/>
    </row>
    <row r="955" spans="1:7" ht="14.25" customHeight="1">
      <c r="A955" s="4"/>
      <c r="B955" s="4"/>
      <c r="C955" s="4"/>
      <c r="D955" s="4"/>
      <c r="E955" s="4"/>
      <c r="F955" s="4"/>
      <c r="G955" s="4"/>
    </row>
    <row r="956" spans="1:7" ht="14.25" customHeight="1">
      <c r="A956" s="4"/>
      <c r="B956" s="4"/>
      <c r="C956" s="4"/>
      <c r="D956" s="4"/>
      <c r="E956" s="4"/>
      <c r="F956" s="4"/>
      <c r="G956" s="4"/>
    </row>
    <row r="957" spans="1:7" ht="14.25" customHeight="1">
      <c r="A957" s="4"/>
      <c r="B957" s="4"/>
      <c r="C957" s="4"/>
      <c r="D957" s="4"/>
      <c r="E957" s="4"/>
      <c r="F957" s="4"/>
      <c r="G957" s="4"/>
    </row>
    <row r="958" spans="1:7" ht="14.25" customHeight="1">
      <c r="A958" s="4"/>
      <c r="B958" s="4"/>
      <c r="C958" s="4"/>
      <c r="D958" s="4"/>
      <c r="E958" s="4"/>
      <c r="F958" s="4"/>
      <c r="G958" s="4"/>
    </row>
    <row r="959" spans="1:7" ht="14.25" customHeight="1">
      <c r="A959" s="4"/>
      <c r="B959" s="4"/>
      <c r="C959" s="4"/>
      <c r="D959" s="4"/>
      <c r="E959" s="4"/>
      <c r="F959" s="4"/>
      <c r="G959" s="4"/>
    </row>
    <row r="960" spans="1:7" ht="14.25" customHeight="1">
      <c r="A960" s="4"/>
      <c r="B960" s="4"/>
      <c r="C960" s="4"/>
      <c r="D960" s="4"/>
      <c r="E960" s="4"/>
      <c r="F960" s="4"/>
      <c r="G960" s="4"/>
    </row>
    <row r="961" spans="1:7" ht="14.25" customHeight="1">
      <c r="A961" s="4"/>
      <c r="B961" s="4"/>
      <c r="C961" s="4"/>
      <c r="D961" s="4"/>
      <c r="E961" s="4"/>
      <c r="F961" s="4"/>
      <c r="G961" s="4"/>
    </row>
    <row r="962" spans="1:7" ht="14.25" customHeight="1">
      <c r="A962" s="4"/>
      <c r="B962" s="4"/>
      <c r="C962" s="4"/>
      <c r="D962" s="4"/>
      <c r="E962" s="4"/>
      <c r="F962" s="4"/>
      <c r="G962" s="4"/>
    </row>
    <row r="963" spans="1:7" ht="14.25" customHeight="1">
      <c r="A963" s="4"/>
      <c r="B963" s="4"/>
      <c r="C963" s="4"/>
      <c r="D963" s="4"/>
      <c r="E963" s="4"/>
      <c r="F963" s="4"/>
      <c r="G963" s="4"/>
    </row>
    <row r="964" spans="1:7" ht="14.25" customHeight="1">
      <c r="A964" s="4"/>
      <c r="B964" s="4"/>
      <c r="C964" s="4"/>
      <c r="D964" s="4"/>
      <c r="E964" s="4"/>
      <c r="F964" s="4"/>
      <c r="G964" s="4"/>
    </row>
    <row r="965" spans="1:7" ht="14.25" customHeight="1">
      <c r="A965" s="4"/>
      <c r="B965" s="4"/>
      <c r="C965" s="4"/>
      <c r="D965" s="4"/>
      <c r="E965" s="4"/>
      <c r="F965" s="4"/>
      <c r="G965" s="4"/>
    </row>
    <row r="966" spans="1:7" ht="14.25" customHeight="1">
      <c r="A966" s="4"/>
      <c r="B966" s="4"/>
      <c r="C966" s="4"/>
      <c r="D966" s="4"/>
      <c r="E966" s="4"/>
      <c r="F966" s="4"/>
      <c r="G966" s="4"/>
    </row>
    <row r="967" spans="1:7" ht="14.25" customHeight="1">
      <c r="A967" s="4"/>
      <c r="B967" s="4"/>
      <c r="C967" s="4"/>
      <c r="D967" s="4"/>
      <c r="E967" s="4"/>
      <c r="F967" s="4"/>
      <c r="G967" s="4"/>
    </row>
    <row r="968" spans="1:7" ht="14.25" customHeight="1">
      <c r="A968" s="4"/>
      <c r="B968" s="4"/>
      <c r="C968" s="4"/>
      <c r="D968" s="4"/>
      <c r="E968" s="4"/>
      <c r="F968" s="4"/>
      <c r="G968" s="4"/>
    </row>
    <row r="969" spans="1:7" ht="14.25" customHeight="1">
      <c r="A969" s="4"/>
      <c r="B969" s="4"/>
      <c r="C969" s="4"/>
      <c r="D969" s="4"/>
      <c r="E969" s="4"/>
      <c r="F969" s="4"/>
      <c r="G969" s="4"/>
    </row>
    <row r="970" spans="1:7" ht="14.25" customHeight="1">
      <c r="A970" s="4"/>
      <c r="B970" s="4"/>
      <c r="C970" s="4"/>
      <c r="D970" s="4"/>
      <c r="E970" s="4"/>
      <c r="F970" s="4"/>
      <c r="G970" s="4"/>
    </row>
    <row r="971" spans="1:7" ht="14.25" customHeight="1">
      <c r="A971" s="4"/>
      <c r="B971" s="4"/>
      <c r="C971" s="4"/>
      <c r="D971" s="4"/>
      <c r="E971" s="4"/>
      <c r="F971" s="4"/>
      <c r="G971" s="4"/>
    </row>
    <row r="972" spans="1:7" ht="14.25" customHeight="1">
      <c r="A972" s="4"/>
      <c r="B972" s="4"/>
      <c r="C972" s="4"/>
      <c r="D972" s="4"/>
      <c r="E972" s="4"/>
      <c r="F972" s="4"/>
      <c r="G972" s="4"/>
    </row>
    <row r="973" spans="1:7" ht="14.25" customHeight="1">
      <c r="A973" s="4"/>
      <c r="B973" s="4"/>
      <c r="C973" s="4"/>
      <c r="D973" s="4"/>
      <c r="E973" s="4"/>
      <c r="F973" s="4"/>
      <c r="G973" s="4"/>
    </row>
    <row r="974" spans="1:7" ht="14.25" customHeight="1">
      <c r="A974" s="4"/>
      <c r="B974" s="4"/>
      <c r="C974" s="4"/>
      <c r="D974" s="4"/>
      <c r="E974" s="4"/>
      <c r="F974" s="4"/>
      <c r="G974" s="4"/>
    </row>
    <row r="975" spans="1:7" ht="14.25" customHeight="1">
      <c r="A975" s="4"/>
      <c r="B975" s="4"/>
      <c r="C975" s="4"/>
      <c r="D975" s="4"/>
      <c r="E975" s="4"/>
      <c r="F975" s="4"/>
      <c r="G975" s="4"/>
    </row>
    <row r="976" spans="1:7" ht="14.25" customHeight="1">
      <c r="A976" s="4"/>
      <c r="B976" s="4"/>
      <c r="C976" s="4"/>
      <c r="D976" s="4"/>
      <c r="E976" s="4"/>
      <c r="F976" s="4"/>
      <c r="G976" s="4"/>
    </row>
    <row r="977" spans="1:7" ht="14.25" customHeight="1">
      <c r="A977" s="4"/>
      <c r="B977" s="4"/>
      <c r="C977" s="4"/>
      <c r="D977" s="4"/>
      <c r="E977" s="4"/>
      <c r="F977" s="4"/>
      <c r="G977" s="4"/>
    </row>
    <row r="978" spans="1:7" ht="14.25" customHeight="1">
      <c r="A978" s="4"/>
      <c r="B978" s="4"/>
      <c r="C978" s="4"/>
      <c r="D978" s="4"/>
      <c r="E978" s="4"/>
      <c r="F978" s="4"/>
      <c r="G978" s="4"/>
    </row>
    <row r="979" spans="1:7" ht="14.25" customHeight="1">
      <c r="A979" s="4"/>
      <c r="B979" s="4"/>
      <c r="C979" s="4"/>
      <c r="D979" s="4"/>
      <c r="E979" s="4"/>
      <c r="F979" s="4"/>
      <c r="G979" s="4"/>
    </row>
    <row r="980" spans="1:7" ht="14.25" customHeight="1">
      <c r="A980" s="4"/>
      <c r="B980" s="4"/>
      <c r="C980" s="4"/>
      <c r="D980" s="4"/>
      <c r="E980" s="4"/>
      <c r="F980" s="4"/>
      <c r="G980" s="4"/>
    </row>
    <row r="981" spans="1:7" ht="14.25" customHeight="1">
      <c r="A981" s="4"/>
      <c r="B981" s="4"/>
      <c r="C981" s="4"/>
      <c r="D981" s="4"/>
      <c r="E981" s="4"/>
      <c r="F981" s="4"/>
      <c r="G981" s="4"/>
    </row>
    <row r="982" spans="1:7" ht="14.25" customHeight="1">
      <c r="A982" s="4"/>
      <c r="B982" s="4"/>
      <c r="C982" s="4"/>
      <c r="D982" s="4"/>
      <c r="E982" s="4"/>
      <c r="F982" s="4"/>
      <c r="G982" s="4"/>
    </row>
    <row r="983" spans="1:7" ht="14.25" customHeight="1">
      <c r="A983" s="4"/>
      <c r="B983" s="4"/>
      <c r="C983" s="4"/>
      <c r="D983" s="4"/>
      <c r="E983" s="4"/>
      <c r="F983" s="4"/>
      <c r="G983" s="4"/>
    </row>
    <row r="984" spans="1:7" ht="14.25" customHeight="1">
      <c r="A984" s="4"/>
      <c r="B984" s="4"/>
      <c r="C984" s="4"/>
      <c r="D984" s="4"/>
      <c r="E984" s="4"/>
      <c r="F984" s="4"/>
      <c r="G984" s="4"/>
    </row>
    <row r="985" spans="1:7" ht="14.25" customHeight="1">
      <c r="A985" s="4"/>
      <c r="B985" s="4"/>
      <c r="C985" s="4"/>
      <c r="D985" s="4"/>
      <c r="E985" s="4"/>
      <c r="F985" s="4"/>
      <c r="G985" s="4"/>
    </row>
    <row r="986" spans="1:7" ht="14.25" customHeight="1">
      <c r="A986" s="4"/>
      <c r="B986" s="4"/>
      <c r="C986" s="4"/>
      <c r="D986" s="4"/>
      <c r="E986" s="4"/>
      <c r="F986" s="4"/>
      <c r="G986" s="4"/>
    </row>
    <row r="987" spans="1:7" ht="14.25" customHeight="1">
      <c r="A987" s="4"/>
      <c r="B987" s="4"/>
      <c r="C987" s="4"/>
      <c r="D987" s="4"/>
      <c r="E987" s="4"/>
      <c r="F987" s="4"/>
      <c r="G987" s="4"/>
    </row>
    <row r="988" spans="1:7" ht="14.25" customHeight="1">
      <c r="A988" s="4"/>
      <c r="B988" s="4"/>
      <c r="C988" s="4"/>
      <c r="D988" s="4"/>
      <c r="E988" s="4"/>
      <c r="F988" s="4"/>
      <c r="G988" s="4"/>
    </row>
    <row r="989" spans="1:7" ht="14.25" customHeight="1">
      <c r="A989" s="4"/>
      <c r="B989" s="4"/>
      <c r="C989" s="4"/>
      <c r="D989" s="4"/>
      <c r="E989" s="4"/>
      <c r="F989" s="4"/>
      <c r="G989" s="4"/>
    </row>
    <row r="990" spans="1:7" ht="14.25" customHeight="1">
      <c r="A990" s="4"/>
      <c r="B990" s="4"/>
      <c r="C990" s="4"/>
      <c r="D990" s="4"/>
      <c r="E990" s="4"/>
      <c r="F990" s="4"/>
      <c r="G990" s="4"/>
    </row>
    <row r="991" spans="1:7" ht="14.25" customHeight="1">
      <c r="A991" s="4"/>
      <c r="B991" s="4"/>
      <c r="C991" s="4"/>
      <c r="D991" s="4"/>
      <c r="E991" s="4"/>
      <c r="F991" s="4"/>
      <c r="G991" s="4"/>
    </row>
    <row r="992" spans="1:7" ht="14.25" customHeight="1">
      <c r="A992" s="4"/>
      <c r="B992" s="4"/>
      <c r="C992" s="4"/>
      <c r="D992" s="4"/>
      <c r="E992" s="4"/>
      <c r="F992" s="4"/>
      <c r="G992" s="4"/>
    </row>
    <row r="993" spans="1:7" ht="14.25" customHeight="1">
      <c r="A993" s="4"/>
      <c r="B993" s="4"/>
      <c r="C993" s="4"/>
      <c r="D993" s="4"/>
      <c r="E993" s="4"/>
      <c r="F993" s="4"/>
      <c r="G993" s="4"/>
    </row>
    <row r="994" spans="1:7" ht="14.25" customHeight="1">
      <c r="A994" s="4"/>
      <c r="B994" s="4"/>
      <c r="C994" s="4"/>
      <c r="D994" s="4"/>
      <c r="E994" s="4"/>
      <c r="F994" s="4"/>
      <c r="G994" s="4"/>
    </row>
    <row r="995" spans="1:7" ht="14.25" customHeight="1">
      <c r="A995" s="4"/>
      <c r="B995" s="4"/>
      <c r="C995" s="4"/>
      <c r="D995" s="4"/>
      <c r="E995" s="4"/>
      <c r="F995" s="4"/>
      <c r="G995" s="4"/>
    </row>
    <row r="996" spans="1:7" ht="14.25" customHeight="1">
      <c r="A996" s="4"/>
      <c r="B996" s="4"/>
      <c r="C996" s="4"/>
      <c r="D996" s="4"/>
      <c r="E996" s="4"/>
      <c r="F996" s="4"/>
      <c r="G996" s="4"/>
    </row>
    <row r="997" spans="1:7" ht="14.25" customHeight="1">
      <c r="A997" s="4"/>
      <c r="B997" s="4"/>
      <c r="C997" s="4"/>
      <c r="D997" s="4"/>
      <c r="E997" s="4"/>
      <c r="F997" s="4"/>
      <c r="G997" s="4"/>
    </row>
    <row r="998" spans="1:7" ht="14.25" customHeight="1">
      <c r="A998" s="4"/>
      <c r="B998" s="4"/>
      <c r="C998" s="4"/>
      <c r="D998" s="4"/>
      <c r="E998" s="4"/>
      <c r="F998" s="4"/>
      <c r="G998" s="4"/>
    </row>
  </sheetData>
  <mergeCells count="6">
    <mergeCell ref="M6:N6"/>
    <mergeCell ref="A1:C1"/>
    <mergeCell ref="M2:N2"/>
    <mergeCell ref="A3:C3"/>
    <mergeCell ref="M3:N3"/>
    <mergeCell ref="M4:N4"/>
  </mergeCells>
  <pageMargins left="0.75" right="0.75" top="1" bottom="1" header="0.511811023622047" footer="0.511811023622047"/>
  <pageSetup paperSize="9" orientation="portrait" horizontalDpi="300" verticalDpi="30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dimension ref="A1:F1000"/>
  <sheetViews>
    <sheetView topLeftCell="A3" zoomScaleNormal="100" workbookViewId="0">
      <selection activeCell="B34" sqref="B34"/>
    </sheetView>
  </sheetViews>
  <sheetFormatPr defaultColWidth="14.42578125" defaultRowHeight="15"/>
  <cols>
    <col min="1" max="1" width="30" customWidth="1"/>
    <col min="2" max="2" width="17.85546875" customWidth="1"/>
    <col min="3" max="3" width="26.5703125" customWidth="1"/>
    <col min="4" max="5" width="15" customWidth="1"/>
    <col min="6" max="6" width="17.7109375" customWidth="1"/>
    <col min="7" max="26" width="8.7109375" customWidth="1"/>
  </cols>
  <sheetData>
    <row r="1" spans="1:6" ht="18" customHeight="1">
      <c r="A1" s="350" t="s">
        <v>1439</v>
      </c>
      <c r="B1" s="350"/>
      <c r="C1" s="350"/>
      <c r="D1" s="350"/>
      <c r="E1" s="350"/>
      <c r="F1" s="350"/>
    </row>
    <row r="2" spans="1:6" ht="14.25" customHeight="1">
      <c r="A2" s="4"/>
      <c r="B2" s="4"/>
      <c r="C2" s="4"/>
      <c r="D2" s="4"/>
      <c r="E2" s="4"/>
      <c r="F2" s="4"/>
    </row>
    <row r="3" spans="1:6" ht="15" customHeight="1">
      <c r="A3" s="377" t="s">
        <v>1439</v>
      </c>
      <c r="B3" s="377"/>
      <c r="C3" s="377"/>
      <c r="D3" s="377"/>
      <c r="E3" s="377"/>
      <c r="F3" s="377"/>
    </row>
    <row r="4" spans="1:6" ht="14.25" customHeight="1">
      <c r="A4" s="4"/>
      <c r="B4" s="4"/>
      <c r="C4" s="4"/>
      <c r="D4" s="4"/>
      <c r="E4" s="4"/>
      <c r="F4" s="4"/>
    </row>
    <row r="5" spans="1:6" ht="14.25" customHeight="1">
      <c r="A5" s="22" t="s">
        <v>1440</v>
      </c>
      <c r="B5" s="4"/>
      <c r="C5" s="4"/>
      <c r="D5" s="4"/>
      <c r="E5" s="4"/>
      <c r="F5" s="4"/>
    </row>
    <row r="6" spans="1:6" ht="14.25" customHeight="1">
      <c r="A6" s="31" t="s">
        <v>1128</v>
      </c>
      <c r="B6" s="32" t="s">
        <v>130</v>
      </c>
      <c r="C6" s="32" t="s">
        <v>1441</v>
      </c>
      <c r="D6" s="32" t="s">
        <v>1442</v>
      </c>
      <c r="E6" s="32" t="s">
        <v>1443</v>
      </c>
      <c r="F6" s="32" t="s">
        <v>1444</v>
      </c>
    </row>
    <row r="7" spans="1:6" ht="14.25" customHeight="1">
      <c r="A7" s="4" t="s">
        <v>1445</v>
      </c>
      <c r="B7" s="332">
        <f>Assumptions!J7</f>
        <v>100000000</v>
      </c>
      <c r="C7" s="3">
        <v>0</v>
      </c>
      <c r="D7" s="3" t="s">
        <v>35</v>
      </c>
      <c r="E7" s="3">
        <v>0</v>
      </c>
      <c r="F7" s="47">
        <f>B7-E7</f>
        <v>100000000</v>
      </c>
    </row>
    <row r="8" spans="1:6" ht="14.25" customHeight="1">
      <c r="A8" s="4" t="s">
        <v>1218</v>
      </c>
      <c r="B8" s="75">
        <v>0</v>
      </c>
      <c r="C8" s="49">
        <f>B7*Sensitivity!$F$34-B7</f>
        <v>436455944.01999998</v>
      </c>
      <c r="D8" s="333">
        <f>Tax!B9</f>
        <v>0.25</v>
      </c>
      <c r="E8" s="49">
        <f>C8*D8</f>
        <v>109113986.005</v>
      </c>
      <c r="F8" s="47">
        <f>C8-E8</f>
        <v>327341958.01499999</v>
      </c>
    </row>
    <row r="9" spans="1:6" ht="14.25" customHeight="1">
      <c r="A9" s="22" t="s">
        <v>1446</v>
      </c>
      <c r="B9" s="3"/>
      <c r="C9" s="334">
        <f>C8</f>
        <v>436455944.01999998</v>
      </c>
      <c r="D9" s="68"/>
      <c r="E9" s="112">
        <f>E8</f>
        <v>109113986.005</v>
      </c>
      <c r="F9" s="47">
        <f>C9-E9</f>
        <v>327341958.01499999</v>
      </c>
    </row>
    <row r="10" spans="1:6" ht="14.25" customHeight="1">
      <c r="A10" s="4"/>
      <c r="B10" s="4"/>
      <c r="C10" s="4"/>
      <c r="D10" s="4"/>
      <c r="E10" s="4"/>
      <c r="F10" s="4"/>
    </row>
    <row r="11" spans="1:6" ht="14.25" customHeight="1">
      <c r="A11" s="22" t="s">
        <v>1447</v>
      </c>
      <c r="B11" s="4"/>
      <c r="C11" s="4"/>
      <c r="D11" s="4"/>
      <c r="E11" s="4"/>
      <c r="F11" s="4"/>
    </row>
    <row r="12" spans="1:6" ht="14.25" customHeight="1">
      <c r="A12" s="31" t="s">
        <v>1128</v>
      </c>
      <c r="B12" s="32" t="s">
        <v>130</v>
      </c>
      <c r="C12" s="32" t="s">
        <v>1441</v>
      </c>
      <c r="D12" s="32" t="s">
        <v>1448</v>
      </c>
      <c r="E12" s="32" t="s">
        <v>1449</v>
      </c>
      <c r="F12" s="32" t="s">
        <v>1444</v>
      </c>
    </row>
    <row r="13" spans="1:6" ht="14.25" customHeight="1">
      <c r="A13" s="4" t="s">
        <v>1445</v>
      </c>
      <c r="B13" s="335">
        <f>Assumptions!J7</f>
        <v>100000000</v>
      </c>
      <c r="C13" s="75">
        <v>0</v>
      </c>
      <c r="D13" s="3" t="s">
        <v>35</v>
      </c>
      <c r="E13" s="75">
        <v>0</v>
      </c>
      <c r="F13" s="39">
        <f>B13</f>
        <v>100000000</v>
      </c>
    </row>
    <row r="14" spans="1:6" ht="14.25" customHeight="1">
      <c r="A14" s="4" t="s">
        <v>1450</v>
      </c>
      <c r="B14" s="3"/>
      <c r="C14" s="112">
        <f>C8</f>
        <v>436455944.01999998</v>
      </c>
      <c r="D14" s="3" t="s">
        <v>1451</v>
      </c>
      <c r="E14" s="75">
        <v>0</v>
      </c>
      <c r="F14" s="334">
        <f>B13+C14</f>
        <v>536455944.01999998</v>
      </c>
    </row>
    <row r="15" spans="1:6" ht="14.25" customHeight="1">
      <c r="A15" s="4" t="s">
        <v>1452</v>
      </c>
      <c r="B15" s="3"/>
      <c r="C15" s="75" t="s">
        <v>35</v>
      </c>
      <c r="D15" s="3" t="s">
        <v>1453</v>
      </c>
      <c r="E15" s="49">
        <f>E8*0.1</f>
        <v>10911398.600500001</v>
      </c>
      <c r="F15" s="75" t="s">
        <v>35</v>
      </c>
    </row>
    <row r="16" spans="1:6" ht="14.25" customHeight="1">
      <c r="A16" s="4" t="s">
        <v>1454</v>
      </c>
      <c r="B16" s="3"/>
      <c r="C16" s="75" t="s">
        <v>35</v>
      </c>
      <c r="D16" s="3" t="s">
        <v>1455</v>
      </c>
      <c r="E16" s="49">
        <f>E8*0.15</f>
        <v>16367097.900749998</v>
      </c>
      <c r="F16" s="75" t="s">
        <v>35</v>
      </c>
    </row>
    <row r="17" spans="1:6" ht="14.25" customHeight="1">
      <c r="A17" s="4" t="s">
        <v>1456</v>
      </c>
      <c r="B17" s="3"/>
      <c r="C17" s="49">
        <f>C8*(10/3)</f>
        <v>1454853146.7333333</v>
      </c>
      <c r="D17" s="3" t="s">
        <v>1457</v>
      </c>
      <c r="E17" s="49">
        <f>C17*Tax!B9</f>
        <v>363713286.68333334</v>
      </c>
      <c r="F17" s="112">
        <f>C17</f>
        <v>1454853146.7333333</v>
      </c>
    </row>
    <row r="18" spans="1:6" ht="14.25" customHeight="1">
      <c r="A18" s="22" t="s">
        <v>1458</v>
      </c>
      <c r="B18" s="3"/>
      <c r="C18" s="334">
        <f>C17</f>
        <v>1454853146.7333333</v>
      </c>
      <c r="D18" s="3"/>
      <c r="E18" s="112">
        <f>SUM(E15:E17)</f>
        <v>390991783.18458331</v>
      </c>
      <c r="F18" s="334">
        <f>F17</f>
        <v>1454853146.7333333</v>
      </c>
    </row>
    <row r="19" spans="1:6" ht="14.25" customHeight="1">
      <c r="A19" s="4"/>
      <c r="B19" s="4"/>
      <c r="C19" s="4"/>
      <c r="D19" s="4"/>
      <c r="E19" s="4"/>
      <c r="F19" s="4"/>
    </row>
    <row r="20" spans="1:6" ht="14.25" customHeight="1">
      <c r="A20" s="22" t="s">
        <v>1459</v>
      </c>
      <c r="B20" s="4"/>
      <c r="C20" s="4"/>
      <c r="D20" s="4"/>
      <c r="E20" s="4"/>
      <c r="F20" s="4"/>
    </row>
    <row r="21" spans="1:6" ht="14.25" customHeight="1">
      <c r="A21" s="31" t="s">
        <v>466</v>
      </c>
      <c r="B21" s="32" t="s">
        <v>40</v>
      </c>
      <c r="C21" s="32" t="s">
        <v>1414</v>
      </c>
      <c r="D21" s="4"/>
      <c r="E21" s="4"/>
      <c r="F21" s="4"/>
    </row>
    <row r="22" spans="1:6" ht="14.25" customHeight="1">
      <c r="A22" s="4" t="s">
        <v>1460</v>
      </c>
      <c r="B22" s="47">
        <f>F9</f>
        <v>327341958.01499999</v>
      </c>
      <c r="C22" s="3" t="s">
        <v>1461</v>
      </c>
      <c r="D22" s="4"/>
      <c r="E22" s="4"/>
      <c r="F22" s="4"/>
    </row>
    <row r="23" spans="1:6" ht="14.25" customHeight="1">
      <c r="A23" s="4" t="s">
        <v>1462</v>
      </c>
      <c r="B23" s="47">
        <f>F18</f>
        <v>1454853146.7333333</v>
      </c>
      <c r="C23" s="3" t="s">
        <v>1463</v>
      </c>
      <c r="D23" s="4"/>
      <c r="E23" s="4"/>
      <c r="F23" s="4"/>
    </row>
    <row r="24" spans="1:6" ht="14.25" customHeight="1">
      <c r="A24" s="4" t="s">
        <v>1464</v>
      </c>
      <c r="B24" s="47">
        <f>B23-B22</f>
        <v>1127511188.7183332</v>
      </c>
      <c r="C24" s="3" t="s">
        <v>773</v>
      </c>
      <c r="D24" s="4"/>
      <c r="E24" s="4"/>
      <c r="F24" s="4"/>
    </row>
    <row r="25" spans="1:6" ht="14.25" customHeight="1">
      <c r="A25" s="4" t="s">
        <v>1465</v>
      </c>
      <c r="B25" s="41">
        <f>E9/C9</f>
        <v>0.25</v>
      </c>
      <c r="C25" s="3" t="s">
        <v>1466</v>
      </c>
      <c r="D25" s="4"/>
      <c r="E25" s="4"/>
      <c r="F25" s="4"/>
    </row>
    <row r="26" spans="1:6" ht="14.25" customHeight="1">
      <c r="A26" s="4" t="s">
        <v>1467</v>
      </c>
      <c r="B26" s="41">
        <f>IF(Tax!B3=1,0,Tax!B9)</f>
        <v>0.25</v>
      </c>
      <c r="C26" s="3" t="s">
        <v>1468</v>
      </c>
      <c r="D26" s="4"/>
      <c r="E26" s="4"/>
      <c r="F26" s="4"/>
    </row>
    <row r="27" spans="1:6" ht="14.25" customHeight="1">
      <c r="A27" s="4" t="s">
        <v>1469</v>
      </c>
      <c r="B27" s="47">
        <f>B24</f>
        <v>1127511188.7183332</v>
      </c>
      <c r="C27" s="3" t="s">
        <v>1470</v>
      </c>
      <c r="D27" s="4"/>
      <c r="E27" s="4"/>
      <c r="F27" s="4"/>
    </row>
    <row r="28" spans="1:6" ht="14.25" customHeight="1">
      <c r="A28" s="4" t="s">
        <v>1471</v>
      </c>
      <c r="B28" s="41">
        <f>B27/B22</f>
        <v>3.4444444444444442</v>
      </c>
      <c r="C28" s="3" t="s">
        <v>1472</v>
      </c>
      <c r="D28" s="4"/>
      <c r="E28" s="4"/>
      <c r="F28" s="4"/>
    </row>
    <row r="29" spans="1:6" ht="14.25" customHeight="1">
      <c r="A29" s="4"/>
      <c r="B29" s="4"/>
      <c r="C29" s="4"/>
      <c r="D29" s="4"/>
      <c r="E29" s="4"/>
      <c r="F29" s="4"/>
    </row>
    <row r="30" spans="1:6" ht="14.25" customHeight="1">
      <c r="A30" s="22" t="s">
        <v>1473</v>
      </c>
      <c r="B30" s="4"/>
      <c r="C30" s="4"/>
      <c r="D30" s="4"/>
      <c r="E30" s="4"/>
      <c r="F30" s="4"/>
    </row>
    <row r="31" spans="1:6" ht="14.25" customHeight="1">
      <c r="A31" s="31" t="s">
        <v>1474</v>
      </c>
      <c r="B31" s="32" t="s">
        <v>1378</v>
      </c>
      <c r="C31" s="32" t="s">
        <v>1475</v>
      </c>
      <c r="D31" s="32" t="s">
        <v>1476</v>
      </c>
      <c r="E31" s="32" t="s">
        <v>270</v>
      </c>
      <c r="F31" s="4"/>
    </row>
    <row r="32" spans="1:6" ht="14.25" customHeight="1">
      <c r="A32" s="22" t="s">
        <v>1477</v>
      </c>
      <c r="B32" s="47">
        <f>C9</f>
        <v>436455944.01999998</v>
      </c>
      <c r="C32" s="47">
        <f>E9</f>
        <v>109113986.005</v>
      </c>
      <c r="D32" s="47">
        <f>F9</f>
        <v>327341958.01499999</v>
      </c>
      <c r="E32" s="68">
        <f>B25</f>
        <v>0.25</v>
      </c>
      <c r="F32" s="4"/>
    </row>
    <row r="33" spans="1:6" ht="14.25" customHeight="1">
      <c r="A33" s="4" t="s">
        <v>1478</v>
      </c>
      <c r="B33" s="49">
        <f>C8*(5/3)</f>
        <v>727426573.36666667</v>
      </c>
      <c r="C33" s="49">
        <f>B33*D8*(1-0.1)</f>
        <v>163670979.00749999</v>
      </c>
      <c r="D33" s="49">
        <f>B33-C33</f>
        <v>563755594.35916662</v>
      </c>
      <c r="E33" s="89">
        <f>C33/B33</f>
        <v>0.22499999999999998</v>
      </c>
      <c r="F33" s="4"/>
    </row>
    <row r="34" spans="1:6" ht="14.25" customHeight="1">
      <c r="A34" s="4" t="s">
        <v>1479</v>
      </c>
      <c r="B34" s="49">
        <f>C8*(7/3)</f>
        <v>1018397202.7133334</v>
      </c>
      <c r="C34" s="49">
        <f>B34*D8*(1-0.15)</f>
        <v>216409405.57658333</v>
      </c>
      <c r="D34" s="49">
        <f>B34-C34</f>
        <v>801987797.13674998</v>
      </c>
      <c r="E34" s="89">
        <f>C34/B34</f>
        <v>0.21249999999999999</v>
      </c>
      <c r="F34" s="4"/>
    </row>
    <row r="35" spans="1:6" ht="14.25" customHeight="1">
      <c r="A35" s="4" t="s">
        <v>1480</v>
      </c>
      <c r="B35" s="47">
        <f>C18</f>
        <v>1454853146.7333333</v>
      </c>
      <c r="C35" s="3">
        <v>0</v>
      </c>
      <c r="D35" s="47">
        <f>F18</f>
        <v>1454853146.7333333</v>
      </c>
      <c r="E35" s="68">
        <v>0</v>
      </c>
      <c r="F35" s="4"/>
    </row>
    <row r="36" spans="1:6" ht="14.25" customHeight="1">
      <c r="A36" s="4"/>
      <c r="B36" s="4"/>
      <c r="C36" s="4"/>
      <c r="D36" s="4"/>
      <c r="E36" s="4"/>
      <c r="F36" s="4"/>
    </row>
    <row r="37" spans="1:6" ht="14.25" customHeight="1">
      <c r="A37" s="4"/>
      <c r="B37" s="4"/>
      <c r="C37" s="4"/>
      <c r="D37" s="4"/>
      <c r="E37" s="4"/>
      <c r="F37" s="4"/>
    </row>
    <row r="38" spans="1:6" ht="14.25" customHeight="1">
      <c r="A38" s="4"/>
      <c r="B38" s="4"/>
      <c r="C38" s="4"/>
      <c r="D38" s="4"/>
      <c r="E38" s="4"/>
      <c r="F38" s="4"/>
    </row>
    <row r="39" spans="1:6" ht="14.25" customHeight="1">
      <c r="A39" s="4"/>
      <c r="B39" s="4"/>
      <c r="C39" s="4"/>
      <c r="D39" s="4"/>
      <c r="E39" s="4"/>
      <c r="F39" s="4"/>
    </row>
    <row r="40" spans="1:6" ht="14.25" customHeight="1">
      <c r="A40" s="4"/>
      <c r="B40" s="4"/>
      <c r="C40" s="4"/>
      <c r="D40" s="4"/>
      <c r="E40" s="4"/>
      <c r="F40" s="4"/>
    </row>
    <row r="41" spans="1:6" ht="14.25" customHeight="1">
      <c r="A41" s="4"/>
      <c r="B41" s="4"/>
      <c r="C41" s="4"/>
      <c r="D41" s="4"/>
      <c r="E41" s="4"/>
      <c r="F41" s="4"/>
    </row>
    <row r="42" spans="1:6" ht="14.25" customHeight="1">
      <c r="A42" s="4"/>
      <c r="B42" s="4"/>
      <c r="C42" s="4"/>
      <c r="D42" s="4"/>
      <c r="E42" s="4"/>
      <c r="F42" s="4"/>
    </row>
    <row r="43" spans="1:6" ht="14.25" customHeight="1">
      <c r="A43" s="4"/>
      <c r="B43" s="4"/>
      <c r="C43" s="4"/>
      <c r="D43" s="4"/>
      <c r="E43" s="4"/>
      <c r="F43" s="4"/>
    </row>
    <row r="44" spans="1:6" ht="14.25" customHeight="1">
      <c r="A44" s="4"/>
      <c r="B44" s="4"/>
      <c r="C44" s="4"/>
      <c r="D44" s="4"/>
      <c r="E44" s="4"/>
      <c r="F44" s="4"/>
    </row>
    <row r="45" spans="1:6" ht="14.25" customHeight="1">
      <c r="A45" s="4"/>
      <c r="B45" s="4"/>
      <c r="C45" s="4"/>
      <c r="D45" s="4"/>
      <c r="E45" s="4"/>
      <c r="F45" s="4"/>
    </row>
    <row r="46" spans="1:6" ht="14.25" customHeight="1">
      <c r="A46" s="4"/>
      <c r="B46" s="4"/>
      <c r="C46" s="4"/>
      <c r="D46" s="4"/>
      <c r="E46" s="4"/>
      <c r="F46" s="4"/>
    </row>
    <row r="47" spans="1:6" ht="14.25" customHeight="1">
      <c r="A47" s="4"/>
      <c r="B47" s="4"/>
      <c r="C47" s="4"/>
      <c r="D47" s="4"/>
      <c r="E47" s="4"/>
      <c r="F47" s="4"/>
    </row>
    <row r="48" spans="1:6" ht="14.25" customHeight="1">
      <c r="A48" s="4"/>
      <c r="B48" s="4"/>
      <c r="C48" s="4"/>
      <c r="D48" s="4"/>
      <c r="E48" s="4"/>
      <c r="F48" s="4"/>
    </row>
    <row r="49" spans="1:6" ht="14.25" customHeight="1">
      <c r="A49" s="4"/>
      <c r="B49" s="4"/>
      <c r="C49" s="4"/>
      <c r="D49" s="4"/>
      <c r="E49" s="4"/>
      <c r="F49" s="4"/>
    </row>
    <row r="50" spans="1:6" ht="14.25" customHeight="1">
      <c r="A50" s="4"/>
      <c r="B50" s="4"/>
      <c r="C50" s="4"/>
      <c r="D50" s="4"/>
      <c r="E50" s="4"/>
      <c r="F50" s="4"/>
    </row>
    <row r="51" spans="1:6" ht="14.25" customHeight="1">
      <c r="A51" s="4"/>
      <c r="B51" s="4"/>
      <c r="C51" s="4"/>
      <c r="D51" s="4"/>
      <c r="E51" s="4"/>
      <c r="F51" s="4"/>
    </row>
    <row r="52" spans="1:6" ht="14.25" customHeight="1">
      <c r="A52" s="4"/>
      <c r="B52" s="4"/>
      <c r="C52" s="4"/>
      <c r="D52" s="4"/>
      <c r="E52" s="4"/>
      <c r="F52" s="4"/>
    </row>
    <row r="53" spans="1:6" ht="14.25" customHeight="1">
      <c r="A53" s="4"/>
      <c r="B53" s="4"/>
      <c r="C53" s="4"/>
      <c r="D53" s="4"/>
      <c r="E53" s="4"/>
      <c r="F53" s="4"/>
    </row>
    <row r="54" spans="1:6" ht="14.25" customHeight="1">
      <c r="A54" s="4"/>
      <c r="B54" s="4"/>
      <c r="C54" s="4"/>
      <c r="D54" s="4"/>
      <c r="E54" s="4"/>
      <c r="F54" s="4"/>
    </row>
    <row r="55" spans="1:6" ht="14.25" customHeight="1">
      <c r="A55" s="4"/>
      <c r="B55" s="4"/>
      <c r="C55" s="4"/>
      <c r="D55" s="4"/>
      <c r="E55" s="4"/>
      <c r="F55" s="4"/>
    </row>
    <row r="56" spans="1:6" ht="14.25" customHeight="1">
      <c r="A56" s="4"/>
      <c r="B56" s="4"/>
      <c r="C56" s="4"/>
      <c r="D56" s="4"/>
      <c r="E56" s="4"/>
      <c r="F56" s="4"/>
    </row>
    <row r="57" spans="1:6" ht="14.25" customHeight="1">
      <c r="A57" s="4"/>
      <c r="B57" s="4"/>
      <c r="C57" s="4"/>
      <c r="D57" s="4"/>
      <c r="E57" s="4"/>
      <c r="F57" s="4"/>
    </row>
    <row r="58" spans="1:6" ht="14.25" customHeight="1">
      <c r="A58" s="4"/>
      <c r="B58" s="4"/>
      <c r="C58" s="4"/>
      <c r="D58" s="4"/>
      <c r="E58" s="4"/>
      <c r="F58" s="4"/>
    </row>
    <row r="59" spans="1:6" ht="14.25" customHeight="1">
      <c r="A59" s="4"/>
      <c r="B59" s="4"/>
      <c r="C59" s="4"/>
      <c r="D59" s="4"/>
      <c r="E59" s="4"/>
      <c r="F59" s="4"/>
    </row>
    <row r="60" spans="1:6" ht="14.25" customHeight="1">
      <c r="A60" s="4"/>
      <c r="B60" s="4"/>
      <c r="C60" s="4"/>
      <c r="D60" s="4"/>
      <c r="E60" s="4"/>
      <c r="F60" s="4"/>
    </row>
    <row r="61" spans="1:6" ht="14.25" customHeight="1">
      <c r="A61" s="4"/>
      <c r="B61" s="4"/>
      <c r="C61" s="4"/>
      <c r="D61" s="4"/>
      <c r="E61" s="4"/>
      <c r="F61" s="4"/>
    </row>
    <row r="62" spans="1:6" ht="14.25" customHeight="1">
      <c r="A62" s="4"/>
      <c r="B62" s="4"/>
      <c r="C62" s="4"/>
      <c r="D62" s="4"/>
      <c r="E62" s="4"/>
      <c r="F62" s="4"/>
    </row>
    <row r="63" spans="1:6" ht="14.25" customHeight="1">
      <c r="A63" s="4"/>
      <c r="B63" s="4"/>
      <c r="C63" s="4"/>
      <c r="D63" s="4"/>
      <c r="E63" s="4"/>
      <c r="F63" s="4"/>
    </row>
    <row r="64" spans="1:6" ht="14.25" customHeight="1">
      <c r="A64" s="4"/>
      <c r="B64" s="4"/>
      <c r="C64" s="4"/>
      <c r="D64" s="4"/>
      <c r="E64" s="4"/>
      <c r="F64" s="4"/>
    </row>
    <row r="65" spans="1:6" ht="14.25" customHeight="1">
      <c r="A65" s="4"/>
      <c r="B65" s="4"/>
      <c r="C65" s="4"/>
      <c r="D65" s="4"/>
      <c r="E65" s="4"/>
      <c r="F65" s="4"/>
    </row>
    <row r="66" spans="1:6" ht="14.25" customHeight="1">
      <c r="A66" s="4"/>
      <c r="B66" s="4"/>
      <c r="C66" s="4"/>
      <c r="D66" s="4"/>
      <c r="E66" s="4"/>
      <c r="F66" s="4"/>
    </row>
    <row r="67" spans="1:6" ht="14.25" customHeight="1">
      <c r="A67" s="4"/>
      <c r="B67" s="4"/>
      <c r="C67" s="4"/>
      <c r="D67" s="4"/>
      <c r="E67" s="4"/>
      <c r="F67" s="4"/>
    </row>
    <row r="68" spans="1:6" ht="14.25" customHeight="1">
      <c r="A68" s="4"/>
      <c r="B68" s="4"/>
      <c r="C68" s="4"/>
      <c r="D68" s="4"/>
      <c r="E68" s="4"/>
      <c r="F68" s="4"/>
    </row>
    <row r="69" spans="1:6" ht="14.25" customHeight="1">
      <c r="A69" s="4"/>
      <c r="B69" s="4"/>
      <c r="C69" s="4"/>
      <c r="D69" s="4"/>
      <c r="E69" s="4"/>
      <c r="F69" s="4"/>
    </row>
    <row r="70" spans="1:6" ht="14.25" customHeight="1">
      <c r="A70" s="4"/>
      <c r="B70" s="4"/>
      <c r="C70" s="4"/>
      <c r="D70" s="4"/>
      <c r="E70" s="4"/>
      <c r="F70" s="4"/>
    </row>
    <row r="71" spans="1:6" ht="14.25" customHeight="1">
      <c r="A71" s="4"/>
      <c r="B71" s="4"/>
      <c r="C71" s="4"/>
      <c r="D71" s="4"/>
      <c r="E71" s="4"/>
      <c r="F71" s="4"/>
    </row>
    <row r="72" spans="1:6" ht="14.25" customHeight="1">
      <c r="A72" s="4"/>
      <c r="B72" s="4"/>
      <c r="C72" s="4"/>
      <c r="D72" s="4"/>
      <c r="E72" s="4"/>
      <c r="F72" s="4"/>
    </row>
    <row r="73" spans="1:6" ht="14.25" customHeight="1">
      <c r="A73" s="4"/>
      <c r="B73" s="4"/>
      <c r="C73" s="4"/>
      <c r="D73" s="4"/>
      <c r="E73" s="4"/>
      <c r="F73" s="4"/>
    </row>
    <row r="74" spans="1:6" ht="14.25" customHeight="1">
      <c r="A74" s="4"/>
      <c r="B74" s="4"/>
      <c r="C74" s="4"/>
      <c r="D74" s="4"/>
      <c r="E74" s="4"/>
      <c r="F74" s="4"/>
    </row>
    <row r="75" spans="1:6" ht="14.25" customHeight="1">
      <c r="A75" s="4"/>
      <c r="B75" s="4"/>
      <c r="C75" s="4"/>
      <c r="D75" s="4"/>
      <c r="E75" s="4"/>
      <c r="F75" s="4"/>
    </row>
    <row r="76" spans="1:6" ht="14.25" customHeight="1">
      <c r="A76" s="4"/>
      <c r="B76" s="4"/>
      <c r="C76" s="4"/>
      <c r="D76" s="4"/>
      <c r="E76" s="4"/>
      <c r="F76" s="4"/>
    </row>
    <row r="77" spans="1:6" ht="14.25" customHeight="1">
      <c r="A77" s="4"/>
      <c r="B77" s="4"/>
      <c r="C77" s="4"/>
      <c r="D77" s="4"/>
      <c r="E77" s="4"/>
      <c r="F77" s="4"/>
    </row>
    <row r="78" spans="1:6" ht="14.25" customHeight="1">
      <c r="A78" s="4"/>
      <c r="B78" s="4"/>
      <c r="C78" s="4"/>
      <c r="D78" s="4"/>
      <c r="E78" s="4"/>
      <c r="F78" s="4"/>
    </row>
    <row r="79" spans="1:6" ht="14.25" customHeight="1">
      <c r="A79" s="4"/>
      <c r="B79" s="4"/>
      <c r="C79" s="4"/>
      <c r="D79" s="4"/>
      <c r="E79" s="4"/>
      <c r="F79" s="4"/>
    </row>
    <row r="80" spans="1:6" ht="14.25" customHeight="1">
      <c r="A80" s="4"/>
      <c r="B80" s="4"/>
      <c r="C80" s="4"/>
      <c r="D80" s="4"/>
      <c r="E80" s="4"/>
      <c r="F80" s="4"/>
    </row>
    <row r="81" spans="1:6" ht="14.25" customHeight="1">
      <c r="A81" s="4"/>
      <c r="B81" s="4"/>
      <c r="C81" s="4"/>
      <c r="D81" s="4"/>
      <c r="E81" s="4"/>
      <c r="F81" s="4"/>
    </row>
    <row r="82" spans="1:6" ht="14.25" customHeight="1">
      <c r="A82" s="4"/>
      <c r="B82" s="4"/>
      <c r="C82" s="4"/>
      <c r="D82" s="4"/>
      <c r="E82" s="4"/>
      <c r="F82" s="4"/>
    </row>
    <row r="83" spans="1:6" ht="14.25" customHeight="1">
      <c r="A83" s="4"/>
      <c r="B83" s="4"/>
      <c r="C83" s="4"/>
      <c r="D83" s="4"/>
      <c r="E83" s="4"/>
      <c r="F83" s="4"/>
    </row>
    <row r="84" spans="1:6" ht="14.25" customHeight="1">
      <c r="A84" s="4"/>
      <c r="B84" s="4"/>
      <c r="C84" s="4"/>
      <c r="D84" s="4"/>
      <c r="E84" s="4"/>
      <c r="F84" s="4"/>
    </row>
    <row r="85" spans="1:6" ht="14.25" customHeight="1">
      <c r="A85" s="4"/>
      <c r="B85" s="4"/>
      <c r="C85" s="4"/>
      <c r="D85" s="4"/>
      <c r="E85" s="4"/>
      <c r="F85" s="4"/>
    </row>
    <row r="86" spans="1:6" ht="14.25" customHeight="1">
      <c r="A86" s="4"/>
      <c r="B86" s="4"/>
      <c r="C86" s="4"/>
      <c r="D86" s="4"/>
      <c r="E86" s="4"/>
      <c r="F86" s="4"/>
    </row>
    <row r="87" spans="1:6" ht="14.25" customHeight="1">
      <c r="A87" s="4"/>
      <c r="B87" s="4"/>
      <c r="C87" s="4"/>
      <c r="D87" s="4"/>
      <c r="E87" s="4"/>
      <c r="F87" s="4"/>
    </row>
    <row r="88" spans="1:6" ht="14.25" customHeight="1">
      <c r="A88" s="4"/>
      <c r="B88" s="4"/>
      <c r="C88" s="4"/>
      <c r="D88" s="4"/>
      <c r="E88" s="4"/>
      <c r="F88" s="4"/>
    </row>
    <row r="89" spans="1:6" ht="14.25" customHeight="1">
      <c r="A89" s="4"/>
      <c r="B89" s="4"/>
      <c r="C89" s="4"/>
      <c r="D89" s="4"/>
      <c r="E89" s="4"/>
      <c r="F89" s="4"/>
    </row>
    <row r="90" spans="1:6" ht="14.25" customHeight="1">
      <c r="A90" s="4"/>
      <c r="B90" s="4"/>
      <c r="C90" s="4"/>
      <c r="D90" s="4"/>
      <c r="E90" s="4"/>
      <c r="F90" s="4"/>
    </row>
    <row r="91" spans="1:6" ht="14.25" customHeight="1">
      <c r="A91" s="4"/>
      <c r="B91" s="4"/>
      <c r="C91" s="4"/>
      <c r="D91" s="4"/>
      <c r="E91" s="4"/>
      <c r="F91" s="4"/>
    </row>
    <row r="92" spans="1:6" ht="14.25" customHeight="1">
      <c r="A92" s="4"/>
      <c r="B92" s="4"/>
      <c r="C92" s="4"/>
      <c r="D92" s="4"/>
      <c r="E92" s="4"/>
      <c r="F92" s="4"/>
    </row>
    <row r="93" spans="1:6" ht="14.25" customHeight="1">
      <c r="A93" s="4"/>
      <c r="B93" s="4"/>
      <c r="C93" s="4"/>
      <c r="D93" s="4"/>
      <c r="E93" s="4"/>
      <c r="F93" s="4"/>
    </row>
    <row r="94" spans="1:6" ht="14.25" customHeight="1">
      <c r="A94" s="4"/>
      <c r="B94" s="4"/>
      <c r="C94" s="4"/>
      <c r="D94" s="4"/>
      <c r="E94" s="4"/>
      <c r="F94" s="4"/>
    </row>
    <row r="95" spans="1:6" ht="14.25" customHeight="1">
      <c r="A95" s="4"/>
      <c r="B95" s="4"/>
      <c r="C95" s="4"/>
      <c r="D95" s="4"/>
      <c r="E95" s="4"/>
      <c r="F95" s="4"/>
    </row>
    <row r="96" spans="1:6" ht="14.25" customHeight="1">
      <c r="A96" s="4"/>
      <c r="B96" s="4"/>
      <c r="C96" s="4"/>
      <c r="D96" s="4"/>
      <c r="E96" s="4"/>
      <c r="F96" s="4"/>
    </row>
    <row r="97" spans="1:6" ht="14.25" customHeight="1">
      <c r="A97" s="4"/>
      <c r="B97" s="4"/>
      <c r="C97" s="4"/>
      <c r="D97" s="4"/>
      <c r="E97" s="4"/>
      <c r="F97" s="4"/>
    </row>
    <row r="98" spans="1:6" ht="14.25" customHeight="1">
      <c r="A98" s="4"/>
      <c r="B98" s="4"/>
      <c r="C98" s="4"/>
      <c r="D98" s="4"/>
      <c r="E98" s="4"/>
      <c r="F98" s="4"/>
    </row>
    <row r="99" spans="1:6" ht="14.25" customHeight="1">
      <c r="A99" s="4"/>
      <c r="B99" s="4"/>
      <c r="C99" s="4"/>
      <c r="D99" s="4"/>
      <c r="E99" s="4"/>
      <c r="F99" s="4"/>
    </row>
    <row r="100" spans="1:6" ht="14.25" customHeight="1">
      <c r="A100" s="4"/>
      <c r="B100" s="4"/>
      <c r="C100" s="4"/>
      <c r="D100" s="4"/>
      <c r="E100" s="4"/>
      <c r="F100" s="4"/>
    </row>
    <row r="101" spans="1:6" ht="14.25" customHeight="1">
      <c r="A101" s="4"/>
      <c r="B101" s="4"/>
      <c r="C101" s="4"/>
      <c r="D101" s="4"/>
      <c r="E101" s="4"/>
      <c r="F101" s="4"/>
    </row>
    <row r="102" spans="1:6" ht="14.25" customHeight="1">
      <c r="A102" s="4"/>
      <c r="B102" s="4"/>
      <c r="C102" s="4"/>
      <c r="D102" s="4"/>
      <c r="E102" s="4"/>
      <c r="F102" s="4"/>
    </row>
    <row r="103" spans="1:6" ht="14.25" customHeight="1">
      <c r="A103" s="4"/>
      <c r="B103" s="4"/>
      <c r="C103" s="4"/>
      <c r="D103" s="4"/>
      <c r="E103" s="4"/>
      <c r="F103" s="4"/>
    </row>
    <row r="104" spans="1:6" ht="14.25" customHeight="1">
      <c r="A104" s="4"/>
      <c r="B104" s="4"/>
      <c r="C104" s="4"/>
      <c r="D104" s="4"/>
      <c r="E104" s="4"/>
      <c r="F104" s="4"/>
    </row>
    <row r="105" spans="1:6" ht="14.25" customHeight="1">
      <c r="A105" s="4"/>
      <c r="B105" s="4"/>
      <c r="C105" s="4"/>
      <c r="D105" s="4"/>
      <c r="E105" s="4"/>
      <c r="F105" s="4"/>
    </row>
    <row r="106" spans="1:6" ht="14.25" customHeight="1">
      <c r="A106" s="4"/>
      <c r="B106" s="4"/>
      <c r="C106" s="4"/>
      <c r="D106" s="4"/>
      <c r="E106" s="4"/>
      <c r="F106" s="4"/>
    </row>
    <row r="107" spans="1:6" ht="14.25" customHeight="1">
      <c r="A107" s="4"/>
      <c r="B107" s="4"/>
      <c r="C107" s="4"/>
      <c r="D107" s="4"/>
      <c r="E107" s="4"/>
      <c r="F107" s="4"/>
    </row>
    <row r="108" spans="1:6" ht="14.25" customHeight="1">
      <c r="A108" s="4"/>
      <c r="B108" s="4"/>
      <c r="C108" s="4"/>
      <c r="D108" s="4"/>
      <c r="E108" s="4"/>
      <c r="F108" s="4"/>
    </row>
    <row r="109" spans="1:6" ht="14.25" customHeight="1">
      <c r="A109" s="4"/>
      <c r="B109" s="4"/>
      <c r="C109" s="4"/>
      <c r="D109" s="4"/>
      <c r="E109" s="4"/>
      <c r="F109" s="4"/>
    </row>
    <row r="110" spans="1:6" ht="14.25" customHeight="1">
      <c r="A110" s="4"/>
      <c r="B110" s="4"/>
      <c r="C110" s="4"/>
      <c r="D110" s="4"/>
      <c r="E110" s="4"/>
      <c r="F110" s="4"/>
    </row>
    <row r="111" spans="1:6" ht="14.25" customHeight="1">
      <c r="A111" s="4"/>
      <c r="B111" s="4"/>
      <c r="C111" s="4"/>
      <c r="D111" s="4"/>
      <c r="E111" s="4"/>
      <c r="F111" s="4"/>
    </row>
    <row r="112" spans="1:6" ht="14.25" customHeight="1">
      <c r="A112" s="4"/>
      <c r="B112" s="4"/>
      <c r="C112" s="4"/>
      <c r="D112" s="4"/>
      <c r="E112" s="4"/>
      <c r="F112" s="4"/>
    </row>
    <row r="113" spans="1:6" ht="14.25" customHeight="1">
      <c r="A113" s="4"/>
      <c r="B113" s="4"/>
      <c r="C113" s="4"/>
      <c r="D113" s="4"/>
      <c r="E113" s="4"/>
      <c r="F113" s="4"/>
    </row>
    <row r="114" spans="1:6" ht="14.25" customHeight="1">
      <c r="A114" s="4"/>
      <c r="B114" s="4"/>
      <c r="C114" s="4"/>
      <c r="D114" s="4"/>
      <c r="E114" s="4"/>
      <c r="F114" s="4"/>
    </row>
    <row r="115" spans="1:6" ht="14.25" customHeight="1">
      <c r="A115" s="4"/>
      <c r="B115" s="4"/>
      <c r="C115" s="4"/>
      <c r="D115" s="4"/>
      <c r="E115" s="4"/>
      <c r="F115" s="4"/>
    </row>
    <row r="116" spans="1:6" ht="14.25" customHeight="1">
      <c r="A116" s="4"/>
      <c r="B116" s="4"/>
      <c r="C116" s="4"/>
      <c r="D116" s="4"/>
      <c r="E116" s="4"/>
      <c r="F116" s="4"/>
    </row>
    <row r="117" spans="1:6" ht="14.25" customHeight="1">
      <c r="A117" s="4"/>
      <c r="B117" s="4"/>
      <c r="C117" s="4"/>
      <c r="D117" s="4"/>
      <c r="E117" s="4"/>
      <c r="F117" s="4"/>
    </row>
    <row r="118" spans="1:6" ht="14.25" customHeight="1">
      <c r="A118" s="4"/>
      <c r="B118" s="4"/>
      <c r="C118" s="4"/>
      <c r="D118" s="4"/>
      <c r="E118" s="4"/>
      <c r="F118" s="4"/>
    </row>
    <row r="119" spans="1:6" ht="14.25" customHeight="1">
      <c r="A119" s="4"/>
      <c r="B119" s="4"/>
      <c r="C119" s="4"/>
      <c r="D119" s="4"/>
      <c r="E119" s="4"/>
      <c r="F119" s="4"/>
    </row>
    <row r="120" spans="1:6" ht="14.25" customHeight="1">
      <c r="A120" s="4"/>
      <c r="B120" s="4"/>
      <c r="C120" s="4"/>
      <c r="D120" s="4"/>
      <c r="E120" s="4"/>
      <c r="F120" s="4"/>
    </row>
    <row r="121" spans="1:6" ht="14.25" customHeight="1">
      <c r="A121" s="4"/>
      <c r="B121" s="4"/>
      <c r="C121" s="4"/>
      <c r="D121" s="4"/>
      <c r="E121" s="4"/>
      <c r="F121" s="4"/>
    </row>
    <row r="122" spans="1:6" ht="14.25" customHeight="1">
      <c r="A122" s="4"/>
      <c r="B122" s="4"/>
      <c r="C122" s="4"/>
      <c r="D122" s="4"/>
      <c r="E122" s="4"/>
      <c r="F122" s="4"/>
    </row>
    <row r="123" spans="1:6" ht="14.25" customHeight="1">
      <c r="A123" s="4"/>
      <c r="B123" s="4"/>
      <c r="C123" s="4"/>
      <c r="D123" s="4"/>
      <c r="E123" s="4"/>
      <c r="F123" s="4"/>
    </row>
    <row r="124" spans="1:6" ht="14.25" customHeight="1">
      <c r="A124" s="4"/>
      <c r="B124" s="4"/>
      <c r="C124" s="4"/>
      <c r="D124" s="4"/>
      <c r="E124" s="4"/>
      <c r="F124" s="4"/>
    </row>
    <row r="125" spans="1:6" ht="14.25" customHeight="1">
      <c r="A125" s="4"/>
      <c r="B125" s="4"/>
      <c r="C125" s="4"/>
      <c r="D125" s="4"/>
      <c r="E125" s="4"/>
      <c r="F125" s="4"/>
    </row>
    <row r="126" spans="1:6" ht="14.25" customHeight="1">
      <c r="A126" s="4"/>
      <c r="B126" s="4"/>
      <c r="C126" s="4"/>
      <c r="D126" s="4"/>
      <c r="E126" s="4"/>
      <c r="F126" s="4"/>
    </row>
    <row r="127" spans="1:6" ht="14.25" customHeight="1">
      <c r="A127" s="4"/>
      <c r="B127" s="4"/>
      <c r="C127" s="4"/>
      <c r="D127" s="4"/>
      <c r="E127" s="4"/>
      <c r="F127" s="4"/>
    </row>
    <row r="128" spans="1:6" ht="14.25" customHeight="1">
      <c r="A128" s="4"/>
      <c r="B128" s="4"/>
      <c r="C128" s="4"/>
      <c r="D128" s="4"/>
      <c r="E128" s="4"/>
      <c r="F128" s="4"/>
    </row>
    <row r="129" spans="1:6" ht="14.25" customHeight="1">
      <c r="A129" s="4"/>
      <c r="B129" s="4"/>
      <c r="C129" s="4"/>
      <c r="D129" s="4"/>
      <c r="E129" s="4"/>
      <c r="F129" s="4"/>
    </row>
    <row r="130" spans="1:6" ht="14.25" customHeight="1">
      <c r="A130" s="4"/>
      <c r="B130" s="4"/>
      <c r="C130" s="4"/>
      <c r="D130" s="4"/>
      <c r="E130" s="4"/>
      <c r="F130" s="4"/>
    </row>
    <row r="131" spans="1:6" ht="14.25" customHeight="1">
      <c r="A131" s="4"/>
      <c r="B131" s="4"/>
      <c r="C131" s="4"/>
      <c r="D131" s="4"/>
      <c r="E131" s="4"/>
      <c r="F131" s="4"/>
    </row>
    <row r="132" spans="1:6" ht="14.25" customHeight="1">
      <c r="A132" s="4"/>
      <c r="B132" s="4"/>
      <c r="C132" s="4"/>
      <c r="D132" s="4"/>
      <c r="E132" s="4"/>
      <c r="F132" s="4"/>
    </row>
    <row r="133" spans="1:6" ht="14.25" customHeight="1">
      <c r="A133" s="4"/>
      <c r="B133" s="4"/>
      <c r="C133" s="4"/>
      <c r="D133" s="4"/>
      <c r="E133" s="4"/>
      <c r="F133" s="4"/>
    </row>
    <row r="134" spans="1:6" ht="14.25" customHeight="1">
      <c r="A134" s="4"/>
      <c r="B134" s="4"/>
      <c r="C134" s="4"/>
      <c r="D134" s="4"/>
      <c r="E134" s="4"/>
      <c r="F134" s="4"/>
    </row>
    <row r="135" spans="1:6" ht="14.25" customHeight="1">
      <c r="A135" s="4"/>
      <c r="B135" s="4"/>
      <c r="C135" s="4"/>
      <c r="D135" s="4"/>
      <c r="E135" s="4"/>
      <c r="F135" s="4"/>
    </row>
    <row r="136" spans="1:6" ht="14.25" customHeight="1">
      <c r="A136" s="4"/>
      <c r="B136" s="4"/>
      <c r="C136" s="4"/>
      <c r="D136" s="4"/>
      <c r="E136" s="4"/>
      <c r="F136" s="4"/>
    </row>
    <row r="137" spans="1:6" ht="14.25" customHeight="1">
      <c r="A137" s="4"/>
      <c r="B137" s="4"/>
      <c r="C137" s="4"/>
      <c r="D137" s="4"/>
      <c r="E137" s="4"/>
      <c r="F137" s="4"/>
    </row>
    <row r="138" spans="1:6" ht="14.25" customHeight="1">
      <c r="A138" s="4"/>
      <c r="B138" s="4"/>
      <c r="C138" s="4"/>
      <c r="D138" s="4"/>
      <c r="E138" s="4"/>
      <c r="F138" s="4"/>
    </row>
    <row r="139" spans="1:6" ht="14.25" customHeight="1">
      <c r="A139" s="4"/>
      <c r="B139" s="4"/>
      <c r="C139" s="4"/>
      <c r="D139" s="4"/>
      <c r="E139" s="4"/>
      <c r="F139" s="4"/>
    </row>
    <row r="140" spans="1:6" ht="14.25" customHeight="1">
      <c r="A140" s="4"/>
      <c r="B140" s="4"/>
      <c r="C140" s="4"/>
      <c r="D140" s="4"/>
      <c r="E140" s="4"/>
      <c r="F140" s="4"/>
    </row>
    <row r="141" spans="1:6" ht="14.25" customHeight="1">
      <c r="A141" s="4"/>
      <c r="B141" s="4"/>
      <c r="C141" s="4"/>
      <c r="D141" s="4"/>
      <c r="E141" s="4"/>
      <c r="F141" s="4"/>
    </row>
    <row r="142" spans="1:6" ht="14.25" customHeight="1">
      <c r="A142" s="4"/>
      <c r="B142" s="4"/>
      <c r="C142" s="4"/>
      <c r="D142" s="4"/>
      <c r="E142" s="4"/>
      <c r="F142" s="4"/>
    </row>
    <row r="143" spans="1:6" ht="14.25" customHeight="1">
      <c r="A143" s="4"/>
      <c r="B143" s="4"/>
      <c r="C143" s="4"/>
      <c r="D143" s="4"/>
      <c r="E143" s="4"/>
      <c r="F143" s="4"/>
    </row>
    <row r="144" spans="1:6" ht="14.25" customHeight="1">
      <c r="A144" s="4"/>
      <c r="B144" s="4"/>
      <c r="C144" s="4"/>
      <c r="D144" s="4"/>
      <c r="E144" s="4"/>
      <c r="F144" s="4"/>
    </row>
    <row r="145" spans="1:6" ht="14.25" customHeight="1">
      <c r="A145" s="4"/>
      <c r="B145" s="4"/>
      <c r="C145" s="4"/>
      <c r="D145" s="4"/>
      <c r="E145" s="4"/>
      <c r="F145" s="4"/>
    </row>
    <row r="146" spans="1:6" ht="14.25" customHeight="1">
      <c r="A146" s="4"/>
      <c r="B146" s="4"/>
      <c r="C146" s="4"/>
      <c r="D146" s="4"/>
      <c r="E146" s="4"/>
      <c r="F146" s="4"/>
    </row>
    <row r="147" spans="1:6" ht="14.25" customHeight="1">
      <c r="A147" s="4"/>
      <c r="B147" s="4"/>
      <c r="C147" s="4"/>
      <c r="D147" s="4"/>
      <c r="E147" s="4"/>
      <c r="F147" s="4"/>
    </row>
    <row r="148" spans="1:6" ht="14.25" customHeight="1">
      <c r="A148" s="4"/>
      <c r="B148" s="4"/>
      <c r="C148" s="4"/>
      <c r="D148" s="4"/>
      <c r="E148" s="4"/>
      <c r="F148" s="4"/>
    </row>
    <row r="149" spans="1:6" ht="14.25" customHeight="1">
      <c r="A149" s="4"/>
      <c r="B149" s="4"/>
      <c r="C149" s="4"/>
      <c r="D149" s="4"/>
      <c r="E149" s="4"/>
      <c r="F149" s="4"/>
    </row>
    <row r="150" spans="1:6" ht="14.25" customHeight="1">
      <c r="A150" s="4"/>
      <c r="B150" s="4"/>
      <c r="C150" s="4"/>
      <c r="D150" s="4"/>
      <c r="E150" s="4"/>
      <c r="F150" s="4"/>
    </row>
    <row r="151" spans="1:6" ht="14.25" customHeight="1">
      <c r="A151" s="4"/>
      <c r="B151" s="4"/>
      <c r="C151" s="4"/>
      <c r="D151" s="4"/>
      <c r="E151" s="4"/>
      <c r="F151" s="4"/>
    </row>
    <row r="152" spans="1:6" ht="14.25" customHeight="1">
      <c r="A152" s="4"/>
      <c r="B152" s="4"/>
      <c r="C152" s="4"/>
      <c r="D152" s="4"/>
      <c r="E152" s="4"/>
      <c r="F152" s="4"/>
    </row>
    <row r="153" spans="1:6" ht="14.25" customHeight="1">
      <c r="A153" s="4"/>
      <c r="B153" s="4"/>
      <c r="C153" s="4"/>
      <c r="D153" s="4"/>
      <c r="E153" s="4"/>
      <c r="F153" s="4"/>
    </row>
    <row r="154" spans="1:6" ht="14.25" customHeight="1">
      <c r="A154" s="4"/>
      <c r="B154" s="4"/>
      <c r="C154" s="4"/>
      <c r="D154" s="4"/>
      <c r="E154" s="4"/>
      <c r="F154" s="4"/>
    </row>
    <row r="155" spans="1:6" ht="14.25" customHeight="1">
      <c r="A155" s="4"/>
      <c r="B155" s="4"/>
      <c r="C155" s="4"/>
      <c r="D155" s="4"/>
      <c r="E155" s="4"/>
      <c r="F155" s="4"/>
    </row>
    <row r="156" spans="1:6" ht="14.25" customHeight="1">
      <c r="A156" s="4"/>
      <c r="B156" s="4"/>
      <c r="C156" s="4"/>
      <c r="D156" s="4"/>
      <c r="E156" s="4"/>
      <c r="F156" s="4"/>
    </row>
    <row r="157" spans="1:6" ht="14.25" customHeight="1">
      <c r="A157" s="4"/>
      <c r="B157" s="4"/>
      <c r="C157" s="4"/>
      <c r="D157" s="4"/>
      <c r="E157" s="4"/>
      <c r="F157" s="4"/>
    </row>
    <row r="158" spans="1:6" ht="14.25" customHeight="1">
      <c r="A158" s="4"/>
      <c r="B158" s="4"/>
      <c r="C158" s="4"/>
      <c r="D158" s="4"/>
      <c r="E158" s="4"/>
      <c r="F158" s="4"/>
    </row>
    <row r="159" spans="1:6" ht="14.25" customHeight="1">
      <c r="A159" s="4"/>
      <c r="B159" s="4"/>
      <c r="C159" s="4"/>
      <c r="D159" s="4"/>
      <c r="E159" s="4"/>
      <c r="F159" s="4"/>
    </row>
    <row r="160" spans="1:6" ht="14.25" customHeight="1">
      <c r="A160" s="4"/>
      <c r="B160" s="4"/>
      <c r="C160" s="4"/>
      <c r="D160" s="4"/>
      <c r="E160" s="4"/>
      <c r="F160" s="4"/>
    </row>
    <row r="161" spans="1:6" ht="14.25" customHeight="1">
      <c r="A161" s="4"/>
      <c r="B161" s="4"/>
      <c r="C161" s="4"/>
      <c r="D161" s="4"/>
      <c r="E161" s="4"/>
      <c r="F161" s="4"/>
    </row>
    <row r="162" spans="1:6" ht="14.25" customHeight="1">
      <c r="A162" s="4"/>
      <c r="B162" s="4"/>
      <c r="C162" s="4"/>
      <c r="D162" s="4"/>
      <c r="E162" s="4"/>
      <c r="F162" s="4"/>
    </row>
    <row r="163" spans="1:6" ht="14.25" customHeight="1">
      <c r="A163" s="4"/>
      <c r="B163" s="4"/>
      <c r="C163" s="4"/>
      <c r="D163" s="4"/>
      <c r="E163" s="4"/>
      <c r="F163" s="4"/>
    </row>
    <row r="164" spans="1:6" ht="14.25" customHeight="1">
      <c r="A164" s="4"/>
      <c r="B164" s="4"/>
      <c r="C164" s="4"/>
      <c r="D164" s="4"/>
      <c r="E164" s="4"/>
      <c r="F164" s="4"/>
    </row>
    <row r="165" spans="1:6" ht="14.25" customHeight="1">
      <c r="A165" s="4"/>
      <c r="B165" s="4"/>
      <c r="C165" s="4"/>
      <c r="D165" s="4"/>
      <c r="E165" s="4"/>
      <c r="F165" s="4"/>
    </row>
    <row r="166" spans="1:6" ht="14.25" customHeight="1">
      <c r="A166" s="4"/>
      <c r="B166" s="4"/>
      <c r="C166" s="4"/>
      <c r="D166" s="4"/>
      <c r="E166" s="4"/>
      <c r="F166" s="4"/>
    </row>
    <row r="167" spans="1:6" ht="14.25" customHeight="1">
      <c r="A167" s="4"/>
      <c r="B167" s="4"/>
      <c r="C167" s="4"/>
      <c r="D167" s="4"/>
      <c r="E167" s="4"/>
      <c r="F167" s="4"/>
    </row>
    <row r="168" spans="1:6" ht="14.25" customHeight="1">
      <c r="A168" s="4"/>
      <c r="B168" s="4"/>
      <c r="C168" s="4"/>
      <c r="D168" s="4"/>
      <c r="E168" s="4"/>
      <c r="F168" s="4"/>
    </row>
    <row r="169" spans="1:6" ht="14.25" customHeight="1">
      <c r="A169" s="4"/>
      <c r="B169" s="4"/>
      <c r="C169" s="4"/>
      <c r="D169" s="4"/>
      <c r="E169" s="4"/>
      <c r="F169" s="4"/>
    </row>
    <row r="170" spans="1:6" ht="14.25" customHeight="1">
      <c r="A170" s="4"/>
      <c r="B170" s="4"/>
      <c r="C170" s="4"/>
      <c r="D170" s="4"/>
      <c r="E170" s="4"/>
      <c r="F170" s="4"/>
    </row>
    <row r="171" spans="1:6" ht="14.25" customHeight="1">
      <c r="A171" s="4"/>
      <c r="B171" s="4"/>
      <c r="C171" s="4"/>
      <c r="D171" s="4"/>
      <c r="E171" s="4"/>
      <c r="F171" s="4"/>
    </row>
    <row r="172" spans="1:6" ht="14.25" customHeight="1">
      <c r="A172" s="4"/>
      <c r="B172" s="4"/>
      <c r="C172" s="4"/>
      <c r="D172" s="4"/>
      <c r="E172" s="4"/>
      <c r="F172" s="4"/>
    </row>
    <row r="173" spans="1:6" ht="14.25" customHeight="1">
      <c r="A173" s="4"/>
      <c r="B173" s="4"/>
      <c r="C173" s="4"/>
      <c r="D173" s="4"/>
      <c r="E173" s="4"/>
      <c r="F173" s="4"/>
    </row>
    <row r="174" spans="1:6" ht="14.25" customHeight="1">
      <c r="A174" s="4"/>
      <c r="B174" s="4"/>
      <c r="C174" s="4"/>
      <c r="D174" s="4"/>
      <c r="E174" s="4"/>
      <c r="F174" s="4"/>
    </row>
    <row r="175" spans="1:6" ht="14.25" customHeight="1">
      <c r="A175" s="4"/>
      <c r="B175" s="4"/>
      <c r="C175" s="4"/>
      <c r="D175" s="4"/>
      <c r="E175" s="4"/>
      <c r="F175" s="4"/>
    </row>
    <row r="176" spans="1:6" ht="14.25" customHeight="1">
      <c r="A176" s="4"/>
      <c r="B176" s="4"/>
      <c r="C176" s="4"/>
      <c r="D176" s="4"/>
      <c r="E176" s="4"/>
      <c r="F176" s="4"/>
    </row>
    <row r="177" spans="1:6" ht="14.25" customHeight="1">
      <c r="A177" s="4"/>
      <c r="B177" s="4"/>
      <c r="C177" s="4"/>
      <c r="D177" s="4"/>
      <c r="E177" s="4"/>
      <c r="F177" s="4"/>
    </row>
    <row r="178" spans="1:6" ht="14.25" customHeight="1">
      <c r="A178" s="4"/>
      <c r="B178" s="4"/>
      <c r="C178" s="4"/>
      <c r="D178" s="4"/>
      <c r="E178" s="4"/>
      <c r="F178" s="4"/>
    </row>
    <row r="179" spans="1:6" ht="14.25" customHeight="1">
      <c r="A179" s="4"/>
      <c r="B179" s="4"/>
      <c r="C179" s="4"/>
      <c r="D179" s="4"/>
      <c r="E179" s="4"/>
      <c r="F179" s="4"/>
    </row>
    <row r="180" spans="1:6" ht="14.25" customHeight="1">
      <c r="A180" s="4"/>
      <c r="B180" s="4"/>
      <c r="C180" s="4"/>
      <c r="D180" s="4"/>
      <c r="E180" s="4"/>
      <c r="F180" s="4"/>
    </row>
    <row r="181" spans="1:6" ht="14.25" customHeight="1">
      <c r="A181" s="4"/>
      <c r="B181" s="4"/>
      <c r="C181" s="4"/>
      <c r="D181" s="4"/>
      <c r="E181" s="4"/>
      <c r="F181" s="4"/>
    </row>
    <row r="182" spans="1:6" ht="14.25" customHeight="1">
      <c r="A182" s="4"/>
      <c r="B182" s="4"/>
      <c r="C182" s="4"/>
      <c r="D182" s="4"/>
      <c r="E182" s="4"/>
      <c r="F182" s="4"/>
    </row>
    <row r="183" spans="1:6" ht="14.25" customHeight="1">
      <c r="A183" s="4"/>
      <c r="B183" s="4"/>
      <c r="C183" s="4"/>
      <c r="D183" s="4"/>
      <c r="E183" s="4"/>
      <c r="F183" s="4"/>
    </row>
    <row r="184" spans="1:6" ht="14.25" customHeight="1">
      <c r="A184" s="4"/>
      <c r="B184" s="4"/>
      <c r="C184" s="4"/>
      <c r="D184" s="4"/>
      <c r="E184" s="4"/>
      <c r="F184" s="4"/>
    </row>
    <row r="185" spans="1:6" ht="14.25" customHeight="1">
      <c r="A185" s="4"/>
      <c r="B185" s="4"/>
      <c r="C185" s="4"/>
      <c r="D185" s="4"/>
      <c r="E185" s="4"/>
      <c r="F185" s="4"/>
    </row>
    <row r="186" spans="1:6" ht="14.25" customHeight="1">
      <c r="A186" s="4"/>
      <c r="B186" s="4"/>
      <c r="C186" s="4"/>
      <c r="D186" s="4"/>
      <c r="E186" s="4"/>
      <c r="F186" s="4"/>
    </row>
    <row r="187" spans="1:6" ht="14.25" customHeight="1">
      <c r="A187" s="4"/>
      <c r="B187" s="4"/>
      <c r="C187" s="4"/>
      <c r="D187" s="4"/>
      <c r="E187" s="4"/>
      <c r="F187" s="4"/>
    </row>
    <row r="188" spans="1:6" ht="14.25" customHeight="1">
      <c r="A188" s="4"/>
      <c r="B188" s="4"/>
      <c r="C188" s="4"/>
      <c r="D188" s="4"/>
      <c r="E188" s="4"/>
      <c r="F188" s="4"/>
    </row>
    <row r="189" spans="1:6" ht="14.25" customHeight="1">
      <c r="A189" s="4"/>
      <c r="B189" s="4"/>
      <c r="C189" s="4"/>
      <c r="D189" s="4"/>
      <c r="E189" s="4"/>
      <c r="F189" s="4"/>
    </row>
    <row r="190" spans="1:6" ht="14.25" customHeight="1">
      <c r="A190" s="4"/>
      <c r="B190" s="4"/>
      <c r="C190" s="4"/>
      <c r="D190" s="4"/>
      <c r="E190" s="4"/>
      <c r="F190" s="4"/>
    </row>
    <row r="191" spans="1:6" ht="14.25" customHeight="1">
      <c r="A191" s="4"/>
      <c r="B191" s="4"/>
      <c r="C191" s="4"/>
      <c r="D191" s="4"/>
      <c r="E191" s="4"/>
      <c r="F191" s="4"/>
    </row>
    <row r="192" spans="1:6" ht="14.25" customHeight="1">
      <c r="A192" s="4"/>
      <c r="B192" s="4"/>
      <c r="C192" s="4"/>
      <c r="D192" s="4"/>
      <c r="E192" s="4"/>
      <c r="F192" s="4"/>
    </row>
    <row r="193" spans="1:6" ht="14.25" customHeight="1">
      <c r="A193" s="4"/>
      <c r="B193" s="4"/>
      <c r="C193" s="4"/>
      <c r="D193" s="4"/>
      <c r="E193" s="4"/>
      <c r="F193" s="4"/>
    </row>
    <row r="194" spans="1:6" ht="14.25" customHeight="1">
      <c r="A194" s="4"/>
      <c r="B194" s="4"/>
      <c r="C194" s="4"/>
      <c r="D194" s="4"/>
      <c r="E194" s="4"/>
      <c r="F194" s="4"/>
    </row>
    <row r="195" spans="1:6" ht="14.25" customHeight="1">
      <c r="A195" s="4"/>
      <c r="B195" s="4"/>
      <c r="C195" s="4"/>
      <c r="D195" s="4"/>
      <c r="E195" s="4"/>
      <c r="F195" s="4"/>
    </row>
    <row r="196" spans="1:6" ht="14.25" customHeight="1">
      <c r="A196" s="4"/>
      <c r="B196" s="4"/>
      <c r="C196" s="4"/>
      <c r="D196" s="4"/>
      <c r="E196" s="4"/>
      <c r="F196" s="4"/>
    </row>
    <row r="197" spans="1:6" ht="14.25" customHeight="1">
      <c r="A197" s="4"/>
      <c r="B197" s="4"/>
      <c r="C197" s="4"/>
      <c r="D197" s="4"/>
      <c r="E197" s="4"/>
      <c r="F197" s="4"/>
    </row>
    <row r="198" spans="1:6" ht="14.25" customHeight="1">
      <c r="A198" s="4"/>
      <c r="B198" s="4"/>
      <c r="C198" s="4"/>
      <c r="D198" s="4"/>
      <c r="E198" s="4"/>
      <c r="F198" s="4"/>
    </row>
    <row r="199" spans="1:6" ht="14.25" customHeight="1">
      <c r="A199" s="4"/>
      <c r="B199" s="4"/>
      <c r="C199" s="4"/>
      <c r="D199" s="4"/>
      <c r="E199" s="4"/>
      <c r="F199" s="4"/>
    </row>
    <row r="200" spans="1:6" ht="14.25" customHeight="1">
      <c r="A200" s="4"/>
      <c r="B200" s="4"/>
      <c r="C200" s="4"/>
      <c r="D200" s="4"/>
      <c r="E200" s="4"/>
      <c r="F200" s="4"/>
    </row>
    <row r="201" spans="1:6" ht="14.25" customHeight="1">
      <c r="A201" s="4"/>
      <c r="B201" s="4"/>
      <c r="C201" s="4"/>
      <c r="D201" s="4"/>
      <c r="E201" s="4"/>
      <c r="F201" s="4"/>
    </row>
    <row r="202" spans="1:6" ht="14.25" customHeight="1">
      <c r="A202" s="4"/>
      <c r="B202" s="4"/>
      <c r="C202" s="4"/>
      <c r="D202" s="4"/>
      <c r="E202" s="4"/>
      <c r="F202" s="4"/>
    </row>
    <row r="203" spans="1:6" ht="14.25" customHeight="1">
      <c r="A203" s="4"/>
      <c r="B203" s="4"/>
      <c r="C203" s="4"/>
      <c r="D203" s="4"/>
      <c r="E203" s="4"/>
      <c r="F203" s="4"/>
    </row>
    <row r="204" spans="1:6" ht="14.25" customHeight="1">
      <c r="A204" s="4"/>
      <c r="B204" s="4"/>
      <c r="C204" s="4"/>
      <c r="D204" s="4"/>
      <c r="E204" s="4"/>
      <c r="F204" s="4"/>
    </row>
    <row r="205" spans="1:6" ht="14.25" customHeight="1">
      <c r="A205" s="4"/>
      <c r="B205" s="4"/>
      <c r="C205" s="4"/>
      <c r="D205" s="4"/>
      <c r="E205" s="4"/>
      <c r="F205" s="4"/>
    </row>
    <row r="206" spans="1:6" ht="14.25" customHeight="1">
      <c r="A206" s="4"/>
      <c r="B206" s="4"/>
      <c r="C206" s="4"/>
      <c r="D206" s="4"/>
      <c r="E206" s="4"/>
      <c r="F206" s="4"/>
    </row>
    <row r="207" spans="1:6" ht="14.25" customHeight="1">
      <c r="A207" s="4"/>
      <c r="B207" s="4"/>
      <c r="C207" s="4"/>
      <c r="D207" s="4"/>
      <c r="E207" s="4"/>
      <c r="F207" s="4"/>
    </row>
    <row r="208" spans="1:6" ht="14.25" customHeight="1">
      <c r="A208" s="4"/>
      <c r="B208" s="4"/>
      <c r="C208" s="4"/>
      <c r="D208" s="4"/>
      <c r="E208" s="4"/>
      <c r="F208" s="4"/>
    </row>
    <row r="209" spans="1:6" ht="14.25" customHeight="1">
      <c r="A209" s="4"/>
      <c r="B209" s="4"/>
      <c r="C209" s="4"/>
      <c r="D209" s="4"/>
      <c r="E209" s="4"/>
      <c r="F209" s="4"/>
    </row>
    <row r="210" spans="1:6" ht="14.25" customHeight="1">
      <c r="A210" s="4"/>
      <c r="B210" s="4"/>
      <c r="C210" s="4"/>
      <c r="D210" s="4"/>
      <c r="E210" s="4"/>
      <c r="F210" s="4"/>
    </row>
    <row r="211" spans="1:6" ht="14.25" customHeight="1">
      <c r="A211" s="4"/>
      <c r="B211" s="4"/>
      <c r="C211" s="4"/>
      <c r="D211" s="4"/>
      <c r="E211" s="4"/>
      <c r="F211" s="4"/>
    </row>
    <row r="212" spans="1:6" ht="14.25" customHeight="1">
      <c r="A212" s="4"/>
      <c r="B212" s="4"/>
      <c r="C212" s="4"/>
      <c r="D212" s="4"/>
      <c r="E212" s="4"/>
      <c r="F212" s="4"/>
    </row>
    <row r="213" spans="1:6" ht="14.25" customHeight="1">
      <c r="A213" s="4"/>
      <c r="B213" s="4"/>
      <c r="C213" s="4"/>
      <c r="D213" s="4"/>
      <c r="E213" s="4"/>
      <c r="F213" s="4"/>
    </row>
    <row r="214" spans="1:6" ht="14.25" customHeight="1">
      <c r="A214" s="4"/>
      <c r="B214" s="4"/>
      <c r="C214" s="4"/>
      <c r="D214" s="4"/>
      <c r="E214" s="4"/>
      <c r="F214" s="4"/>
    </row>
    <row r="215" spans="1:6" ht="14.25" customHeight="1">
      <c r="A215" s="4"/>
      <c r="B215" s="4"/>
      <c r="C215" s="4"/>
      <c r="D215" s="4"/>
      <c r="E215" s="4"/>
      <c r="F215" s="4"/>
    </row>
    <row r="216" spans="1:6" ht="14.25" customHeight="1">
      <c r="A216" s="4"/>
      <c r="B216" s="4"/>
      <c r="C216" s="4"/>
      <c r="D216" s="4"/>
      <c r="E216" s="4"/>
      <c r="F216" s="4"/>
    </row>
    <row r="217" spans="1:6" ht="14.25" customHeight="1">
      <c r="A217" s="4"/>
      <c r="B217" s="4"/>
      <c r="C217" s="4"/>
      <c r="D217" s="4"/>
      <c r="E217" s="4"/>
      <c r="F217" s="4"/>
    </row>
    <row r="218" spans="1:6" ht="14.25" customHeight="1">
      <c r="A218" s="4"/>
      <c r="B218" s="4"/>
      <c r="C218" s="4"/>
      <c r="D218" s="4"/>
      <c r="E218" s="4"/>
      <c r="F218" s="4"/>
    </row>
    <row r="219" spans="1:6" ht="14.25" customHeight="1">
      <c r="A219" s="4"/>
      <c r="B219" s="4"/>
      <c r="C219" s="4"/>
      <c r="D219" s="4"/>
      <c r="E219" s="4"/>
      <c r="F219" s="4"/>
    </row>
    <row r="220" spans="1:6" ht="14.25" customHeight="1">
      <c r="A220" s="4"/>
      <c r="B220" s="4"/>
      <c r="C220" s="4"/>
      <c r="D220" s="4"/>
      <c r="E220" s="4"/>
      <c r="F220" s="4"/>
    </row>
    <row r="221" spans="1:6" ht="14.25" customHeight="1">
      <c r="A221" s="4"/>
      <c r="B221" s="4"/>
      <c r="C221" s="4"/>
      <c r="D221" s="4"/>
      <c r="E221" s="4"/>
      <c r="F221" s="4"/>
    </row>
    <row r="222" spans="1:6" ht="14.25" customHeight="1">
      <c r="A222" s="4"/>
      <c r="B222" s="4"/>
      <c r="C222" s="4"/>
      <c r="D222" s="4"/>
      <c r="E222" s="4"/>
      <c r="F222" s="4"/>
    </row>
    <row r="223" spans="1:6" ht="14.25" customHeight="1">
      <c r="A223" s="4"/>
      <c r="B223" s="4"/>
      <c r="C223" s="4"/>
      <c r="D223" s="4"/>
      <c r="E223" s="4"/>
      <c r="F223" s="4"/>
    </row>
    <row r="224" spans="1:6" ht="14.25" customHeight="1">
      <c r="A224" s="4"/>
      <c r="B224" s="4"/>
      <c r="C224" s="4"/>
      <c r="D224" s="4"/>
      <c r="E224" s="4"/>
      <c r="F224" s="4"/>
    </row>
    <row r="225" spans="1:6" ht="14.25" customHeight="1">
      <c r="A225" s="4"/>
      <c r="B225" s="4"/>
      <c r="C225" s="4"/>
      <c r="D225" s="4"/>
      <c r="E225" s="4"/>
      <c r="F225" s="4"/>
    </row>
    <row r="226" spans="1:6" ht="14.25" customHeight="1">
      <c r="A226" s="4"/>
      <c r="B226" s="4"/>
      <c r="C226" s="4"/>
      <c r="D226" s="4"/>
      <c r="E226" s="4"/>
      <c r="F226" s="4"/>
    </row>
    <row r="227" spans="1:6" ht="14.25" customHeight="1">
      <c r="A227" s="4"/>
      <c r="B227" s="4"/>
      <c r="C227" s="4"/>
      <c r="D227" s="4"/>
      <c r="E227" s="4"/>
      <c r="F227" s="4"/>
    </row>
    <row r="228" spans="1:6" ht="14.25" customHeight="1">
      <c r="A228" s="4"/>
      <c r="B228" s="4"/>
      <c r="C228" s="4"/>
      <c r="D228" s="4"/>
      <c r="E228" s="4"/>
      <c r="F228" s="4"/>
    </row>
    <row r="229" spans="1:6" ht="14.25" customHeight="1">
      <c r="A229" s="4"/>
      <c r="B229" s="4"/>
      <c r="C229" s="4"/>
      <c r="D229" s="4"/>
      <c r="E229" s="4"/>
      <c r="F229" s="4"/>
    </row>
    <row r="230" spans="1:6" ht="14.25" customHeight="1">
      <c r="A230" s="4"/>
      <c r="B230" s="4"/>
      <c r="C230" s="4"/>
      <c r="D230" s="4"/>
      <c r="E230" s="4"/>
      <c r="F230" s="4"/>
    </row>
    <row r="231" spans="1:6" ht="14.25" customHeight="1">
      <c r="A231" s="4"/>
      <c r="B231" s="4"/>
      <c r="C231" s="4"/>
      <c r="D231" s="4"/>
      <c r="E231" s="4"/>
      <c r="F231" s="4"/>
    </row>
    <row r="232" spans="1:6" ht="14.25" customHeight="1">
      <c r="A232" s="4"/>
      <c r="B232" s="4"/>
      <c r="C232" s="4"/>
      <c r="D232" s="4"/>
      <c r="E232" s="4"/>
      <c r="F232" s="4"/>
    </row>
    <row r="233" spans="1:6" ht="14.25" customHeight="1">
      <c r="A233" s="4"/>
      <c r="B233" s="4"/>
      <c r="C233" s="4"/>
      <c r="D233" s="4"/>
      <c r="E233" s="4"/>
      <c r="F233" s="4"/>
    </row>
    <row r="234" spans="1:6" ht="14.25" customHeight="1">
      <c r="A234" s="4"/>
      <c r="B234" s="4"/>
      <c r="C234" s="4"/>
      <c r="D234" s="4"/>
      <c r="E234" s="4"/>
      <c r="F234" s="4"/>
    </row>
    <row r="235" spans="1:6" ht="14.25" customHeight="1">
      <c r="A235" s="4"/>
      <c r="B235" s="4"/>
      <c r="C235" s="4"/>
      <c r="D235" s="4"/>
      <c r="E235" s="4"/>
      <c r="F235" s="4"/>
    </row>
    <row r="236" spans="1:6" ht="14.25" customHeight="1">
      <c r="A236" s="4"/>
      <c r="B236" s="4"/>
      <c r="C236" s="4"/>
      <c r="D236" s="4"/>
      <c r="E236" s="4"/>
      <c r="F236" s="4"/>
    </row>
    <row r="237" spans="1:6" ht="14.25" customHeight="1">
      <c r="A237" s="4"/>
      <c r="B237" s="4"/>
      <c r="C237" s="4"/>
      <c r="D237" s="4"/>
      <c r="E237" s="4"/>
      <c r="F237" s="4"/>
    </row>
    <row r="238" spans="1:6" ht="14.25" customHeight="1">
      <c r="A238" s="4"/>
      <c r="B238" s="4"/>
      <c r="C238" s="4"/>
      <c r="D238" s="4"/>
      <c r="E238" s="4"/>
      <c r="F238" s="4"/>
    </row>
    <row r="239" spans="1:6" ht="14.25" customHeight="1">
      <c r="A239" s="4"/>
      <c r="B239" s="4"/>
      <c r="C239" s="4"/>
      <c r="D239" s="4"/>
      <c r="E239" s="4"/>
      <c r="F239" s="4"/>
    </row>
    <row r="240" spans="1:6" ht="14.25" customHeight="1">
      <c r="A240" s="4"/>
      <c r="B240" s="4"/>
      <c r="C240" s="4"/>
      <c r="D240" s="4"/>
      <c r="E240" s="4"/>
      <c r="F240" s="4"/>
    </row>
    <row r="241" spans="1:6" ht="14.25" customHeight="1">
      <c r="A241" s="4"/>
      <c r="B241" s="4"/>
      <c r="C241" s="4"/>
      <c r="D241" s="4"/>
      <c r="E241" s="4"/>
      <c r="F241" s="4"/>
    </row>
    <row r="242" spans="1:6" ht="14.25" customHeight="1">
      <c r="A242" s="4"/>
      <c r="B242" s="4"/>
      <c r="C242" s="4"/>
      <c r="D242" s="4"/>
      <c r="E242" s="4"/>
      <c r="F242" s="4"/>
    </row>
    <row r="243" spans="1:6" ht="14.25" customHeight="1">
      <c r="A243" s="4"/>
      <c r="B243" s="4"/>
      <c r="C243" s="4"/>
      <c r="D243" s="4"/>
      <c r="E243" s="4"/>
      <c r="F243" s="4"/>
    </row>
    <row r="244" spans="1:6" ht="14.25" customHeight="1">
      <c r="A244" s="4"/>
      <c r="B244" s="4"/>
      <c r="C244" s="4"/>
      <c r="D244" s="4"/>
      <c r="E244" s="4"/>
      <c r="F244" s="4"/>
    </row>
    <row r="245" spans="1:6" ht="14.25" customHeight="1">
      <c r="A245" s="4"/>
      <c r="B245" s="4"/>
      <c r="C245" s="4"/>
      <c r="D245" s="4"/>
      <c r="E245" s="4"/>
      <c r="F245" s="4"/>
    </row>
    <row r="246" spans="1:6" ht="14.25" customHeight="1">
      <c r="A246" s="4"/>
      <c r="B246" s="4"/>
      <c r="C246" s="4"/>
      <c r="D246" s="4"/>
      <c r="E246" s="4"/>
      <c r="F246" s="4"/>
    </row>
    <row r="247" spans="1:6" ht="14.25" customHeight="1">
      <c r="A247" s="4"/>
      <c r="B247" s="4"/>
      <c r="C247" s="4"/>
      <c r="D247" s="4"/>
      <c r="E247" s="4"/>
      <c r="F247" s="4"/>
    </row>
    <row r="248" spans="1:6" ht="14.25" customHeight="1">
      <c r="A248" s="4"/>
      <c r="B248" s="4"/>
      <c r="C248" s="4"/>
      <c r="D248" s="4"/>
      <c r="E248" s="4"/>
      <c r="F248" s="4"/>
    </row>
    <row r="249" spans="1:6" ht="14.25" customHeight="1">
      <c r="A249" s="4"/>
      <c r="B249" s="4"/>
      <c r="C249" s="4"/>
      <c r="D249" s="4"/>
      <c r="E249" s="4"/>
      <c r="F249" s="4"/>
    </row>
    <row r="250" spans="1:6" ht="14.25" customHeight="1">
      <c r="A250" s="4"/>
      <c r="B250" s="4"/>
      <c r="C250" s="4"/>
      <c r="D250" s="4"/>
      <c r="E250" s="4"/>
      <c r="F250" s="4"/>
    </row>
    <row r="251" spans="1:6" ht="14.25" customHeight="1">
      <c r="A251" s="4"/>
      <c r="B251" s="4"/>
      <c r="C251" s="4"/>
      <c r="D251" s="4"/>
      <c r="E251" s="4"/>
      <c r="F251" s="4"/>
    </row>
    <row r="252" spans="1:6" ht="14.25" customHeight="1">
      <c r="A252" s="4"/>
      <c r="B252" s="4"/>
      <c r="C252" s="4"/>
      <c r="D252" s="4"/>
      <c r="E252" s="4"/>
      <c r="F252" s="4"/>
    </row>
    <row r="253" spans="1:6" ht="14.25" customHeight="1">
      <c r="A253" s="4"/>
      <c r="B253" s="4"/>
      <c r="C253" s="4"/>
      <c r="D253" s="4"/>
      <c r="E253" s="4"/>
      <c r="F253" s="4"/>
    </row>
    <row r="254" spans="1:6" ht="14.25" customHeight="1">
      <c r="A254" s="4"/>
      <c r="B254" s="4"/>
      <c r="C254" s="4"/>
      <c r="D254" s="4"/>
      <c r="E254" s="4"/>
      <c r="F254" s="4"/>
    </row>
    <row r="255" spans="1:6" ht="14.25" customHeight="1">
      <c r="A255" s="4"/>
      <c r="B255" s="4"/>
      <c r="C255" s="4"/>
      <c r="D255" s="4"/>
      <c r="E255" s="4"/>
      <c r="F255" s="4"/>
    </row>
    <row r="256" spans="1:6" ht="14.25" customHeight="1">
      <c r="A256" s="4"/>
      <c r="B256" s="4"/>
      <c r="C256" s="4"/>
      <c r="D256" s="4"/>
      <c r="E256" s="4"/>
      <c r="F256" s="4"/>
    </row>
    <row r="257" spans="1:6" ht="14.25" customHeight="1">
      <c r="A257" s="4"/>
      <c r="B257" s="4"/>
      <c r="C257" s="4"/>
      <c r="D257" s="4"/>
      <c r="E257" s="4"/>
      <c r="F257" s="4"/>
    </row>
    <row r="258" spans="1:6" ht="14.25" customHeight="1">
      <c r="A258" s="4"/>
      <c r="B258" s="4"/>
      <c r="C258" s="4"/>
      <c r="D258" s="4"/>
      <c r="E258" s="4"/>
      <c r="F258" s="4"/>
    </row>
    <row r="259" spans="1:6" ht="14.25" customHeight="1">
      <c r="A259" s="4"/>
      <c r="B259" s="4"/>
      <c r="C259" s="4"/>
      <c r="D259" s="4"/>
      <c r="E259" s="4"/>
      <c r="F259" s="4"/>
    </row>
    <row r="260" spans="1:6" ht="14.25" customHeight="1">
      <c r="A260" s="4"/>
      <c r="B260" s="4"/>
      <c r="C260" s="4"/>
      <c r="D260" s="4"/>
      <c r="E260" s="4"/>
      <c r="F260" s="4"/>
    </row>
    <row r="261" spans="1:6" ht="14.25" customHeight="1">
      <c r="A261" s="4"/>
      <c r="B261" s="4"/>
      <c r="C261" s="4"/>
      <c r="D261" s="4"/>
      <c r="E261" s="4"/>
      <c r="F261" s="4"/>
    </row>
    <row r="262" spans="1:6" ht="14.25" customHeight="1">
      <c r="A262" s="4"/>
      <c r="B262" s="4"/>
      <c r="C262" s="4"/>
      <c r="D262" s="4"/>
      <c r="E262" s="4"/>
      <c r="F262" s="4"/>
    </row>
    <row r="263" spans="1:6" ht="14.25" customHeight="1">
      <c r="A263" s="4"/>
      <c r="B263" s="4"/>
      <c r="C263" s="4"/>
      <c r="D263" s="4"/>
      <c r="E263" s="4"/>
      <c r="F263" s="4"/>
    </row>
    <row r="264" spans="1:6" ht="14.25" customHeight="1">
      <c r="A264" s="4"/>
      <c r="B264" s="4"/>
      <c r="C264" s="4"/>
      <c r="D264" s="4"/>
      <c r="E264" s="4"/>
      <c r="F264" s="4"/>
    </row>
    <row r="265" spans="1:6" ht="14.25" customHeight="1">
      <c r="A265" s="4"/>
      <c r="B265" s="4"/>
      <c r="C265" s="4"/>
      <c r="D265" s="4"/>
      <c r="E265" s="4"/>
      <c r="F265" s="4"/>
    </row>
    <row r="266" spans="1:6" ht="14.25" customHeight="1">
      <c r="A266" s="4"/>
      <c r="B266" s="4"/>
      <c r="C266" s="4"/>
      <c r="D266" s="4"/>
      <c r="E266" s="4"/>
      <c r="F266" s="4"/>
    </row>
    <row r="267" spans="1:6" ht="14.25" customHeight="1">
      <c r="A267" s="4"/>
      <c r="B267" s="4"/>
      <c r="C267" s="4"/>
      <c r="D267" s="4"/>
      <c r="E267" s="4"/>
      <c r="F267" s="4"/>
    </row>
    <row r="268" spans="1:6" ht="14.25" customHeight="1">
      <c r="A268" s="4"/>
      <c r="B268" s="4"/>
      <c r="C268" s="4"/>
      <c r="D268" s="4"/>
      <c r="E268" s="4"/>
      <c r="F268" s="4"/>
    </row>
    <row r="269" spans="1:6" ht="14.25" customHeight="1">
      <c r="A269" s="4"/>
      <c r="B269" s="4"/>
      <c r="C269" s="4"/>
      <c r="D269" s="4"/>
      <c r="E269" s="4"/>
      <c r="F269" s="4"/>
    </row>
    <row r="270" spans="1:6" ht="14.25" customHeight="1">
      <c r="A270" s="4"/>
      <c r="B270" s="4"/>
      <c r="C270" s="4"/>
      <c r="D270" s="4"/>
      <c r="E270" s="4"/>
      <c r="F270" s="4"/>
    </row>
    <row r="271" spans="1:6" ht="14.25" customHeight="1">
      <c r="A271" s="4"/>
      <c r="B271" s="4"/>
      <c r="C271" s="4"/>
      <c r="D271" s="4"/>
      <c r="E271" s="4"/>
      <c r="F271" s="4"/>
    </row>
    <row r="272" spans="1:6" ht="14.25" customHeight="1">
      <c r="A272" s="4"/>
      <c r="B272" s="4"/>
      <c r="C272" s="4"/>
      <c r="D272" s="4"/>
      <c r="E272" s="4"/>
      <c r="F272" s="4"/>
    </row>
    <row r="273" spans="1:6" ht="14.25" customHeight="1">
      <c r="A273" s="4"/>
      <c r="B273" s="4"/>
      <c r="C273" s="4"/>
      <c r="D273" s="4"/>
      <c r="E273" s="4"/>
      <c r="F273" s="4"/>
    </row>
    <row r="274" spans="1:6" ht="14.25" customHeight="1">
      <c r="A274" s="4"/>
      <c r="B274" s="4"/>
      <c r="C274" s="4"/>
      <c r="D274" s="4"/>
      <c r="E274" s="4"/>
      <c r="F274" s="4"/>
    </row>
    <row r="275" spans="1:6" ht="14.25" customHeight="1">
      <c r="A275" s="4"/>
      <c r="B275" s="4"/>
      <c r="C275" s="4"/>
      <c r="D275" s="4"/>
      <c r="E275" s="4"/>
      <c r="F275" s="4"/>
    </row>
    <row r="276" spans="1:6" ht="14.25" customHeight="1">
      <c r="A276" s="4"/>
      <c r="B276" s="4"/>
      <c r="C276" s="4"/>
      <c r="D276" s="4"/>
      <c r="E276" s="4"/>
      <c r="F276" s="4"/>
    </row>
    <row r="277" spans="1:6" ht="14.25" customHeight="1">
      <c r="A277" s="4"/>
      <c r="B277" s="4"/>
      <c r="C277" s="4"/>
      <c r="D277" s="4"/>
      <c r="E277" s="4"/>
      <c r="F277" s="4"/>
    </row>
    <row r="278" spans="1:6" ht="14.25" customHeight="1">
      <c r="A278" s="4"/>
      <c r="B278" s="4"/>
      <c r="C278" s="4"/>
      <c r="D278" s="4"/>
      <c r="E278" s="4"/>
      <c r="F278" s="4"/>
    </row>
    <row r="279" spans="1:6" ht="14.25" customHeight="1">
      <c r="A279" s="4"/>
      <c r="B279" s="4"/>
      <c r="C279" s="4"/>
      <c r="D279" s="4"/>
      <c r="E279" s="4"/>
      <c r="F279" s="4"/>
    </row>
    <row r="280" spans="1:6" ht="14.25" customHeight="1">
      <c r="A280" s="4"/>
      <c r="B280" s="4"/>
      <c r="C280" s="4"/>
      <c r="D280" s="4"/>
      <c r="E280" s="4"/>
      <c r="F280" s="4"/>
    </row>
    <row r="281" spans="1:6" ht="14.25" customHeight="1">
      <c r="A281" s="4"/>
      <c r="B281" s="4"/>
      <c r="C281" s="4"/>
      <c r="D281" s="4"/>
      <c r="E281" s="4"/>
      <c r="F281" s="4"/>
    </row>
    <row r="282" spans="1:6" ht="14.25" customHeight="1">
      <c r="A282" s="4"/>
      <c r="B282" s="4"/>
      <c r="C282" s="4"/>
      <c r="D282" s="4"/>
      <c r="E282" s="4"/>
      <c r="F282" s="4"/>
    </row>
    <row r="283" spans="1:6" ht="14.25" customHeight="1">
      <c r="A283" s="4"/>
      <c r="B283" s="4"/>
      <c r="C283" s="4"/>
      <c r="D283" s="4"/>
      <c r="E283" s="4"/>
      <c r="F283" s="4"/>
    </row>
    <row r="284" spans="1:6" ht="14.25" customHeight="1">
      <c r="A284" s="4"/>
      <c r="B284" s="4"/>
      <c r="C284" s="4"/>
      <c r="D284" s="4"/>
      <c r="E284" s="4"/>
      <c r="F284" s="4"/>
    </row>
    <row r="285" spans="1:6" ht="14.25" customHeight="1">
      <c r="A285" s="4"/>
      <c r="B285" s="4"/>
      <c r="C285" s="4"/>
      <c r="D285" s="4"/>
      <c r="E285" s="4"/>
      <c r="F285" s="4"/>
    </row>
    <row r="286" spans="1:6" ht="14.25" customHeight="1">
      <c r="A286" s="4"/>
      <c r="B286" s="4"/>
      <c r="C286" s="4"/>
      <c r="D286" s="4"/>
      <c r="E286" s="4"/>
      <c r="F286" s="4"/>
    </row>
    <row r="287" spans="1:6" ht="14.25" customHeight="1">
      <c r="A287" s="4"/>
      <c r="B287" s="4"/>
      <c r="C287" s="4"/>
      <c r="D287" s="4"/>
      <c r="E287" s="4"/>
      <c r="F287" s="4"/>
    </row>
    <row r="288" spans="1:6" ht="14.25" customHeight="1">
      <c r="A288" s="4"/>
      <c r="B288" s="4"/>
      <c r="C288" s="4"/>
      <c r="D288" s="4"/>
      <c r="E288" s="4"/>
      <c r="F288" s="4"/>
    </row>
    <row r="289" spans="1:6" ht="14.25" customHeight="1">
      <c r="A289" s="4"/>
      <c r="B289" s="4"/>
      <c r="C289" s="4"/>
      <c r="D289" s="4"/>
      <c r="E289" s="4"/>
      <c r="F289" s="4"/>
    </row>
    <row r="290" spans="1:6" ht="14.25" customHeight="1">
      <c r="A290" s="4"/>
      <c r="B290" s="4"/>
      <c r="C290" s="4"/>
      <c r="D290" s="4"/>
      <c r="E290" s="4"/>
      <c r="F290" s="4"/>
    </row>
    <row r="291" spans="1:6" ht="14.25" customHeight="1">
      <c r="A291" s="4"/>
      <c r="B291" s="4"/>
      <c r="C291" s="4"/>
      <c r="D291" s="4"/>
      <c r="E291" s="4"/>
      <c r="F291" s="4"/>
    </row>
    <row r="292" spans="1:6" ht="14.25" customHeight="1">
      <c r="A292" s="4"/>
      <c r="B292" s="4"/>
      <c r="C292" s="4"/>
      <c r="D292" s="4"/>
      <c r="E292" s="4"/>
      <c r="F292" s="4"/>
    </row>
    <row r="293" spans="1:6" ht="14.25" customHeight="1">
      <c r="A293" s="4"/>
      <c r="B293" s="4"/>
      <c r="C293" s="4"/>
      <c r="D293" s="4"/>
      <c r="E293" s="4"/>
      <c r="F293" s="4"/>
    </row>
    <row r="294" spans="1:6" ht="14.25" customHeight="1">
      <c r="A294" s="4"/>
      <c r="B294" s="4"/>
      <c r="C294" s="4"/>
      <c r="D294" s="4"/>
      <c r="E294" s="4"/>
      <c r="F294" s="4"/>
    </row>
    <row r="295" spans="1:6" ht="14.25" customHeight="1">
      <c r="A295" s="4"/>
      <c r="B295" s="4"/>
      <c r="C295" s="4"/>
      <c r="D295" s="4"/>
      <c r="E295" s="4"/>
      <c r="F295" s="4"/>
    </row>
    <row r="296" spans="1:6" ht="14.25" customHeight="1">
      <c r="A296" s="4"/>
      <c r="B296" s="4"/>
      <c r="C296" s="4"/>
      <c r="D296" s="4"/>
      <c r="E296" s="4"/>
      <c r="F296" s="4"/>
    </row>
    <row r="297" spans="1:6" ht="14.25" customHeight="1">
      <c r="A297" s="4"/>
      <c r="B297" s="4"/>
      <c r="C297" s="4"/>
      <c r="D297" s="4"/>
      <c r="E297" s="4"/>
      <c r="F297" s="4"/>
    </row>
    <row r="298" spans="1:6" ht="14.25" customHeight="1">
      <c r="A298" s="4"/>
      <c r="B298" s="4"/>
      <c r="C298" s="4"/>
      <c r="D298" s="4"/>
      <c r="E298" s="4"/>
      <c r="F298" s="4"/>
    </row>
    <row r="299" spans="1:6" ht="14.25" customHeight="1">
      <c r="A299" s="4"/>
      <c r="B299" s="4"/>
      <c r="C299" s="4"/>
      <c r="D299" s="4"/>
      <c r="E299" s="4"/>
      <c r="F299" s="4"/>
    </row>
    <row r="300" spans="1:6" ht="14.25" customHeight="1">
      <c r="A300" s="4"/>
      <c r="B300" s="4"/>
      <c r="C300" s="4"/>
      <c r="D300" s="4"/>
      <c r="E300" s="4"/>
      <c r="F300" s="4"/>
    </row>
    <row r="301" spans="1:6" ht="14.25" customHeight="1">
      <c r="A301" s="4"/>
      <c r="B301" s="4"/>
      <c r="C301" s="4"/>
      <c r="D301" s="4"/>
      <c r="E301" s="4"/>
      <c r="F301" s="4"/>
    </row>
    <row r="302" spans="1:6" ht="14.25" customHeight="1">
      <c r="A302" s="4"/>
      <c r="B302" s="4"/>
      <c r="C302" s="4"/>
      <c r="D302" s="4"/>
      <c r="E302" s="4"/>
      <c r="F302" s="4"/>
    </row>
    <row r="303" spans="1:6" ht="14.25" customHeight="1">
      <c r="A303" s="4"/>
      <c r="B303" s="4"/>
      <c r="C303" s="4"/>
      <c r="D303" s="4"/>
      <c r="E303" s="4"/>
      <c r="F303" s="4"/>
    </row>
    <row r="304" spans="1:6" ht="14.25" customHeight="1">
      <c r="A304" s="4"/>
      <c r="B304" s="4"/>
      <c r="C304" s="4"/>
      <c r="D304" s="4"/>
      <c r="E304" s="4"/>
      <c r="F304" s="4"/>
    </row>
    <row r="305" spans="1:6" ht="14.25" customHeight="1">
      <c r="A305" s="4"/>
      <c r="B305" s="4"/>
      <c r="C305" s="4"/>
      <c r="D305" s="4"/>
      <c r="E305" s="4"/>
      <c r="F305" s="4"/>
    </row>
    <row r="306" spans="1:6" ht="14.25" customHeight="1">
      <c r="A306" s="4"/>
      <c r="B306" s="4"/>
      <c r="C306" s="4"/>
      <c r="D306" s="4"/>
      <c r="E306" s="4"/>
      <c r="F306" s="4"/>
    </row>
    <row r="307" spans="1:6" ht="14.25" customHeight="1">
      <c r="A307" s="4"/>
      <c r="B307" s="4"/>
      <c r="C307" s="4"/>
      <c r="D307" s="4"/>
      <c r="E307" s="4"/>
      <c r="F307" s="4"/>
    </row>
    <row r="308" spans="1:6" ht="14.25" customHeight="1">
      <c r="A308" s="4"/>
      <c r="B308" s="4"/>
      <c r="C308" s="4"/>
      <c r="D308" s="4"/>
      <c r="E308" s="4"/>
      <c r="F308" s="4"/>
    </row>
    <row r="309" spans="1:6" ht="14.25" customHeight="1">
      <c r="A309" s="4"/>
      <c r="B309" s="4"/>
      <c r="C309" s="4"/>
      <c r="D309" s="4"/>
      <c r="E309" s="4"/>
      <c r="F309" s="4"/>
    </row>
    <row r="310" spans="1:6" ht="14.25" customHeight="1">
      <c r="A310" s="4"/>
      <c r="B310" s="4"/>
      <c r="C310" s="4"/>
      <c r="D310" s="4"/>
      <c r="E310" s="4"/>
      <c r="F310" s="4"/>
    </row>
    <row r="311" spans="1:6" ht="14.25" customHeight="1">
      <c r="A311" s="4"/>
      <c r="B311" s="4"/>
      <c r="C311" s="4"/>
      <c r="D311" s="4"/>
      <c r="E311" s="4"/>
      <c r="F311" s="4"/>
    </row>
    <row r="312" spans="1:6" ht="14.25" customHeight="1">
      <c r="A312" s="4"/>
      <c r="B312" s="4"/>
      <c r="C312" s="4"/>
      <c r="D312" s="4"/>
      <c r="E312" s="4"/>
      <c r="F312" s="4"/>
    </row>
    <row r="313" spans="1:6" ht="14.25" customHeight="1">
      <c r="A313" s="4"/>
      <c r="B313" s="4"/>
      <c r="C313" s="4"/>
      <c r="D313" s="4"/>
      <c r="E313" s="4"/>
      <c r="F313" s="4"/>
    </row>
    <row r="314" spans="1:6" ht="14.25" customHeight="1">
      <c r="A314" s="4"/>
      <c r="B314" s="4"/>
      <c r="C314" s="4"/>
      <c r="D314" s="4"/>
      <c r="E314" s="4"/>
      <c r="F314" s="4"/>
    </row>
    <row r="315" spans="1:6" ht="14.25" customHeight="1">
      <c r="A315" s="4"/>
      <c r="B315" s="4"/>
      <c r="C315" s="4"/>
      <c r="D315" s="4"/>
      <c r="E315" s="4"/>
      <c r="F315" s="4"/>
    </row>
    <row r="316" spans="1:6" ht="14.25" customHeight="1">
      <c r="A316" s="4"/>
      <c r="B316" s="4"/>
      <c r="C316" s="4"/>
      <c r="D316" s="4"/>
      <c r="E316" s="4"/>
      <c r="F316" s="4"/>
    </row>
    <row r="317" spans="1:6" ht="14.25" customHeight="1">
      <c r="A317" s="4"/>
      <c r="B317" s="4"/>
      <c r="C317" s="4"/>
      <c r="D317" s="4"/>
      <c r="E317" s="4"/>
      <c r="F317" s="4"/>
    </row>
    <row r="318" spans="1:6" ht="14.25" customHeight="1">
      <c r="A318" s="4"/>
      <c r="B318" s="4"/>
      <c r="C318" s="4"/>
      <c r="D318" s="4"/>
      <c r="E318" s="4"/>
      <c r="F318" s="4"/>
    </row>
    <row r="319" spans="1:6" ht="14.25" customHeight="1">
      <c r="A319" s="4"/>
      <c r="B319" s="4"/>
      <c r="C319" s="4"/>
      <c r="D319" s="4"/>
      <c r="E319" s="4"/>
      <c r="F319" s="4"/>
    </row>
    <row r="320" spans="1:6" ht="14.25" customHeight="1">
      <c r="A320" s="4"/>
      <c r="B320" s="4"/>
      <c r="C320" s="4"/>
      <c r="D320" s="4"/>
      <c r="E320" s="4"/>
      <c r="F320" s="4"/>
    </row>
    <row r="321" spans="1:6" ht="14.25" customHeight="1">
      <c r="A321" s="4"/>
      <c r="B321" s="4"/>
      <c r="C321" s="4"/>
      <c r="D321" s="4"/>
      <c r="E321" s="4"/>
      <c r="F321" s="4"/>
    </row>
    <row r="322" spans="1:6" ht="14.25" customHeight="1">
      <c r="A322" s="4"/>
      <c r="B322" s="4"/>
      <c r="C322" s="4"/>
      <c r="D322" s="4"/>
      <c r="E322" s="4"/>
      <c r="F322" s="4"/>
    </row>
    <row r="323" spans="1:6" ht="14.25" customHeight="1">
      <c r="A323" s="4"/>
      <c r="B323" s="4"/>
      <c r="C323" s="4"/>
      <c r="D323" s="4"/>
      <c r="E323" s="4"/>
      <c r="F323" s="4"/>
    </row>
    <row r="324" spans="1:6" ht="14.25" customHeight="1">
      <c r="A324" s="4"/>
      <c r="B324" s="4"/>
      <c r="C324" s="4"/>
      <c r="D324" s="4"/>
      <c r="E324" s="4"/>
      <c r="F324" s="4"/>
    </row>
    <row r="325" spans="1:6" ht="14.25" customHeight="1">
      <c r="A325" s="4"/>
      <c r="B325" s="4"/>
      <c r="C325" s="4"/>
      <c r="D325" s="4"/>
      <c r="E325" s="4"/>
      <c r="F325" s="4"/>
    </row>
    <row r="326" spans="1:6" ht="14.25" customHeight="1">
      <c r="A326" s="4"/>
      <c r="B326" s="4"/>
      <c r="C326" s="4"/>
      <c r="D326" s="4"/>
      <c r="E326" s="4"/>
      <c r="F326" s="4"/>
    </row>
    <row r="327" spans="1:6" ht="14.25" customHeight="1">
      <c r="A327" s="4"/>
      <c r="B327" s="4"/>
      <c r="C327" s="4"/>
      <c r="D327" s="4"/>
      <c r="E327" s="4"/>
      <c r="F327" s="4"/>
    </row>
    <row r="328" spans="1:6" ht="14.25" customHeight="1">
      <c r="A328" s="4"/>
      <c r="B328" s="4"/>
      <c r="C328" s="4"/>
      <c r="D328" s="4"/>
      <c r="E328" s="4"/>
      <c r="F328" s="4"/>
    </row>
    <row r="329" spans="1:6" ht="14.25" customHeight="1">
      <c r="A329" s="4"/>
      <c r="B329" s="4"/>
      <c r="C329" s="4"/>
      <c r="D329" s="4"/>
      <c r="E329" s="4"/>
      <c r="F329" s="4"/>
    </row>
    <row r="330" spans="1:6" ht="14.25" customHeight="1">
      <c r="A330" s="4"/>
      <c r="B330" s="4"/>
      <c r="C330" s="4"/>
      <c r="D330" s="4"/>
      <c r="E330" s="4"/>
      <c r="F330" s="4"/>
    </row>
    <row r="331" spans="1:6" ht="14.25" customHeight="1">
      <c r="A331" s="4"/>
      <c r="B331" s="4"/>
      <c r="C331" s="4"/>
      <c r="D331" s="4"/>
      <c r="E331" s="4"/>
      <c r="F331" s="4"/>
    </row>
    <row r="332" spans="1:6" ht="14.25" customHeight="1">
      <c r="A332" s="4"/>
      <c r="B332" s="4"/>
      <c r="C332" s="4"/>
      <c r="D332" s="4"/>
      <c r="E332" s="4"/>
      <c r="F332" s="4"/>
    </row>
    <row r="333" spans="1:6" ht="14.25" customHeight="1">
      <c r="A333" s="4"/>
      <c r="B333" s="4"/>
      <c r="C333" s="4"/>
      <c r="D333" s="4"/>
      <c r="E333" s="4"/>
      <c r="F333" s="4"/>
    </row>
    <row r="334" spans="1:6" ht="14.25" customHeight="1">
      <c r="A334" s="4"/>
      <c r="B334" s="4"/>
      <c r="C334" s="4"/>
      <c r="D334" s="4"/>
      <c r="E334" s="4"/>
      <c r="F334" s="4"/>
    </row>
    <row r="335" spans="1:6" ht="14.25" customHeight="1">
      <c r="A335" s="4"/>
      <c r="B335" s="4"/>
      <c r="C335" s="4"/>
      <c r="D335" s="4"/>
      <c r="E335" s="4"/>
      <c r="F335" s="4"/>
    </row>
    <row r="336" spans="1:6" ht="14.25" customHeight="1">
      <c r="A336" s="4"/>
      <c r="B336" s="4"/>
      <c r="C336" s="4"/>
      <c r="D336" s="4"/>
      <c r="E336" s="4"/>
      <c r="F336" s="4"/>
    </row>
    <row r="337" spans="1:6" ht="14.25" customHeight="1">
      <c r="A337" s="4"/>
      <c r="B337" s="4"/>
      <c r="C337" s="4"/>
      <c r="D337" s="4"/>
      <c r="E337" s="4"/>
      <c r="F337" s="4"/>
    </row>
    <row r="338" spans="1:6" ht="14.25" customHeight="1">
      <c r="A338" s="4"/>
      <c r="B338" s="4"/>
      <c r="C338" s="4"/>
      <c r="D338" s="4"/>
      <c r="E338" s="4"/>
      <c r="F338" s="4"/>
    </row>
    <row r="339" spans="1:6" ht="14.25" customHeight="1">
      <c r="A339" s="4"/>
      <c r="B339" s="4"/>
      <c r="C339" s="4"/>
      <c r="D339" s="4"/>
      <c r="E339" s="4"/>
      <c r="F339" s="4"/>
    </row>
    <row r="340" spans="1:6" ht="14.25" customHeight="1">
      <c r="A340" s="4"/>
      <c r="B340" s="4"/>
      <c r="C340" s="4"/>
      <c r="D340" s="4"/>
      <c r="E340" s="4"/>
      <c r="F340" s="4"/>
    </row>
    <row r="341" spans="1:6" ht="14.25" customHeight="1">
      <c r="A341" s="4"/>
      <c r="B341" s="4"/>
      <c r="C341" s="4"/>
      <c r="D341" s="4"/>
      <c r="E341" s="4"/>
      <c r="F341" s="4"/>
    </row>
    <row r="342" spans="1:6" ht="14.25" customHeight="1">
      <c r="A342" s="4"/>
      <c r="B342" s="4"/>
      <c r="C342" s="4"/>
      <c r="D342" s="4"/>
      <c r="E342" s="4"/>
      <c r="F342" s="4"/>
    </row>
    <row r="343" spans="1:6" ht="14.25" customHeight="1">
      <c r="A343" s="4"/>
      <c r="B343" s="4"/>
      <c r="C343" s="4"/>
      <c r="D343" s="4"/>
      <c r="E343" s="4"/>
      <c r="F343" s="4"/>
    </row>
    <row r="344" spans="1:6" ht="14.25" customHeight="1">
      <c r="A344" s="4"/>
      <c r="B344" s="4"/>
      <c r="C344" s="4"/>
      <c r="D344" s="4"/>
      <c r="E344" s="4"/>
      <c r="F344" s="4"/>
    </row>
    <row r="345" spans="1:6" ht="14.25" customHeight="1">
      <c r="A345" s="4"/>
      <c r="B345" s="4"/>
      <c r="C345" s="4"/>
      <c r="D345" s="4"/>
      <c r="E345" s="4"/>
      <c r="F345" s="4"/>
    </row>
    <row r="346" spans="1:6" ht="14.25" customHeight="1">
      <c r="A346" s="4"/>
      <c r="B346" s="4"/>
      <c r="C346" s="4"/>
      <c r="D346" s="4"/>
      <c r="E346" s="4"/>
      <c r="F346" s="4"/>
    </row>
    <row r="347" spans="1:6" ht="14.25" customHeight="1">
      <c r="A347" s="4"/>
      <c r="B347" s="4"/>
      <c r="C347" s="4"/>
      <c r="D347" s="4"/>
      <c r="E347" s="4"/>
      <c r="F347" s="4"/>
    </row>
    <row r="348" spans="1:6" ht="14.25" customHeight="1">
      <c r="A348" s="4"/>
      <c r="B348" s="4"/>
      <c r="C348" s="4"/>
      <c r="D348" s="4"/>
      <c r="E348" s="4"/>
      <c r="F348" s="4"/>
    </row>
    <row r="349" spans="1:6" ht="14.25" customHeight="1">
      <c r="A349" s="4"/>
      <c r="B349" s="4"/>
      <c r="C349" s="4"/>
      <c r="D349" s="4"/>
      <c r="E349" s="4"/>
      <c r="F349" s="4"/>
    </row>
    <row r="350" spans="1:6" ht="14.25" customHeight="1">
      <c r="A350" s="4"/>
      <c r="B350" s="4"/>
      <c r="C350" s="4"/>
      <c r="D350" s="4"/>
      <c r="E350" s="4"/>
      <c r="F350" s="4"/>
    </row>
    <row r="351" spans="1:6" ht="14.25" customHeight="1">
      <c r="A351" s="4"/>
      <c r="B351" s="4"/>
      <c r="C351" s="4"/>
      <c r="D351" s="4"/>
      <c r="E351" s="4"/>
      <c r="F351" s="4"/>
    </row>
    <row r="352" spans="1:6" ht="14.25" customHeight="1">
      <c r="A352" s="4"/>
      <c r="B352" s="4"/>
      <c r="C352" s="4"/>
      <c r="D352" s="4"/>
      <c r="E352" s="4"/>
      <c r="F352" s="4"/>
    </row>
    <row r="353" spans="1:6" ht="14.25" customHeight="1">
      <c r="A353" s="4"/>
      <c r="B353" s="4"/>
      <c r="C353" s="4"/>
      <c r="D353" s="4"/>
      <c r="E353" s="4"/>
      <c r="F353" s="4"/>
    </row>
    <row r="354" spans="1:6" ht="14.25" customHeight="1">
      <c r="A354" s="4"/>
      <c r="B354" s="4"/>
      <c r="C354" s="4"/>
      <c r="D354" s="4"/>
      <c r="E354" s="4"/>
      <c r="F354" s="4"/>
    </row>
    <row r="355" spans="1:6" ht="14.25" customHeight="1">
      <c r="A355" s="4"/>
      <c r="B355" s="4"/>
      <c r="C355" s="4"/>
      <c r="D355" s="4"/>
      <c r="E355" s="4"/>
      <c r="F355" s="4"/>
    </row>
    <row r="356" spans="1:6" ht="14.25" customHeight="1">
      <c r="A356" s="4"/>
      <c r="B356" s="4"/>
      <c r="C356" s="4"/>
      <c r="D356" s="4"/>
      <c r="E356" s="4"/>
      <c r="F356" s="4"/>
    </row>
    <row r="357" spans="1:6" ht="14.25" customHeight="1">
      <c r="A357" s="4"/>
      <c r="B357" s="4"/>
      <c r="C357" s="4"/>
      <c r="D357" s="4"/>
      <c r="E357" s="4"/>
      <c r="F357" s="4"/>
    </row>
    <row r="358" spans="1:6" ht="14.25" customHeight="1">
      <c r="A358" s="4"/>
      <c r="B358" s="4"/>
      <c r="C358" s="4"/>
      <c r="D358" s="4"/>
      <c r="E358" s="4"/>
      <c r="F358" s="4"/>
    </row>
    <row r="359" spans="1:6" ht="14.25" customHeight="1">
      <c r="A359" s="4"/>
      <c r="B359" s="4"/>
      <c r="C359" s="4"/>
      <c r="D359" s="4"/>
      <c r="E359" s="4"/>
      <c r="F359" s="4"/>
    </row>
    <row r="360" spans="1:6" ht="14.25" customHeight="1">
      <c r="A360" s="4"/>
      <c r="B360" s="4"/>
      <c r="C360" s="4"/>
      <c r="D360" s="4"/>
      <c r="E360" s="4"/>
      <c r="F360" s="4"/>
    </row>
    <row r="361" spans="1:6" ht="14.25" customHeight="1">
      <c r="A361" s="4"/>
      <c r="B361" s="4"/>
      <c r="C361" s="4"/>
      <c r="D361" s="4"/>
      <c r="E361" s="4"/>
      <c r="F361" s="4"/>
    </row>
    <row r="362" spans="1:6" ht="14.25" customHeight="1">
      <c r="A362" s="4"/>
      <c r="B362" s="4"/>
      <c r="C362" s="4"/>
      <c r="D362" s="4"/>
      <c r="E362" s="4"/>
      <c r="F362" s="4"/>
    </row>
    <row r="363" spans="1:6" ht="14.25" customHeight="1">
      <c r="A363" s="4"/>
      <c r="B363" s="4"/>
      <c r="C363" s="4"/>
      <c r="D363" s="4"/>
      <c r="E363" s="4"/>
      <c r="F363" s="4"/>
    </row>
    <row r="364" spans="1:6" ht="14.25" customHeight="1">
      <c r="A364" s="4"/>
      <c r="B364" s="4"/>
      <c r="C364" s="4"/>
      <c r="D364" s="4"/>
      <c r="E364" s="4"/>
      <c r="F364" s="4"/>
    </row>
    <row r="365" spans="1:6" ht="14.25" customHeight="1">
      <c r="A365" s="4"/>
      <c r="B365" s="4"/>
      <c r="C365" s="4"/>
      <c r="D365" s="4"/>
      <c r="E365" s="4"/>
      <c r="F365" s="4"/>
    </row>
    <row r="366" spans="1:6" ht="14.25" customHeight="1">
      <c r="A366" s="4"/>
      <c r="B366" s="4"/>
      <c r="C366" s="4"/>
      <c r="D366" s="4"/>
      <c r="E366" s="4"/>
      <c r="F366" s="4"/>
    </row>
    <row r="367" spans="1:6" ht="14.25" customHeight="1">
      <c r="A367" s="4"/>
      <c r="B367" s="4"/>
      <c r="C367" s="4"/>
      <c r="D367" s="4"/>
      <c r="E367" s="4"/>
      <c r="F367" s="4"/>
    </row>
    <row r="368" spans="1:6" ht="14.25" customHeight="1">
      <c r="A368" s="4"/>
      <c r="B368" s="4"/>
      <c r="C368" s="4"/>
      <c r="D368" s="4"/>
      <c r="E368" s="4"/>
      <c r="F368" s="4"/>
    </row>
    <row r="369" spans="1:6" ht="14.25" customHeight="1">
      <c r="A369" s="4"/>
      <c r="B369" s="4"/>
      <c r="C369" s="4"/>
      <c r="D369" s="4"/>
      <c r="E369" s="4"/>
      <c r="F369" s="4"/>
    </row>
    <row r="370" spans="1:6" ht="14.25" customHeight="1">
      <c r="A370" s="4"/>
      <c r="B370" s="4"/>
      <c r="C370" s="4"/>
      <c r="D370" s="4"/>
      <c r="E370" s="4"/>
      <c r="F370" s="4"/>
    </row>
    <row r="371" spans="1:6" ht="14.25" customHeight="1">
      <c r="A371" s="4"/>
      <c r="B371" s="4"/>
      <c r="C371" s="4"/>
      <c r="D371" s="4"/>
      <c r="E371" s="4"/>
      <c r="F371" s="4"/>
    </row>
    <row r="372" spans="1:6" ht="14.25" customHeight="1">
      <c r="A372" s="4"/>
      <c r="B372" s="4"/>
      <c r="C372" s="4"/>
      <c r="D372" s="4"/>
      <c r="E372" s="4"/>
      <c r="F372" s="4"/>
    </row>
    <row r="373" spans="1:6" ht="14.25" customHeight="1">
      <c r="A373" s="4"/>
      <c r="B373" s="4"/>
      <c r="C373" s="4"/>
      <c r="D373" s="4"/>
      <c r="E373" s="4"/>
      <c r="F373" s="4"/>
    </row>
    <row r="374" spans="1:6" ht="14.25" customHeight="1">
      <c r="A374" s="4"/>
      <c r="B374" s="4"/>
      <c r="C374" s="4"/>
      <c r="D374" s="4"/>
      <c r="E374" s="4"/>
      <c r="F374" s="4"/>
    </row>
    <row r="375" spans="1:6" ht="14.25" customHeight="1">
      <c r="A375" s="4"/>
      <c r="B375" s="4"/>
      <c r="C375" s="4"/>
      <c r="D375" s="4"/>
      <c r="E375" s="4"/>
      <c r="F375" s="4"/>
    </row>
    <row r="376" spans="1:6" ht="14.25" customHeight="1">
      <c r="A376" s="4"/>
      <c r="B376" s="4"/>
      <c r="C376" s="4"/>
      <c r="D376" s="4"/>
      <c r="E376" s="4"/>
      <c r="F376" s="4"/>
    </row>
    <row r="377" spans="1:6" ht="14.25" customHeight="1">
      <c r="A377" s="4"/>
      <c r="B377" s="4"/>
      <c r="C377" s="4"/>
      <c r="D377" s="4"/>
      <c r="E377" s="4"/>
      <c r="F377" s="4"/>
    </row>
    <row r="378" spans="1:6" ht="14.25" customHeight="1">
      <c r="A378" s="4"/>
      <c r="B378" s="4"/>
      <c r="C378" s="4"/>
      <c r="D378" s="4"/>
      <c r="E378" s="4"/>
      <c r="F378" s="4"/>
    </row>
    <row r="379" spans="1:6" ht="14.25" customHeight="1">
      <c r="A379" s="4"/>
      <c r="B379" s="4"/>
      <c r="C379" s="4"/>
      <c r="D379" s="4"/>
      <c r="E379" s="4"/>
      <c r="F379" s="4"/>
    </row>
    <row r="380" spans="1:6" ht="14.25" customHeight="1">
      <c r="A380" s="4"/>
      <c r="B380" s="4"/>
      <c r="C380" s="4"/>
      <c r="D380" s="4"/>
      <c r="E380" s="4"/>
      <c r="F380" s="4"/>
    </row>
    <row r="381" spans="1:6" ht="14.25" customHeight="1">
      <c r="A381" s="4"/>
      <c r="B381" s="4"/>
      <c r="C381" s="4"/>
      <c r="D381" s="4"/>
      <c r="E381" s="4"/>
      <c r="F381" s="4"/>
    </row>
    <row r="382" spans="1:6" ht="14.25" customHeight="1">
      <c r="A382" s="4"/>
      <c r="B382" s="4"/>
      <c r="C382" s="4"/>
      <c r="D382" s="4"/>
      <c r="E382" s="4"/>
      <c r="F382" s="4"/>
    </row>
    <row r="383" spans="1:6" ht="14.25" customHeight="1">
      <c r="A383" s="4"/>
      <c r="B383" s="4"/>
      <c r="C383" s="4"/>
      <c r="D383" s="4"/>
      <c r="E383" s="4"/>
      <c r="F383" s="4"/>
    </row>
    <row r="384" spans="1:6" ht="14.25" customHeight="1">
      <c r="A384" s="4"/>
      <c r="B384" s="4"/>
      <c r="C384" s="4"/>
      <c r="D384" s="4"/>
      <c r="E384" s="4"/>
      <c r="F384" s="4"/>
    </row>
    <row r="385" spans="1:6" ht="14.25" customHeight="1">
      <c r="A385" s="4"/>
      <c r="B385" s="4"/>
      <c r="C385" s="4"/>
      <c r="D385" s="4"/>
      <c r="E385" s="4"/>
      <c r="F385" s="4"/>
    </row>
    <row r="386" spans="1:6" ht="14.25" customHeight="1">
      <c r="A386" s="4"/>
      <c r="B386" s="4"/>
      <c r="C386" s="4"/>
      <c r="D386" s="4"/>
      <c r="E386" s="4"/>
      <c r="F386" s="4"/>
    </row>
    <row r="387" spans="1:6" ht="14.25" customHeight="1">
      <c r="A387" s="4"/>
      <c r="B387" s="4"/>
      <c r="C387" s="4"/>
      <c r="D387" s="4"/>
      <c r="E387" s="4"/>
      <c r="F387" s="4"/>
    </row>
    <row r="388" spans="1:6" ht="14.25" customHeight="1">
      <c r="A388" s="4"/>
      <c r="B388" s="4"/>
      <c r="C388" s="4"/>
      <c r="D388" s="4"/>
      <c r="E388" s="4"/>
      <c r="F388" s="4"/>
    </row>
    <row r="389" spans="1:6" ht="14.25" customHeight="1">
      <c r="A389" s="4"/>
      <c r="B389" s="4"/>
      <c r="C389" s="4"/>
      <c r="D389" s="4"/>
      <c r="E389" s="4"/>
      <c r="F389" s="4"/>
    </row>
    <row r="390" spans="1:6" ht="14.25" customHeight="1">
      <c r="A390" s="4"/>
      <c r="B390" s="4"/>
      <c r="C390" s="4"/>
      <c r="D390" s="4"/>
      <c r="E390" s="4"/>
      <c r="F390" s="4"/>
    </row>
    <row r="391" spans="1:6" ht="14.25" customHeight="1">
      <c r="A391" s="4"/>
      <c r="B391" s="4"/>
      <c r="C391" s="4"/>
      <c r="D391" s="4"/>
      <c r="E391" s="4"/>
      <c r="F391" s="4"/>
    </row>
    <row r="392" spans="1:6" ht="14.25" customHeight="1">
      <c r="A392" s="4"/>
      <c r="B392" s="4"/>
      <c r="C392" s="4"/>
      <c r="D392" s="4"/>
      <c r="E392" s="4"/>
      <c r="F392" s="4"/>
    </row>
    <row r="393" spans="1:6" ht="14.25" customHeight="1">
      <c r="A393" s="4"/>
      <c r="B393" s="4"/>
      <c r="C393" s="4"/>
      <c r="D393" s="4"/>
      <c r="E393" s="4"/>
      <c r="F393" s="4"/>
    </row>
    <row r="394" spans="1:6" ht="14.25" customHeight="1">
      <c r="A394" s="4"/>
      <c r="B394" s="4"/>
      <c r="C394" s="4"/>
      <c r="D394" s="4"/>
      <c r="E394" s="4"/>
      <c r="F394" s="4"/>
    </row>
    <row r="395" spans="1:6" ht="14.25" customHeight="1">
      <c r="A395" s="4"/>
      <c r="B395" s="4"/>
      <c r="C395" s="4"/>
      <c r="D395" s="4"/>
      <c r="E395" s="4"/>
      <c r="F395" s="4"/>
    </row>
    <row r="396" spans="1:6" ht="14.25" customHeight="1">
      <c r="A396" s="4"/>
      <c r="B396" s="4"/>
      <c r="C396" s="4"/>
      <c r="D396" s="4"/>
      <c r="E396" s="4"/>
      <c r="F396" s="4"/>
    </row>
    <row r="397" spans="1:6" ht="14.25" customHeight="1">
      <c r="A397" s="4"/>
      <c r="B397" s="4"/>
      <c r="C397" s="4"/>
      <c r="D397" s="4"/>
      <c r="E397" s="4"/>
      <c r="F397" s="4"/>
    </row>
    <row r="398" spans="1:6" ht="14.25" customHeight="1">
      <c r="A398" s="4"/>
      <c r="B398" s="4"/>
      <c r="C398" s="4"/>
      <c r="D398" s="4"/>
      <c r="E398" s="4"/>
      <c r="F398" s="4"/>
    </row>
    <row r="399" spans="1:6" ht="14.25" customHeight="1">
      <c r="A399" s="4"/>
      <c r="B399" s="4"/>
      <c r="C399" s="4"/>
      <c r="D399" s="4"/>
      <c r="E399" s="4"/>
      <c r="F399" s="4"/>
    </row>
    <row r="400" spans="1:6" ht="14.25" customHeight="1">
      <c r="A400" s="4"/>
      <c r="B400" s="4"/>
      <c r="C400" s="4"/>
      <c r="D400" s="4"/>
      <c r="E400" s="4"/>
      <c r="F400" s="4"/>
    </row>
    <row r="401" spans="1:6" ht="14.25" customHeight="1">
      <c r="A401" s="4"/>
      <c r="B401" s="4"/>
      <c r="C401" s="4"/>
      <c r="D401" s="4"/>
      <c r="E401" s="4"/>
      <c r="F401" s="4"/>
    </row>
    <row r="402" spans="1:6" ht="14.25" customHeight="1">
      <c r="A402" s="4"/>
      <c r="B402" s="4"/>
      <c r="C402" s="4"/>
      <c r="D402" s="4"/>
      <c r="E402" s="4"/>
      <c r="F402" s="4"/>
    </row>
    <row r="403" spans="1:6" ht="14.25" customHeight="1">
      <c r="A403" s="4"/>
      <c r="B403" s="4"/>
      <c r="C403" s="4"/>
      <c r="D403" s="4"/>
      <c r="E403" s="4"/>
      <c r="F403" s="4"/>
    </row>
    <row r="404" spans="1:6" ht="14.25" customHeight="1">
      <c r="A404" s="4"/>
      <c r="B404" s="4"/>
      <c r="C404" s="4"/>
      <c r="D404" s="4"/>
      <c r="E404" s="4"/>
      <c r="F404" s="4"/>
    </row>
    <row r="405" spans="1:6" ht="14.25" customHeight="1">
      <c r="A405" s="4"/>
      <c r="B405" s="4"/>
      <c r="C405" s="4"/>
      <c r="D405" s="4"/>
      <c r="E405" s="4"/>
      <c r="F405" s="4"/>
    </row>
    <row r="406" spans="1:6" ht="14.25" customHeight="1">
      <c r="A406" s="4"/>
      <c r="B406" s="4"/>
      <c r="C406" s="4"/>
      <c r="D406" s="4"/>
      <c r="E406" s="4"/>
      <c r="F406" s="4"/>
    </row>
    <row r="407" spans="1:6" ht="14.25" customHeight="1">
      <c r="A407" s="4"/>
      <c r="B407" s="4"/>
      <c r="C407" s="4"/>
      <c r="D407" s="4"/>
      <c r="E407" s="4"/>
      <c r="F407" s="4"/>
    </row>
    <row r="408" spans="1:6" ht="14.25" customHeight="1">
      <c r="A408" s="4"/>
      <c r="B408" s="4"/>
      <c r="C408" s="4"/>
      <c r="D408" s="4"/>
      <c r="E408" s="4"/>
      <c r="F408" s="4"/>
    </row>
    <row r="409" spans="1:6" ht="14.25" customHeight="1">
      <c r="A409" s="4"/>
      <c r="B409" s="4"/>
      <c r="C409" s="4"/>
      <c r="D409" s="4"/>
      <c r="E409" s="4"/>
      <c r="F409" s="4"/>
    </row>
    <row r="410" spans="1:6" ht="14.25" customHeight="1">
      <c r="A410" s="4"/>
      <c r="B410" s="4"/>
      <c r="C410" s="4"/>
      <c r="D410" s="4"/>
      <c r="E410" s="4"/>
      <c r="F410" s="4"/>
    </row>
    <row r="411" spans="1:6" ht="14.25" customHeight="1">
      <c r="A411" s="4"/>
      <c r="B411" s="4"/>
      <c r="C411" s="4"/>
      <c r="D411" s="4"/>
      <c r="E411" s="4"/>
      <c r="F411" s="4"/>
    </row>
    <row r="412" spans="1:6" ht="14.25" customHeight="1">
      <c r="A412" s="4"/>
      <c r="B412" s="4"/>
      <c r="C412" s="4"/>
      <c r="D412" s="4"/>
      <c r="E412" s="4"/>
      <c r="F412" s="4"/>
    </row>
    <row r="413" spans="1:6" ht="14.25" customHeight="1">
      <c r="A413" s="4"/>
      <c r="B413" s="4"/>
      <c r="C413" s="4"/>
      <c r="D413" s="4"/>
      <c r="E413" s="4"/>
      <c r="F413" s="4"/>
    </row>
    <row r="414" spans="1:6" ht="14.25" customHeight="1">
      <c r="A414" s="4"/>
      <c r="B414" s="4"/>
      <c r="C414" s="4"/>
      <c r="D414" s="4"/>
      <c r="E414" s="4"/>
      <c r="F414" s="4"/>
    </row>
    <row r="415" spans="1:6" ht="14.25" customHeight="1">
      <c r="A415" s="4"/>
      <c r="B415" s="4"/>
      <c r="C415" s="4"/>
      <c r="D415" s="4"/>
      <c r="E415" s="4"/>
      <c r="F415" s="4"/>
    </row>
    <row r="416" spans="1:6" ht="14.25" customHeight="1">
      <c r="A416" s="4"/>
      <c r="B416" s="4"/>
      <c r="C416" s="4"/>
      <c r="D416" s="4"/>
      <c r="E416" s="4"/>
      <c r="F416" s="4"/>
    </row>
    <row r="417" spans="1:6" ht="14.25" customHeight="1">
      <c r="A417" s="4"/>
      <c r="B417" s="4"/>
      <c r="C417" s="4"/>
      <c r="D417" s="4"/>
      <c r="E417" s="4"/>
      <c r="F417" s="4"/>
    </row>
    <row r="418" spans="1:6" ht="14.25" customHeight="1">
      <c r="A418" s="4"/>
      <c r="B418" s="4"/>
      <c r="C418" s="4"/>
      <c r="D418" s="4"/>
      <c r="E418" s="4"/>
      <c r="F418" s="4"/>
    </row>
    <row r="419" spans="1:6" ht="14.25" customHeight="1">
      <c r="A419" s="4"/>
      <c r="B419" s="4"/>
      <c r="C419" s="4"/>
      <c r="D419" s="4"/>
      <c r="E419" s="4"/>
      <c r="F419" s="4"/>
    </row>
    <row r="420" spans="1:6" ht="14.25" customHeight="1">
      <c r="A420" s="4"/>
      <c r="B420" s="4"/>
      <c r="C420" s="4"/>
      <c r="D420" s="4"/>
      <c r="E420" s="4"/>
      <c r="F420" s="4"/>
    </row>
    <row r="421" spans="1:6" ht="14.25" customHeight="1">
      <c r="A421" s="4"/>
      <c r="B421" s="4"/>
      <c r="C421" s="4"/>
      <c r="D421" s="4"/>
      <c r="E421" s="4"/>
      <c r="F421" s="4"/>
    </row>
    <row r="422" spans="1:6" ht="14.25" customHeight="1">
      <c r="A422" s="4"/>
      <c r="B422" s="4"/>
      <c r="C422" s="4"/>
      <c r="D422" s="4"/>
      <c r="E422" s="4"/>
      <c r="F422" s="4"/>
    </row>
    <row r="423" spans="1:6" ht="14.25" customHeight="1">
      <c r="A423" s="4"/>
      <c r="B423" s="4"/>
      <c r="C423" s="4"/>
      <c r="D423" s="4"/>
      <c r="E423" s="4"/>
      <c r="F423" s="4"/>
    </row>
    <row r="424" spans="1:6" ht="14.25" customHeight="1">
      <c r="A424" s="4"/>
      <c r="B424" s="4"/>
      <c r="C424" s="4"/>
      <c r="D424" s="4"/>
      <c r="E424" s="4"/>
      <c r="F424" s="4"/>
    </row>
    <row r="425" spans="1:6" ht="14.25" customHeight="1">
      <c r="A425" s="4"/>
      <c r="B425" s="4"/>
      <c r="C425" s="4"/>
      <c r="D425" s="4"/>
      <c r="E425" s="4"/>
      <c r="F425" s="4"/>
    </row>
    <row r="426" spans="1:6" ht="14.25" customHeight="1">
      <c r="A426" s="4"/>
      <c r="B426" s="4"/>
      <c r="C426" s="4"/>
      <c r="D426" s="4"/>
      <c r="E426" s="4"/>
      <c r="F426" s="4"/>
    </row>
    <row r="427" spans="1:6" ht="14.25" customHeight="1">
      <c r="A427" s="4"/>
      <c r="B427" s="4"/>
      <c r="C427" s="4"/>
      <c r="D427" s="4"/>
      <c r="E427" s="4"/>
      <c r="F427" s="4"/>
    </row>
    <row r="428" spans="1:6" ht="14.25" customHeight="1">
      <c r="A428" s="4"/>
      <c r="B428" s="4"/>
      <c r="C428" s="4"/>
      <c r="D428" s="4"/>
      <c r="E428" s="4"/>
      <c r="F428" s="4"/>
    </row>
    <row r="429" spans="1:6" ht="14.25" customHeight="1">
      <c r="A429" s="4"/>
      <c r="B429" s="4"/>
      <c r="C429" s="4"/>
      <c r="D429" s="4"/>
      <c r="E429" s="4"/>
      <c r="F429" s="4"/>
    </row>
    <row r="430" spans="1:6" ht="14.25" customHeight="1">
      <c r="A430" s="4"/>
      <c r="B430" s="4"/>
      <c r="C430" s="4"/>
      <c r="D430" s="4"/>
      <c r="E430" s="4"/>
      <c r="F430" s="4"/>
    </row>
    <row r="431" spans="1:6" ht="14.25" customHeight="1">
      <c r="A431" s="4"/>
      <c r="B431" s="4"/>
      <c r="C431" s="4"/>
      <c r="D431" s="4"/>
      <c r="E431" s="4"/>
      <c r="F431" s="4"/>
    </row>
    <row r="432" spans="1:6" ht="14.25" customHeight="1">
      <c r="A432" s="4"/>
      <c r="B432" s="4"/>
      <c r="C432" s="4"/>
      <c r="D432" s="4"/>
      <c r="E432" s="4"/>
      <c r="F432" s="4"/>
    </row>
    <row r="433" spans="1:6" ht="14.25" customHeight="1">
      <c r="A433" s="4"/>
      <c r="B433" s="4"/>
      <c r="C433" s="4"/>
      <c r="D433" s="4"/>
      <c r="E433" s="4"/>
      <c r="F433" s="4"/>
    </row>
    <row r="434" spans="1:6" ht="14.25" customHeight="1">
      <c r="A434" s="4"/>
      <c r="B434" s="4"/>
      <c r="C434" s="4"/>
      <c r="D434" s="4"/>
      <c r="E434" s="4"/>
      <c r="F434" s="4"/>
    </row>
    <row r="435" spans="1:6" ht="14.25" customHeight="1">
      <c r="A435" s="4"/>
      <c r="B435" s="4"/>
      <c r="C435" s="4"/>
      <c r="D435" s="4"/>
      <c r="E435" s="4"/>
      <c r="F435" s="4"/>
    </row>
    <row r="436" spans="1:6" ht="14.25" customHeight="1">
      <c r="A436" s="4"/>
      <c r="B436" s="4"/>
      <c r="C436" s="4"/>
      <c r="D436" s="4"/>
      <c r="E436" s="4"/>
      <c r="F436" s="4"/>
    </row>
    <row r="437" spans="1:6" ht="14.25" customHeight="1">
      <c r="A437" s="4"/>
      <c r="B437" s="4"/>
      <c r="C437" s="4"/>
      <c r="D437" s="4"/>
      <c r="E437" s="4"/>
      <c r="F437" s="4"/>
    </row>
    <row r="438" spans="1:6" ht="14.25" customHeight="1">
      <c r="A438" s="4"/>
      <c r="B438" s="4"/>
      <c r="C438" s="4"/>
      <c r="D438" s="4"/>
      <c r="E438" s="4"/>
      <c r="F438" s="4"/>
    </row>
    <row r="439" spans="1:6" ht="14.25" customHeight="1">
      <c r="A439" s="4"/>
      <c r="B439" s="4"/>
      <c r="C439" s="4"/>
      <c r="D439" s="4"/>
      <c r="E439" s="4"/>
      <c r="F439" s="4"/>
    </row>
    <row r="440" spans="1:6" ht="14.25" customHeight="1">
      <c r="A440" s="4"/>
      <c r="B440" s="4"/>
      <c r="C440" s="4"/>
      <c r="D440" s="4"/>
      <c r="E440" s="4"/>
      <c r="F440" s="4"/>
    </row>
    <row r="441" spans="1:6" ht="14.25" customHeight="1">
      <c r="A441" s="4"/>
      <c r="B441" s="4"/>
      <c r="C441" s="4"/>
      <c r="D441" s="4"/>
      <c r="E441" s="4"/>
      <c r="F441" s="4"/>
    </row>
    <row r="442" spans="1:6" ht="14.25" customHeight="1">
      <c r="A442" s="4"/>
      <c r="B442" s="4"/>
      <c r="C442" s="4"/>
      <c r="D442" s="4"/>
      <c r="E442" s="4"/>
      <c r="F442" s="4"/>
    </row>
    <row r="443" spans="1:6" ht="14.25" customHeight="1">
      <c r="A443" s="4"/>
      <c r="B443" s="4"/>
      <c r="C443" s="4"/>
      <c r="D443" s="4"/>
      <c r="E443" s="4"/>
      <c r="F443" s="4"/>
    </row>
    <row r="444" spans="1:6" ht="14.25" customHeight="1">
      <c r="A444" s="4"/>
      <c r="B444" s="4"/>
      <c r="C444" s="4"/>
      <c r="D444" s="4"/>
      <c r="E444" s="4"/>
      <c r="F444" s="4"/>
    </row>
    <row r="445" spans="1:6" ht="14.25" customHeight="1">
      <c r="A445" s="4"/>
      <c r="B445" s="4"/>
      <c r="C445" s="4"/>
      <c r="D445" s="4"/>
      <c r="E445" s="4"/>
      <c r="F445" s="4"/>
    </row>
    <row r="446" spans="1:6" ht="14.25" customHeight="1">
      <c r="A446" s="4"/>
      <c r="B446" s="4"/>
      <c r="C446" s="4"/>
      <c r="D446" s="4"/>
      <c r="E446" s="4"/>
      <c r="F446" s="4"/>
    </row>
    <row r="447" spans="1:6" ht="14.25" customHeight="1">
      <c r="A447" s="4"/>
      <c r="B447" s="4"/>
      <c r="C447" s="4"/>
      <c r="D447" s="4"/>
      <c r="E447" s="4"/>
      <c r="F447" s="4"/>
    </row>
    <row r="448" spans="1:6" ht="14.25" customHeight="1">
      <c r="A448" s="4"/>
      <c r="B448" s="4"/>
      <c r="C448" s="4"/>
      <c r="D448" s="4"/>
      <c r="E448" s="4"/>
      <c r="F448" s="4"/>
    </row>
    <row r="449" spans="1:6" ht="14.25" customHeight="1">
      <c r="A449" s="4"/>
      <c r="B449" s="4"/>
      <c r="C449" s="4"/>
      <c r="D449" s="4"/>
      <c r="E449" s="4"/>
      <c r="F449" s="4"/>
    </row>
    <row r="450" spans="1:6" ht="14.25" customHeight="1">
      <c r="A450" s="4"/>
      <c r="B450" s="4"/>
      <c r="C450" s="4"/>
      <c r="D450" s="4"/>
      <c r="E450" s="4"/>
      <c r="F450" s="4"/>
    </row>
    <row r="451" spans="1:6" ht="14.25" customHeight="1">
      <c r="A451" s="4"/>
      <c r="B451" s="4"/>
      <c r="C451" s="4"/>
      <c r="D451" s="4"/>
      <c r="E451" s="4"/>
      <c r="F451" s="4"/>
    </row>
    <row r="452" spans="1:6" ht="14.25" customHeight="1">
      <c r="A452" s="4"/>
      <c r="B452" s="4"/>
      <c r="C452" s="4"/>
      <c r="D452" s="4"/>
      <c r="E452" s="4"/>
      <c r="F452" s="4"/>
    </row>
    <row r="453" spans="1:6" ht="14.25" customHeight="1">
      <c r="A453" s="4"/>
      <c r="B453" s="4"/>
      <c r="C453" s="4"/>
      <c r="D453" s="4"/>
      <c r="E453" s="4"/>
      <c r="F453" s="4"/>
    </row>
    <row r="454" spans="1:6" ht="14.25" customHeight="1">
      <c r="A454" s="4"/>
      <c r="B454" s="4"/>
      <c r="C454" s="4"/>
      <c r="D454" s="4"/>
      <c r="E454" s="4"/>
      <c r="F454" s="4"/>
    </row>
    <row r="455" spans="1:6" ht="14.25" customHeight="1">
      <c r="A455" s="4"/>
      <c r="B455" s="4"/>
      <c r="C455" s="4"/>
      <c r="D455" s="4"/>
      <c r="E455" s="4"/>
      <c r="F455" s="4"/>
    </row>
    <row r="456" spans="1:6" ht="14.25" customHeight="1">
      <c r="A456" s="4"/>
      <c r="B456" s="4"/>
      <c r="C456" s="4"/>
      <c r="D456" s="4"/>
      <c r="E456" s="4"/>
      <c r="F456" s="4"/>
    </row>
    <row r="457" spans="1:6" ht="14.25" customHeight="1">
      <c r="A457" s="4"/>
      <c r="B457" s="4"/>
      <c r="C457" s="4"/>
      <c r="D457" s="4"/>
      <c r="E457" s="4"/>
      <c r="F457" s="4"/>
    </row>
    <row r="458" spans="1:6" ht="14.25" customHeight="1">
      <c r="A458" s="4"/>
      <c r="B458" s="4"/>
      <c r="C458" s="4"/>
      <c r="D458" s="4"/>
      <c r="E458" s="4"/>
      <c r="F458" s="4"/>
    </row>
    <row r="459" spans="1:6" ht="14.25" customHeight="1">
      <c r="A459" s="4"/>
      <c r="B459" s="4"/>
      <c r="C459" s="4"/>
      <c r="D459" s="4"/>
      <c r="E459" s="4"/>
      <c r="F459" s="4"/>
    </row>
    <row r="460" spans="1:6" ht="14.25" customHeight="1">
      <c r="A460" s="4"/>
      <c r="B460" s="4"/>
      <c r="C460" s="4"/>
      <c r="D460" s="4"/>
      <c r="E460" s="4"/>
      <c r="F460" s="4"/>
    </row>
    <row r="461" spans="1:6" ht="14.25" customHeight="1">
      <c r="A461" s="4"/>
      <c r="B461" s="4"/>
      <c r="C461" s="4"/>
      <c r="D461" s="4"/>
      <c r="E461" s="4"/>
      <c r="F461" s="4"/>
    </row>
    <row r="462" spans="1:6" ht="14.25" customHeight="1">
      <c r="A462" s="4"/>
      <c r="B462" s="4"/>
      <c r="C462" s="4"/>
      <c r="D462" s="4"/>
      <c r="E462" s="4"/>
      <c r="F462" s="4"/>
    </row>
    <row r="463" spans="1:6" ht="14.25" customHeight="1">
      <c r="A463" s="4"/>
      <c r="B463" s="4"/>
      <c r="C463" s="4"/>
      <c r="D463" s="4"/>
      <c r="E463" s="4"/>
      <c r="F463" s="4"/>
    </row>
    <row r="464" spans="1:6" ht="14.25" customHeight="1">
      <c r="A464" s="4"/>
      <c r="B464" s="4"/>
      <c r="C464" s="4"/>
      <c r="D464" s="4"/>
      <c r="E464" s="4"/>
      <c r="F464" s="4"/>
    </row>
    <row r="465" spans="1:6" ht="14.25" customHeight="1">
      <c r="A465" s="4"/>
      <c r="B465" s="4"/>
      <c r="C465" s="4"/>
      <c r="D465" s="4"/>
      <c r="E465" s="4"/>
      <c r="F465" s="4"/>
    </row>
    <row r="466" spans="1:6" ht="14.25" customHeight="1">
      <c r="A466" s="4"/>
      <c r="B466" s="4"/>
      <c r="C466" s="4"/>
      <c r="D466" s="4"/>
      <c r="E466" s="4"/>
      <c r="F466" s="4"/>
    </row>
    <row r="467" spans="1:6" ht="14.25" customHeight="1">
      <c r="A467" s="4"/>
      <c r="B467" s="4"/>
      <c r="C467" s="4"/>
      <c r="D467" s="4"/>
      <c r="E467" s="4"/>
      <c r="F467" s="4"/>
    </row>
    <row r="468" spans="1:6" ht="14.25" customHeight="1">
      <c r="A468" s="4"/>
      <c r="B468" s="4"/>
      <c r="C468" s="4"/>
      <c r="D468" s="4"/>
      <c r="E468" s="4"/>
      <c r="F468" s="4"/>
    </row>
    <row r="469" spans="1:6" ht="14.25" customHeight="1">
      <c r="A469" s="4"/>
      <c r="B469" s="4"/>
      <c r="C469" s="4"/>
      <c r="D469" s="4"/>
      <c r="E469" s="4"/>
      <c r="F469" s="4"/>
    </row>
    <row r="470" spans="1:6" ht="14.25" customHeight="1">
      <c r="A470" s="4"/>
      <c r="B470" s="4"/>
      <c r="C470" s="4"/>
      <c r="D470" s="4"/>
      <c r="E470" s="4"/>
      <c r="F470" s="4"/>
    </row>
    <row r="471" spans="1:6" ht="14.25" customHeight="1">
      <c r="A471" s="4"/>
      <c r="B471" s="4"/>
      <c r="C471" s="4"/>
      <c r="D471" s="4"/>
      <c r="E471" s="4"/>
      <c r="F471" s="4"/>
    </row>
    <row r="472" spans="1:6" ht="14.25" customHeight="1">
      <c r="A472" s="4"/>
      <c r="B472" s="4"/>
      <c r="C472" s="4"/>
      <c r="D472" s="4"/>
      <c r="E472" s="4"/>
      <c r="F472" s="4"/>
    </row>
    <row r="473" spans="1:6" ht="14.25" customHeight="1">
      <c r="A473" s="4"/>
      <c r="B473" s="4"/>
      <c r="C473" s="4"/>
      <c r="D473" s="4"/>
      <c r="E473" s="4"/>
      <c r="F473" s="4"/>
    </row>
    <row r="474" spans="1:6" ht="14.25" customHeight="1">
      <c r="A474" s="4"/>
      <c r="B474" s="4"/>
      <c r="C474" s="4"/>
      <c r="D474" s="4"/>
      <c r="E474" s="4"/>
      <c r="F474" s="4"/>
    </row>
    <row r="475" spans="1:6" ht="14.25" customHeight="1">
      <c r="A475" s="4"/>
      <c r="B475" s="4"/>
      <c r="C475" s="4"/>
      <c r="D475" s="4"/>
      <c r="E475" s="4"/>
      <c r="F475" s="4"/>
    </row>
    <row r="476" spans="1:6" ht="14.25" customHeight="1">
      <c r="A476" s="4"/>
      <c r="B476" s="4"/>
      <c r="C476" s="4"/>
      <c r="D476" s="4"/>
      <c r="E476" s="4"/>
      <c r="F476" s="4"/>
    </row>
    <row r="477" spans="1:6" ht="14.25" customHeight="1">
      <c r="A477" s="4"/>
      <c r="B477" s="4"/>
      <c r="C477" s="4"/>
      <c r="D477" s="4"/>
      <c r="E477" s="4"/>
      <c r="F477" s="4"/>
    </row>
    <row r="478" spans="1:6" ht="14.25" customHeight="1">
      <c r="A478" s="4"/>
      <c r="B478" s="4"/>
      <c r="C478" s="4"/>
      <c r="D478" s="4"/>
      <c r="E478" s="4"/>
      <c r="F478" s="4"/>
    </row>
    <row r="479" spans="1:6" ht="14.25" customHeight="1">
      <c r="A479" s="4"/>
      <c r="B479" s="4"/>
      <c r="C479" s="4"/>
      <c r="D479" s="4"/>
      <c r="E479" s="4"/>
      <c r="F479" s="4"/>
    </row>
    <row r="480" spans="1:6" ht="14.25" customHeight="1">
      <c r="A480" s="4"/>
      <c r="B480" s="4"/>
      <c r="C480" s="4"/>
      <c r="D480" s="4"/>
      <c r="E480" s="4"/>
      <c r="F480" s="4"/>
    </row>
    <row r="481" spans="1:6" ht="14.25" customHeight="1">
      <c r="A481" s="4"/>
      <c r="B481" s="4"/>
      <c r="C481" s="4"/>
      <c r="D481" s="4"/>
      <c r="E481" s="4"/>
      <c r="F481" s="4"/>
    </row>
    <row r="482" spans="1:6" ht="14.25" customHeight="1">
      <c r="A482" s="4"/>
      <c r="B482" s="4"/>
      <c r="C482" s="4"/>
      <c r="D482" s="4"/>
      <c r="E482" s="4"/>
      <c r="F482" s="4"/>
    </row>
    <row r="483" spans="1:6" ht="14.25" customHeight="1">
      <c r="A483" s="4"/>
      <c r="B483" s="4"/>
      <c r="C483" s="4"/>
      <c r="D483" s="4"/>
      <c r="E483" s="4"/>
      <c r="F483" s="4"/>
    </row>
    <row r="484" spans="1:6" ht="14.25" customHeight="1">
      <c r="A484" s="4"/>
      <c r="B484" s="4"/>
      <c r="C484" s="4"/>
      <c r="D484" s="4"/>
      <c r="E484" s="4"/>
      <c r="F484" s="4"/>
    </row>
    <row r="485" spans="1:6" ht="14.25" customHeight="1">
      <c r="A485" s="4"/>
      <c r="B485" s="4"/>
      <c r="C485" s="4"/>
      <c r="D485" s="4"/>
      <c r="E485" s="4"/>
      <c r="F485" s="4"/>
    </row>
    <row r="486" spans="1:6" ht="14.25" customHeight="1">
      <c r="A486" s="4"/>
      <c r="B486" s="4"/>
      <c r="C486" s="4"/>
      <c r="D486" s="4"/>
      <c r="E486" s="4"/>
      <c r="F486" s="4"/>
    </row>
    <row r="487" spans="1:6" ht="14.25" customHeight="1">
      <c r="A487" s="4"/>
      <c r="B487" s="4"/>
      <c r="C487" s="4"/>
      <c r="D487" s="4"/>
      <c r="E487" s="4"/>
      <c r="F487" s="4"/>
    </row>
    <row r="488" spans="1:6" ht="14.25" customHeight="1">
      <c r="A488" s="4"/>
      <c r="B488" s="4"/>
      <c r="C488" s="4"/>
      <c r="D488" s="4"/>
      <c r="E488" s="4"/>
      <c r="F488" s="4"/>
    </row>
    <row r="489" spans="1:6" ht="14.25" customHeight="1">
      <c r="A489" s="4"/>
      <c r="B489" s="4"/>
      <c r="C489" s="4"/>
      <c r="D489" s="4"/>
      <c r="E489" s="4"/>
      <c r="F489" s="4"/>
    </row>
    <row r="490" spans="1:6" ht="14.25" customHeight="1">
      <c r="A490" s="4"/>
      <c r="B490" s="4"/>
      <c r="C490" s="4"/>
      <c r="D490" s="4"/>
      <c r="E490" s="4"/>
      <c r="F490" s="4"/>
    </row>
    <row r="491" spans="1:6" ht="14.25" customHeight="1">
      <c r="A491" s="4"/>
      <c r="B491" s="4"/>
      <c r="C491" s="4"/>
      <c r="D491" s="4"/>
      <c r="E491" s="4"/>
      <c r="F491" s="4"/>
    </row>
    <row r="492" spans="1:6" ht="14.25" customHeight="1">
      <c r="A492" s="4"/>
      <c r="B492" s="4"/>
      <c r="C492" s="4"/>
      <c r="D492" s="4"/>
      <c r="E492" s="4"/>
      <c r="F492" s="4"/>
    </row>
    <row r="493" spans="1:6" ht="14.25" customHeight="1">
      <c r="A493" s="4"/>
      <c r="B493" s="4"/>
      <c r="C493" s="4"/>
      <c r="D493" s="4"/>
      <c r="E493" s="4"/>
      <c r="F493" s="4"/>
    </row>
    <row r="494" spans="1:6" ht="14.25" customHeight="1">
      <c r="A494" s="4"/>
      <c r="B494" s="4"/>
      <c r="C494" s="4"/>
      <c r="D494" s="4"/>
      <c r="E494" s="4"/>
      <c r="F494" s="4"/>
    </row>
    <row r="495" spans="1:6" ht="14.25" customHeight="1">
      <c r="A495" s="4"/>
      <c r="B495" s="4"/>
      <c r="C495" s="4"/>
      <c r="D495" s="4"/>
      <c r="E495" s="4"/>
      <c r="F495" s="4"/>
    </row>
    <row r="496" spans="1:6" ht="14.25" customHeight="1">
      <c r="A496" s="4"/>
      <c r="B496" s="4"/>
      <c r="C496" s="4"/>
      <c r="D496" s="4"/>
      <c r="E496" s="4"/>
      <c r="F496" s="4"/>
    </row>
    <row r="497" spans="1:6" ht="14.25" customHeight="1">
      <c r="A497" s="4"/>
      <c r="B497" s="4"/>
      <c r="C497" s="4"/>
      <c r="D497" s="4"/>
      <c r="E497" s="4"/>
      <c r="F497" s="4"/>
    </row>
    <row r="498" spans="1:6" ht="14.25" customHeight="1">
      <c r="A498" s="4"/>
      <c r="B498" s="4"/>
      <c r="C498" s="4"/>
      <c r="D498" s="4"/>
      <c r="E498" s="4"/>
      <c r="F498" s="4"/>
    </row>
    <row r="499" spans="1:6" ht="14.25" customHeight="1">
      <c r="A499" s="4"/>
      <c r="B499" s="4"/>
      <c r="C499" s="4"/>
      <c r="D499" s="4"/>
      <c r="E499" s="4"/>
      <c r="F499" s="4"/>
    </row>
    <row r="500" spans="1:6" ht="14.25" customHeight="1">
      <c r="A500" s="4"/>
      <c r="B500" s="4"/>
      <c r="C500" s="4"/>
      <c r="D500" s="4"/>
      <c r="E500" s="4"/>
      <c r="F500" s="4"/>
    </row>
    <row r="501" spans="1:6" ht="14.25" customHeight="1">
      <c r="A501" s="4"/>
      <c r="B501" s="4"/>
      <c r="C501" s="4"/>
      <c r="D501" s="4"/>
      <c r="E501" s="4"/>
      <c r="F501" s="4"/>
    </row>
    <row r="502" spans="1:6" ht="14.25" customHeight="1">
      <c r="A502" s="4"/>
      <c r="B502" s="4"/>
      <c r="C502" s="4"/>
      <c r="D502" s="4"/>
      <c r="E502" s="4"/>
      <c r="F502" s="4"/>
    </row>
    <row r="503" spans="1:6" ht="14.25" customHeight="1">
      <c r="A503" s="4"/>
      <c r="B503" s="4"/>
      <c r="C503" s="4"/>
      <c r="D503" s="4"/>
      <c r="E503" s="4"/>
      <c r="F503" s="4"/>
    </row>
    <row r="504" spans="1:6" ht="14.25" customHeight="1">
      <c r="A504" s="4"/>
      <c r="B504" s="4"/>
      <c r="C504" s="4"/>
      <c r="D504" s="4"/>
      <c r="E504" s="4"/>
      <c r="F504" s="4"/>
    </row>
    <row r="505" spans="1:6" ht="14.25" customHeight="1">
      <c r="A505" s="4"/>
      <c r="B505" s="4"/>
      <c r="C505" s="4"/>
      <c r="D505" s="4"/>
      <c r="E505" s="4"/>
      <c r="F505" s="4"/>
    </row>
    <row r="506" spans="1:6" ht="14.25" customHeight="1">
      <c r="A506" s="4"/>
      <c r="B506" s="4"/>
      <c r="C506" s="4"/>
      <c r="D506" s="4"/>
      <c r="E506" s="4"/>
      <c r="F506" s="4"/>
    </row>
    <row r="507" spans="1:6" ht="14.25" customHeight="1">
      <c r="A507" s="4"/>
      <c r="B507" s="4"/>
      <c r="C507" s="4"/>
      <c r="D507" s="4"/>
      <c r="E507" s="4"/>
      <c r="F507" s="4"/>
    </row>
    <row r="508" spans="1:6" ht="14.25" customHeight="1">
      <c r="A508" s="4"/>
      <c r="B508" s="4"/>
      <c r="C508" s="4"/>
      <c r="D508" s="4"/>
      <c r="E508" s="4"/>
      <c r="F508" s="4"/>
    </row>
    <row r="509" spans="1:6" ht="14.25" customHeight="1">
      <c r="A509" s="4"/>
      <c r="B509" s="4"/>
      <c r="C509" s="4"/>
      <c r="D509" s="4"/>
      <c r="E509" s="4"/>
      <c r="F509" s="4"/>
    </row>
    <row r="510" spans="1:6" ht="14.25" customHeight="1">
      <c r="A510" s="4"/>
      <c r="B510" s="4"/>
      <c r="C510" s="4"/>
      <c r="D510" s="4"/>
      <c r="E510" s="4"/>
      <c r="F510" s="4"/>
    </row>
    <row r="511" spans="1:6" ht="14.25" customHeight="1">
      <c r="A511" s="4"/>
      <c r="B511" s="4"/>
      <c r="C511" s="4"/>
      <c r="D511" s="4"/>
      <c r="E511" s="4"/>
      <c r="F511" s="4"/>
    </row>
    <row r="512" spans="1:6" ht="14.25" customHeight="1">
      <c r="A512" s="4"/>
      <c r="B512" s="4"/>
      <c r="C512" s="4"/>
      <c r="D512" s="4"/>
      <c r="E512" s="4"/>
      <c r="F512" s="4"/>
    </row>
    <row r="513" spans="1:6" ht="14.25" customHeight="1">
      <c r="A513" s="4"/>
      <c r="B513" s="4"/>
      <c r="C513" s="4"/>
      <c r="D513" s="4"/>
      <c r="E513" s="4"/>
      <c r="F513" s="4"/>
    </row>
    <row r="514" spans="1:6" ht="14.25" customHeight="1">
      <c r="A514" s="4"/>
      <c r="B514" s="4"/>
      <c r="C514" s="4"/>
      <c r="D514" s="4"/>
      <c r="E514" s="4"/>
      <c r="F514" s="4"/>
    </row>
    <row r="515" spans="1:6" ht="14.25" customHeight="1">
      <c r="A515" s="4"/>
      <c r="B515" s="4"/>
      <c r="C515" s="4"/>
      <c r="D515" s="4"/>
      <c r="E515" s="4"/>
      <c r="F515" s="4"/>
    </row>
    <row r="516" spans="1:6" ht="14.25" customHeight="1">
      <c r="A516" s="4"/>
      <c r="B516" s="4"/>
      <c r="C516" s="4"/>
      <c r="D516" s="4"/>
      <c r="E516" s="4"/>
      <c r="F516" s="4"/>
    </row>
    <row r="517" spans="1:6" ht="14.25" customHeight="1">
      <c r="A517" s="4"/>
      <c r="B517" s="4"/>
      <c r="C517" s="4"/>
      <c r="D517" s="4"/>
      <c r="E517" s="4"/>
      <c r="F517" s="4"/>
    </row>
    <row r="518" spans="1:6" ht="14.25" customHeight="1">
      <c r="A518" s="4"/>
      <c r="B518" s="4"/>
      <c r="C518" s="4"/>
      <c r="D518" s="4"/>
      <c r="E518" s="4"/>
      <c r="F518" s="4"/>
    </row>
    <row r="519" spans="1:6" ht="14.25" customHeight="1">
      <c r="A519" s="4"/>
      <c r="B519" s="4"/>
      <c r="C519" s="4"/>
      <c r="D519" s="4"/>
      <c r="E519" s="4"/>
      <c r="F519" s="4"/>
    </row>
    <row r="520" spans="1:6" ht="14.25" customHeight="1">
      <c r="A520" s="4"/>
      <c r="B520" s="4"/>
      <c r="C520" s="4"/>
      <c r="D520" s="4"/>
      <c r="E520" s="4"/>
      <c r="F520" s="4"/>
    </row>
    <row r="521" spans="1:6" ht="14.25" customHeight="1">
      <c r="A521" s="4"/>
      <c r="B521" s="4"/>
      <c r="C521" s="4"/>
      <c r="D521" s="4"/>
      <c r="E521" s="4"/>
      <c r="F521" s="4"/>
    </row>
    <row r="522" spans="1:6" ht="14.25" customHeight="1">
      <c r="A522" s="4"/>
      <c r="B522" s="4"/>
      <c r="C522" s="4"/>
      <c r="D522" s="4"/>
      <c r="E522" s="4"/>
      <c r="F522" s="4"/>
    </row>
    <row r="523" spans="1:6" ht="14.25" customHeight="1">
      <c r="A523" s="4"/>
      <c r="B523" s="4"/>
      <c r="C523" s="4"/>
      <c r="D523" s="4"/>
      <c r="E523" s="4"/>
      <c r="F523" s="4"/>
    </row>
    <row r="524" spans="1:6" ht="14.25" customHeight="1">
      <c r="A524" s="4"/>
      <c r="B524" s="4"/>
      <c r="C524" s="4"/>
      <c r="D524" s="4"/>
      <c r="E524" s="4"/>
      <c r="F524" s="4"/>
    </row>
    <row r="525" spans="1:6" ht="14.25" customHeight="1">
      <c r="A525" s="4"/>
      <c r="B525" s="4"/>
      <c r="C525" s="4"/>
      <c r="D525" s="4"/>
      <c r="E525" s="4"/>
      <c r="F525" s="4"/>
    </row>
    <row r="526" spans="1:6" ht="14.25" customHeight="1">
      <c r="A526" s="4"/>
      <c r="B526" s="4"/>
      <c r="C526" s="4"/>
      <c r="D526" s="4"/>
      <c r="E526" s="4"/>
      <c r="F526" s="4"/>
    </row>
    <row r="527" spans="1:6" ht="14.25" customHeight="1">
      <c r="A527" s="4"/>
      <c r="B527" s="4"/>
      <c r="C527" s="4"/>
      <c r="D527" s="4"/>
      <c r="E527" s="4"/>
      <c r="F527" s="4"/>
    </row>
    <row r="528" spans="1:6" ht="14.25" customHeight="1">
      <c r="A528" s="4"/>
      <c r="B528" s="4"/>
      <c r="C528" s="4"/>
      <c r="D528" s="4"/>
      <c r="E528" s="4"/>
      <c r="F528" s="4"/>
    </row>
    <row r="529" spans="1:6" ht="14.25" customHeight="1">
      <c r="A529" s="4"/>
      <c r="B529" s="4"/>
      <c r="C529" s="4"/>
      <c r="D529" s="4"/>
      <c r="E529" s="4"/>
      <c r="F529" s="4"/>
    </row>
    <row r="530" spans="1:6" ht="14.25" customHeight="1">
      <c r="A530" s="4"/>
      <c r="B530" s="4"/>
      <c r="C530" s="4"/>
      <c r="D530" s="4"/>
      <c r="E530" s="4"/>
      <c r="F530" s="4"/>
    </row>
    <row r="531" spans="1:6" ht="14.25" customHeight="1">
      <c r="A531" s="4"/>
      <c r="B531" s="4"/>
      <c r="C531" s="4"/>
      <c r="D531" s="4"/>
      <c r="E531" s="4"/>
      <c r="F531" s="4"/>
    </row>
    <row r="532" spans="1:6" ht="14.25" customHeight="1">
      <c r="A532" s="4"/>
      <c r="B532" s="4"/>
      <c r="C532" s="4"/>
      <c r="D532" s="4"/>
      <c r="E532" s="4"/>
      <c r="F532" s="4"/>
    </row>
    <row r="533" spans="1:6" ht="14.25" customHeight="1">
      <c r="A533" s="4"/>
      <c r="B533" s="4"/>
      <c r="C533" s="4"/>
      <c r="D533" s="4"/>
      <c r="E533" s="4"/>
      <c r="F533" s="4"/>
    </row>
    <row r="534" spans="1:6" ht="14.25" customHeight="1">
      <c r="A534" s="4"/>
      <c r="B534" s="4"/>
      <c r="C534" s="4"/>
      <c r="D534" s="4"/>
      <c r="E534" s="4"/>
      <c r="F534" s="4"/>
    </row>
    <row r="535" spans="1:6" ht="14.25" customHeight="1">
      <c r="A535" s="4"/>
      <c r="B535" s="4"/>
      <c r="C535" s="4"/>
      <c r="D535" s="4"/>
      <c r="E535" s="4"/>
      <c r="F535" s="4"/>
    </row>
    <row r="536" spans="1:6" ht="14.25" customHeight="1">
      <c r="A536" s="4"/>
      <c r="B536" s="4"/>
      <c r="C536" s="4"/>
      <c r="D536" s="4"/>
      <c r="E536" s="4"/>
      <c r="F536" s="4"/>
    </row>
    <row r="537" spans="1:6" ht="14.25" customHeight="1">
      <c r="A537" s="4"/>
      <c r="B537" s="4"/>
      <c r="C537" s="4"/>
      <c r="D537" s="4"/>
      <c r="E537" s="4"/>
      <c r="F537" s="4"/>
    </row>
    <row r="538" spans="1:6" ht="14.25" customHeight="1">
      <c r="A538" s="4"/>
      <c r="B538" s="4"/>
      <c r="C538" s="4"/>
      <c r="D538" s="4"/>
      <c r="E538" s="4"/>
      <c r="F538" s="4"/>
    </row>
    <row r="539" spans="1:6" ht="14.25" customHeight="1">
      <c r="A539" s="4"/>
      <c r="B539" s="4"/>
      <c r="C539" s="4"/>
      <c r="D539" s="4"/>
      <c r="E539" s="4"/>
      <c r="F539" s="4"/>
    </row>
    <row r="540" spans="1:6" ht="14.25" customHeight="1">
      <c r="A540" s="4"/>
      <c r="B540" s="4"/>
      <c r="C540" s="4"/>
      <c r="D540" s="4"/>
      <c r="E540" s="4"/>
      <c r="F540" s="4"/>
    </row>
    <row r="541" spans="1:6" ht="14.25" customHeight="1">
      <c r="A541" s="4"/>
      <c r="B541" s="4"/>
      <c r="C541" s="4"/>
      <c r="D541" s="4"/>
      <c r="E541" s="4"/>
      <c r="F541" s="4"/>
    </row>
    <row r="542" spans="1:6" ht="14.25" customHeight="1">
      <c r="A542" s="4"/>
      <c r="B542" s="4"/>
      <c r="C542" s="4"/>
      <c r="D542" s="4"/>
      <c r="E542" s="4"/>
      <c r="F542" s="4"/>
    </row>
    <row r="543" spans="1:6" ht="14.25" customHeight="1">
      <c r="A543" s="4"/>
      <c r="B543" s="4"/>
      <c r="C543" s="4"/>
      <c r="D543" s="4"/>
      <c r="E543" s="4"/>
      <c r="F543" s="4"/>
    </row>
    <row r="544" spans="1:6" ht="14.25" customHeight="1">
      <c r="A544" s="4"/>
      <c r="B544" s="4"/>
      <c r="C544" s="4"/>
      <c r="D544" s="4"/>
      <c r="E544" s="4"/>
      <c r="F544" s="4"/>
    </row>
    <row r="545" spans="1:6" ht="14.25" customHeight="1">
      <c r="A545" s="4"/>
      <c r="B545" s="4"/>
      <c r="C545" s="4"/>
      <c r="D545" s="4"/>
      <c r="E545" s="4"/>
      <c r="F545" s="4"/>
    </row>
    <row r="546" spans="1:6" ht="14.25" customHeight="1">
      <c r="A546" s="4"/>
      <c r="B546" s="4"/>
      <c r="C546" s="4"/>
      <c r="D546" s="4"/>
      <c r="E546" s="4"/>
      <c r="F546" s="4"/>
    </row>
    <row r="547" spans="1:6" ht="14.25" customHeight="1">
      <c r="A547" s="4"/>
      <c r="B547" s="4"/>
      <c r="C547" s="4"/>
      <c r="D547" s="4"/>
      <c r="E547" s="4"/>
      <c r="F547" s="4"/>
    </row>
    <row r="548" spans="1:6" ht="14.25" customHeight="1">
      <c r="A548" s="4"/>
      <c r="B548" s="4"/>
      <c r="C548" s="4"/>
      <c r="D548" s="4"/>
      <c r="E548" s="4"/>
      <c r="F548" s="4"/>
    </row>
    <row r="549" spans="1:6" ht="14.25" customHeight="1">
      <c r="A549" s="4"/>
      <c r="B549" s="4"/>
      <c r="C549" s="4"/>
      <c r="D549" s="4"/>
      <c r="E549" s="4"/>
      <c r="F549" s="4"/>
    </row>
    <row r="550" spans="1:6" ht="14.25" customHeight="1">
      <c r="A550" s="4"/>
      <c r="B550" s="4"/>
      <c r="C550" s="4"/>
      <c r="D550" s="4"/>
      <c r="E550" s="4"/>
      <c r="F550" s="4"/>
    </row>
    <row r="551" spans="1:6" ht="14.25" customHeight="1">
      <c r="A551" s="4"/>
      <c r="B551" s="4"/>
      <c r="C551" s="4"/>
      <c r="D551" s="4"/>
      <c r="E551" s="4"/>
      <c r="F551" s="4"/>
    </row>
    <row r="552" spans="1:6" ht="14.25" customHeight="1">
      <c r="A552" s="4"/>
      <c r="B552" s="4"/>
      <c r="C552" s="4"/>
      <c r="D552" s="4"/>
      <c r="E552" s="4"/>
      <c r="F552" s="4"/>
    </row>
    <row r="553" spans="1:6" ht="14.25" customHeight="1">
      <c r="A553" s="4"/>
      <c r="B553" s="4"/>
      <c r="C553" s="4"/>
      <c r="D553" s="4"/>
      <c r="E553" s="4"/>
      <c r="F553" s="4"/>
    </row>
    <row r="554" spans="1:6" ht="14.25" customHeight="1">
      <c r="A554" s="4"/>
      <c r="B554" s="4"/>
      <c r="C554" s="4"/>
      <c r="D554" s="4"/>
      <c r="E554" s="4"/>
      <c r="F554" s="4"/>
    </row>
    <row r="555" spans="1:6" ht="14.25" customHeight="1">
      <c r="A555" s="4"/>
      <c r="B555" s="4"/>
      <c r="C555" s="4"/>
      <c r="D555" s="4"/>
      <c r="E555" s="4"/>
      <c r="F555" s="4"/>
    </row>
    <row r="556" spans="1:6" ht="14.25" customHeight="1">
      <c r="A556" s="4"/>
      <c r="B556" s="4"/>
      <c r="C556" s="4"/>
      <c r="D556" s="4"/>
      <c r="E556" s="4"/>
      <c r="F556" s="4"/>
    </row>
    <row r="557" spans="1:6" ht="14.25" customHeight="1">
      <c r="A557" s="4"/>
      <c r="B557" s="4"/>
      <c r="C557" s="4"/>
      <c r="D557" s="4"/>
      <c r="E557" s="4"/>
      <c r="F557" s="4"/>
    </row>
    <row r="558" spans="1:6" ht="14.25" customHeight="1">
      <c r="A558" s="4"/>
      <c r="B558" s="4"/>
      <c r="C558" s="4"/>
      <c r="D558" s="4"/>
      <c r="E558" s="4"/>
      <c r="F558" s="4"/>
    </row>
    <row r="559" spans="1:6" ht="14.25" customHeight="1">
      <c r="A559" s="4"/>
      <c r="B559" s="4"/>
      <c r="C559" s="4"/>
      <c r="D559" s="4"/>
      <c r="E559" s="4"/>
      <c r="F559" s="4"/>
    </row>
    <row r="560" spans="1:6" ht="14.25" customHeight="1">
      <c r="A560" s="4"/>
      <c r="B560" s="4"/>
      <c r="C560" s="4"/>
      <c r="D560" s="4"/>
      <c r="E560" s="4"/>
      <c r="F560" s="4"/>
    </row>
    <row r="561" spans="1:6" ht="14.25" customHeight="1">
      <c r="A561" s="4"/>
      <c r="B561" s="4"/>
      <c r="C561" s="4"/>
      <c r="D561" s="4"/>
      <c r="E561" s="4"/>
      <c r="F561" s="4"/>
    </row>
    <row r="562" spans="1:6" ht="14.25" customHeight="1">
      <c r="A562" s="4"/>
      <c r="B562" s="4"/>
      <c r="C562" s="4"/>
      <c r="D562" s="4"/>
      <c r="E562" s="4"/>
      <c r="F562" s="4"/>
    </row>
    <row r="563" spans="1:6" ht="14.25" customHeight="1">
      <c r="A563" s="4"/>
      <c r="B563" s="4"/>
      <c r="C563" s="4"/>
      <c r="D563" s="4"/>
      <c r="E563" s="4"/>
      <c r="F563" s="4"/>
    </row>
    <row r="564" spans="1:6" ht="14.25" customHeight="1">
      <c r="A564" s="4"/>
      <c r="B564" s="4"/>
      <c r="C564" s="4"/>
      <c r="D564" s="4"/>
      <c r="E564" s="4"/>
      <c r="F564" s="4"/>
    </row>
    <row r="565" spans="1:6" ht="14.25" customHeight="1">
      <c r="A565" s="4"/>
      <c r="B565" s="4"/>
      <c r="C565" s="4"/>
      <c r="D565" s="4"/>
      <c r="E565" s="4"/>
      <c r="F565" s="4"/>
    </row>
    <row r="566" spans="1:6" ht="14.25" customHeight="1">
      <c r="A566" s="4"/>
      <c r="B566" s="4"/>
      <c r="C566" s="4"/>
      <c r="D566" s="4"/>
      <c r="E566" s="4"/>
      <c r="F566" s="4"/>
    </row>
    <row r="567" spans="1:6" ht="14.25" customHeight="1">
      <c r="A567" s="4"/>
      <c r="B567" s="4"/>
      <c r="C567" s="4"/>
      <c r="D567" s="4"/>
      <c r="E567" s="4"/>
      <c r="F567" s="4"/>
    </row>
    <row r="568" spans="1:6" ht="14.25" customHeight="1">
      <c r="A568" s="4"/>
      <c r="B568" s="4"/>
      <c r="C568" s="4"/>
      <c r="D568" s="4"/>
      <c r="E568" s="4"/>
      <c r="F568" s="4"/>
    </row>
    <row r="569" spans="1:6" ht="14.25" customHeight="1">
      <c r="A569" s="4"/>
      <c r="B569" s="4"/>
      <c r="C569" s="4"/>
      <c r="D569" s="4"/>
      <c r="E569" s="4"/>
      <c r="F569" s="4"/>
    </row>
    <row r="570" spans="1:6" ht="14.25" customHeight="1">
      <c r="A570" s="4"/>
      <c r="B570" s="4"/>
      <c r="C570" s="4"/>
      <c r="D570" s="4"/>
      <c r="E570" s="4"/>
      <c r="F570" s="4"/>
    </row>
    <row r="571" spans="1:6" ht="14.25" customHeight="1">
      <c r="A571" s="4"/>
      <c r="B571" s="4"/>
      <c r="C571" s="4"/>
      <c r="D571" s="4"/>
      <c r="E571" s="4"/>
      <c r="F571" s="4"/>
    </row>
    <row r="572" spans="1:6" ht="14.25" customHeight="1">
      <c r="A572" s="4"/>
      <c r="B572" s="4"/>
      <c r="C572" s="4"/>
      <c r="D572" s="4"/>
      <c r="E572" s="4"/>
      <c r="F572" s="4"/>
    </row>
    <row r="573" spans="1:6" ht="14.25" customHeight="1">
      <c r="A573" s="4"/>
      <c r="B573" s="4"/>
      <c r="C573" s="4"/>
      <c r="D573" s="4"/>
      <c r="E573" s="4"/>
      <c r="F573" s="4"/>
    </row>
    <row r="574" spans="1:6" ht="14.25" customHeight="1">
      <c r="A574" s="4"/>
      <c r="B574" s="4"/>
      <c r="C574" s="4"/>
      <c r="D574" s="4"/>
      <c r="E574" s="4"/>
      <c r="F574" s="4"/>
    </row>
    <row r="575" spans="1:6" ht="14.25" customHeight="1">
      <c r="A575" s="4"/>
      <c r="B575" s="4"/>
      <c r="C575" s="4"/>
      <c r="D575" s="4"/>
      <c r="E575" s="4"/>
      <c r="F575" s="4"/>
    </row>
    <row r="576" spans="1:6" ht="14.25" customHeight="1">
      <c r="A576" s="4"/>
      <c r="B576" s="4"/>
      <c r="C576" s="4"/>
      <c r="D576" s="4"/>
      <c r="E576" s="4"/>
      <c r="F576" s="4"/>
    </row>
    <row r="577" spans="1:6" ht="14.25" customHeight="1">
      <c r="A577" s="4"/>
      <c r="B577" s="4"/>
      <c r="C577" s="4"/>
      <c r="D577" s="4"/>
      <c r="E577" s="4"/>
      <c r="F577" s="4"/>
    </row>
    <row r="578" spans="1:6" ht="14.25" customHeight="1">
      <c r="A578" s="4"/>
      <c r="B578" s="4"/>
      <c r="C578" s="4"/>
      <c r="D578" s="4"/>
      <c r="E578" s="4"/>
      <c r="F578" s="4"/>
    </row>
    <row r="579" spans="1:6" ht="14.25" customHeight="1">
      <c r="A579" s="4"/>
      <c r="B579" s="4"/>
      <c r="C579" s="4"/>
      <c r="D579" s="4"/>
      <c r="E579" s="4"/>
      <c r="F579" s="4"/>
    </row>
    <row r="580" spans="1:6" ht="14.25" customHeight="1">
      <c r="A580" s="4"/>
      <c r="B580" s="4"/>
      <c r="C580" s="4"/>
      <c r="D580" s="4"/>
      <c r="E580" s="4"/>
      <c r="F580" s="4"/>
    </row>
    <row r="581" spans="1:6" ht="14.25" customHeight="1">
      <c r="A581" s="4"/>
      <c r="B581" s="4"/>
      <c r="C581" s="4"/>
      <c r="D581" s="4"/>
      <c r="E581" s="4"/>
      <c r="F581" s="4"/>
    </row>
    <row r="582" spans="1:6" ht="14.25" customHeight="1">
      <c r="A582" s="4"/>
      <c r="B582" s="4"/>
      <c r="C582" s="4"/>
      <c r="D582" s="4"/>
      <c r="E582" s="4"/>
      <c r="F582" s="4"/>
    </row>
    <row r="583" spans="1:6" ht="14.25" customHeight="1">
      <c r="A583" s="4"/>
      <c r="B583" s="4"/>
      <c r="C583" s="4"/>
      <c r="D583" s="4"/>
      <c r="E583" s="4"/>
      <c r="F583" s="4"/>
    </row>
    <row r="584" spans="1:6" ht="14.25" customHeight="1">
      <c r="A584" s="4"/>
      <c r="B584" s="4"/>
      <c r="C584" s="4"/>
      <c r="D584" s="4"/>
      <c r="E584" s="4"/>
      <c r="F584" s="4"/>
    </row>
    <row r="585" spans="1:6" ht="14.25" customHeight="1">
      <c r="A585" s="4"/>
      <c r="B585" s="4"/>
      <c r="C585" s="4"/>
      <c r="D585" s="4"/>
      <c r="E585" s="4"/>
      <c r="F585" s="4"/>
    </row>
    <row r="586" spans="1:6" ht="14.25" customHeight="1">
      <c r="A586" s="4"/>
      <c r="B586" s="4"/>
      <c r="C586" s="4"/>
      <c r="D586" s="4"/>
      <c r="E586" s="4"/>
      <c r="F586" s="4"/>
    </row>
    <row r="587" spans="1:6" ht="14.25" customHeight="1">
      <c r="A587" s="4"/>
      <c r="B587" s="4"/>
      <c r="C587" s="4"/>
      <c r="D587" s="4"/>
      <c r="E587" s="4"/>
      <c r="F587" s="4"/>
    </row>
    <row r="588" spans="1:6" ht="14.25" customHeight="1">
      <c r="A588" s="4"/>
      <c r="B588" s="4"/>
      <c r="C588" s="4"/>
      <c r="D588" s="4"/>
      <c r="E588" s="4"/>
      <c r="F588" s="4"/>
    </row>
    <row r="589" spans="1:6" ht="14.25" customHeight="1">
      <c r="A589" s="4"/>
      <c r="B589" s="4"/>
      <c r="C589" s="4"/>
      <c r="D589" s="4"/>
      <c r="E589" s="4"/>
      <c r="F589" s="4"/>
    </row>
    <row r="590" spans="1:6" ht="14.25" customHeight="1">
      <c r="A590" s="4"/>
      <c r="B590" s="4"/>
      <c r="C590" s="4"/>
      <c r="D590" s="4"/>
      <c r="E590" s="4"/>
      <c r="F590" s="4"/>
    </row>
    <row r="591" spans="1:6" ht="14.25" customHeight="1">
      <c r="A591" s="4"/>
      <c r="B591" s="4"/>
      <c r="C591" s="4"/>
      <c r="D591" s="4"/>
      <c r="E591" s="4"/>
      <c r="F591" s="4"/>
    </row>
    <row r="592" spans="1:6" ht="14.25" customHeight="1">
      <c r="A592" s="4"/>
      <c r="B592" s="4"/>
      <c r="C592" s="4"/>
      <c r="D592" s="4"/>
      <c r="E592" s="4"/>
      <c r="F592" s="4"/>
    </row>
    <row r="593" spans="1:6" ht="14.25" customHeight="1">
      <c r="A593" s="4"/>
      <c r="B593" s="4"/>
      <c r="C593" s="4"/>
      <c r="D593" s="4"/>
      <c r="E593" s="4"/>
      <c r="F593" s="4"/>
    </row>
    <row r="594" spans="1:6" ht="14.25" customHeight="1">
      <c r="A594" s="4"/>
      <c r="B594" s="4"/>
      <c r="C594" s="4"/>
      <c r="D594" s="4"/>
      <c r="E594" s="4"/>
      <c r="F594" s="4"/>
    </row>
    <row r="595" spans="1:6" ht="14.25" customHeight="1">
      <c r="A595" s="4"/>
      <c r="B595" s="4"/>
      <c r="C595" s="4"/>
      <c r="D595" s="4"/>
      <c r="E595" s="4"/>
      <c r="F595" s="4"/>
    </row>
    <row r="596" spans="1:6" ht="14.25" customHeight="1">
      <c r="A596" s="4"/>
      <c r="B596" s="4"/>
      <c r="C596" s="4"/>
      <c r="D596" s="4"/>
      <c r="E596" s="4"/>
      <c r="F596" s="4"/>
    </row>
    <row r="597" spans="1:6" ht="14.25" customHeight="1">
      <c r="A597" s="4"/>
      <c r="B597" s="4"/>
      <c r="C597" s="4"/>
      <c r="D597" s="4"/>
      <c r="E597" s="4"/>
      <c r="F597" s="4"/>
    </row>
    <row r="598" spans="1:6" ht="14.25" customHeight="1">
      <c r="A598" s="4"/>
      <c r="B598" s="4"/>
      <c r="C598" s="4"/>
      <c r="D598" s="4"/>
      <c r="E598" s="4"/>
      <c r="F598" s="4"/>
    </row>
    <row r="599" spans="1:6" ht="14.25" customHeight="1">
      <c r="A599" s="4"/>
      <c r="B599" s="4"/>
      <c r="C599" s="4"/>
      <c r="D599" s="4"/>
      <c r="E599" s="4"/>
      <c r="F599" s="4"/>
    </row>
    <row r="600" spans="1:6" ht="14.25" customHeight="1">
      <c r="A600" s="4"/>
      <c r="B600" s="4"/>
      <c r="C600" s="4"/>
      <c r="D600" s="4"/>
      <c r="E600" s="4"/>
      <c r="F600" s="4"/>
    </row>
    <row r="601" spans="1:6" ht="14.25" customHeight="1">
      <c r="A601" s="4"/>
      <c r="B601" s="4"/>
      <c r="C601" s="4"/>
      <c r="D601" s="4"/>
      <c r="E601" s="4"/>
      <c r="F601" s="4"/>
    </row>
    <row r="602" spans="1:6" ht="14.25" customHeight="1">
      <c r="A602" s="4"/>
      <c r="B602" s="4"/>
      <c r="C602" s="4"/>
      <c r="D602" s="4"/>
      <c r="E602" s="4"/>
      <c r="F602" s="4"/>
    </row>
    <row r="603" spans="1:6" ht="14.25" customHeight="1">
      <c r="A603" s="4"/>
      <c r="B603" s="4"/>
      <c r="C603" s="4"/>
      <c r="D603" s="4"/>
      <c r="E603" s="4"/>
      <c r="F603" s="4"/>
    </row>
    <row r="604" spans="1:6" ht="14.25" customHeight="1">
      <c r="A604" s="4"/>
      <c r="B604" s="4"/>
      <c r="C604" s="4"/>
      <c r="D604" s="4"/>
      <c r="E604" s="4"/>
      <c r="F604" s="4"/>
    </row>
    <row r="605" spans="1:6" ht="14.25" customHeight="1">
      <c r="A605" s="4"/>
      <c r="B605" s="4"/>
      <c r="C605" s="4"/>
      <c r="D605" s="4"/>
      <c r="E605" s="4"/>
      <c r="F605" s="4"/>
    </row>
    <row r="606" spans="1:6" ht="14.25" customHeight="1">
      <c r="A606" s="4"/>
      <c r="B606" s="4"/>
      <c r="C606" s="4"/>
      <c r="D606" s="4"/>
      <c r="E606" s="4"/>
      <c r="F606" s="4"/>
    </row>
    <row r="607" spans="1:6" ht="14.25" customHeight="1">
      <c r="A607" s="4"/>
      <c r="B607" s="4"/>
      <c r="C607" s="4"/>
      <c r="D607" s="4"/>
      <c r="E607" s="4"/>
      <c r="F607" s="4"/>
    </row>
    <row r="608" spans="1:6" ht="14.25" customHeight="1">
      <c r="A608" s="4"/>
      <c r="B608" s="4"/>
      <c r="C608" s="4"/>
      <c r="D608" s="4"/>
      <c r="E608" s="4"/>
      <c r="F608" s="4"/>
    </row>
    <row r="609" spans="1:6" ht="14.25" customHeight="1">
      <c r="A609" s="4"/>
      <c r="B609" s="4"/>
      <c r="C609" s="4"/>
      <c r="D609" s="4"/>
      <c r="E609" s="4"/>
      <c r="F609" s="4"/>
    </row>
    <row r="610" spans="1:6" ht="14.25" customHeight="1">
      <c r="A610" s="4"/>
      <c r="B610" s="4"/>
      <c r="C610" s="4"/>
      <c r="D610" s="4"/>
      <c r="E610" s="4"/>
      <c r="F610" s="4"/>
    </row>
    <row r="611" spans="1:6" ht="14.25" customHeight="1">
      <c r="A611" s="4"/>
      <c r="B611" s="4"/>
      <c r="C611" s="4"/>
      <c r="D611" s="4"/>
      <c r="E611" s="4"/>
      <c r="F611" s="4"/>
    </row>
    <row r="612" spans="1:6" ht="14.25" customHeight="1">
      <c r="A612" s="4"/>
      <c r="B612" s="4"/>
      <c r="C612" s="4"/>
      <c r="D612" s="4"/>
      <c r="E612" s="4"/>
      <c r="F612" s="4"/>
    </row>
    <row r="613" spans="1:6" ht="14.25" customHeight="1">
      <c r="A613" s="4"/>
      <c r="B613" s="4"/>
      <c r="C613" s="4"/>
      <c r="D613" s="4"/>
      <c r="E613" s="4"/>
      <c r="F613" s="4"/>
    </row>
    <row r="614" spans="1:6" ht="14.25" customHeight="1">
      <c r="A614" s="4"/>
      <c r="B614" s="4"/>
      <c r="C614" s="4"/>
      <c r="D614" s="4"/>
      <c r="E614" s="4"/>
      <c r="F614" s="4"/>
    </row>
    <row r="615" spans="1:6" ht="14.25" customHeight="1">
      <c r="A615" s="4"/>
      <c r="B615" s="4"/>
      <c r="C615" s="4"/>
      <c r="D615" s="4"/>
      <c r="E615" s="4"/>
      <c r="F615" s="4"/>
    </row>
    <row r="616" spans="1:6" ht="14.25" customHeight="1">
      <c r="A616" s="4"/>
      <c r="B616" s="4"/>
      <c r="C616" s="4"/>
      <c r="D616" s="4"/>
      <c r="E616" s="4"/>
      <c r="F616" s="4"/>
    </row>
    <row r="617" spans="1:6" ht="14.25" customHeight="1">
      <c r="A617" s="4"/>
      <c r="B617" s="4"/>
      <c r="C617" s="4"/>
      <c r="D617" s="4"/>
      <c r="E617" s="4"/>
      <c r="F617" s="4"/>
    </row>
    <row r="618" spans="1:6" ht="14.25" customHeight="1">
      <c r="A618" s="4"/>
      <c r="B618" s="4"/>
      <c r="C618" s="4"/>
      <c r="D618" s="4"/>
      <c r="E618" s="4"/>
      <c r="F618" s="4"/>
    </row>
    <row r="619" spans="1:6" ht="14.25" customHeight="1">
      <c r="A619" s="4"/>
      <c r="B619" s="4"/>
      <c r="C619" s="4"/>
      <c r="D619" s="4"/>
      <c r="E619" s="4"/>
      <c r="F619" s="4"/>
    </row>
    <row r="620" spans="1:6" ht="14.25" customHeight="1">
      <c r="A620" s="4"/>
      <c r="B620" s="4"/>
      <c r="C620" s="4"/>
      <c r="D620" s="4"/>
      <c r="E620" s="4"/>
      <c r="F620" s="4"/>
    </row>
    <row r="621" spans="1:6" ht="14.25" customHeight="1">
      <c r="A621" s="4"/>
      <c r="B621" s="4"/>
      <c r="C621" s="4"/>
      <c r="D621" s="4"/>
      <c r="E621" s="4"/>
      <c r="F621" s="4"/>
    </row>
    <row r="622" spans="1:6" ht="14.25" customHeight="1">
      <c r="A622" s="4"/>
      <c r="B622" s="4"/>
      <c r="C622" s="4"/>
      <c r="D622" s="4"/>
      <c r="E622" s="4"/>
      <c r="F622" s="4"/>
    </row>
    <row r="623" spans="1:6" ht="14.25" customHeight="1">
      <c r="A623" s="4"/>
      <c r="B623" s="4"/>
      <c r="C623" s="4"/>
      <c r="D623" s="4"/>
      <c r="E623" s="4"/>
      <c r="F623" s="4"/>
    </row>
    <row r="624" spans="1:6" ht="14.25" customHeight="1">
      <c r="A624" s="4"/>
      <c r="B624" s="4"/>
      <c r="C624" s="4"/>
      <c r="D624" s="4"/>
      <c r="E624" s="4"/>
      <c r="F624" s="4"/>
    </row>
    <row r="625" spans="1:6" ht="14.25" customHeight="1">
      <c r="A625" s="4"/>
      <c r="B625" s="4"/>
      <c r="C625" s="4"/>
      <c r="D625" s="4"/>
      <c r="E625" s="4"/>
      <c r="F625" s="4"/>
    </row>
    <row r="626" spans="1:6" ht="14.25" customHeight="1">
      <c r="A626" s="4"/>
      <c r="B626" s="4"/>
      <c r="C626" s="4"/>
      <c r="D626" s="4"/>
      <c r="E626" s="4"/>
      <c r="F626" s="4"/>
    </row>
    <row r="627" spans="1:6" ht="14.25" customHeight="1">
      <c r="A627" s="4"/>
      <c r="B627" s="4"/>
      <c r="C627" s="4"/>
      <c r="D627" s="4"/>
      <c r="E627" s="4"/>
      <c r="F627" s="4"/>
    </row>
    <row r="628" spans="1:6" ht="14.25" customHeight="1">
      <c r="A628" s="4"/>
      <c r="B628" s="4"/>
      <c r="C628" s="4"/>
      <c r="D628" s="4"/>
      <c r="E628" s="4"/>
      <c r="F628" s="4"/>
    </row>
    <row r="629" spans="1:6" ht="14.25" customHeight="1">
      <c r="A629" s="4"/>
      <c r="B629" s="4"/>
      <c r="C629" s="4"/>
      <c r="D629" s="4"/>
      <c r="E629" s="4"/>
      <c r="F629" s="4"/>
    </row>
    <row r="630" spans="1:6" ht="14.25" customHeight="1">
      <c r="A630" s="4"/>
      <c r="B630" s="4"/>
      <c r="C630" s="4"/>
      <c r="D630" s="4"/>
      <c r="E630" s="4"/>
      <c r="F630" s="4"/>
    </row>
    <row r="631" spans="1:6" ht="14.25" customHeight="1">
      <c r="A631" s="4"/>
      <c r="B631" s="4"/>
      <c r="C631" s="4"/>
      <c r="D631" s="4"/>
      <c r="E631" s="4"/>
      <c r="F631" s="4"/>
    </row>
    <row r="632" spans="1:6" ht="14.25" customHeight="1">
      <c r="A632" s="4"/>
      <c r="B632" s="4"/>
      <c r="C632" s="4"/>
      <c r="D632" s="4"/>
      <c r="E632" s="4"/>
      <c r="F632" s="4"/>
    </row>
    <row r="633" spans="1:6" ht="14.25" customHeight="1">
      <c r="A633" s="4"/>
      <c r="B633" s="4"/>
      <c r="C633" s="4"/>
      <c r="D633" s="4"/>
      <c r="E633" s="4"/>
      <c r="F633" s="4"/>
    </row>
    <row r="634" spans="1:6" ht="14.25" customHeight="1">
      <c r="A634" s="4"/>
      <c r="B634" s="4"/>
      <c r="C634" s="4"/>
      <c r="D634" s="4"/>
      <c r="E634" s="4"/>
      <c r="F634" s="4"/>
    </row>
    <row r="635" spans="1:6" ht="14.25" customHeight="1">
      <c r="A635" s="4"/>
      <c r="B635" s="4"/>
      <c r="C635" s="4"/>
      <c r="D635" s="4"/>
      <c r="E635" s="4"/>
      <c r="F635" s="4"/>
    </row>
    <row r="636" spans="1:6" ht="14.25" customHeight="1">
      <c r="A636" s="4"/>
      <c r="B636" s="4"/>
      <c r="C636" s="4"/>
      <c r="D636" s="4"/>
      <c r="E636" s="4"/>
      <c r="F636" s="4"/>
    </row>
    <row r="637" spans="1:6" ht="14.25" customHeight="1">
      <c r="A637" s="4"/>
      <c r="B637" s="4"/>
      <c r="C637" s="4"/>
      <c r="D637" s="4"/>
      <c r="E637" s="4"/>
      <c r="F637" s="4"/>
    </row>
    <row r="638" spans="1:6" ht="14.25" customHeight="1">
      <c r="A638" s="4"/>
      <c r="B638" s="4"/>
      <c r="C638" s="4"/>
      <c r="D638" s="4"/>
      <c r="E638" s="4"/>
      <c r="F638" s="4"/>
    </row>
    <row r="639" spans="1:6" ht="14.25" customHeight="1">
      <c r="A639" s="4"/>
      <c r="B639" s="4"/>
      <c r="C639" s="4"/>
      <c r="D639" s="4"/>
      <c r="E639" s="4"/>
      <c r="F639" s="4"/>
    </row>
    <row r="640" spans="1:6" ht="14.25" customHeight="1">
      <c r="A640" s="4"/>
      <c r="B640" s="4"/>
      <c r="C640" s="4"/>
      <c r="D640" s="4"/>
      <c r="E640" s="4"/>
      <c r="F640" s="4"/>
    </row>
    <row r="641" spans="1:6" ht="14.25" customHeight="1">
      <c r="A641" s="4"/>
      <c r="B641" s="4"/>
      <c r="C641" s="4"/>
      <c r="D641" s="4"/>
      <c r="E641" s="4"/>
      <c r="F641" s="4"/>
    </row>
    <row r="642" spans="1:6" ht="14.25" customHeight="1">
      <c r="A642" s="4"/>
      <c r="B642" s="4"/>
      <c r="C642" s="4"/>
      <c r="D642" s="4"/>
      <c r="E642" s="4"/>
      <c r="F642" s="4"/>
    </row>
    <row r="643" spans="1:6" ht="14.25" customHeight="1">
      <c r="A643" s="4"/>
      <c r="B643" s="4"/>
      <c r="C643" s="4"/>
      <c r="D643" s="4"/>
      <c r="E643" s="4"/>
      <c r="F643" s="4"/>
    </row>
    <row r="644" spans="1:6" ht="14.25" customHeight="1">
      <c r="A644" s="4"/>
      <c r="B644" s="4"/>
      <c r="C644" s="4"/>
      <c r="D644" s="4"/>
      <c r="E644" s="4"/>
      <c r="F644" s="4"/>
    </row>
    <row r="645" spans="1:6" ht="14.25" customHeight="1">
      <c r="A645" s="4"/>
      <c r="B645" s="4"/>
      <c r="C645" s="4"/>
      <c r="D645" s="4"/>
      <c r="E645" s="4"/>
      <c r="F645" s="4"/>
    </row>
    <row r="646" spans="1:6" ht="14.25" customHeight="1">
      <c r="A646" s="4"/>
      <c r="B646" s="4"/>
      <c r="C646" s="4"/>
      <c r="D646" s="4"/>
      <c r="E646" s="4"/>
      <c r="F646" s="4"/>
    </row>
    <row r="647" spans="1:6" ht="14.25" customHeight="1">
      <c r="A647" s="4"/>
      <c r="B647" s="4"/>
      <c r="C647" s="4"/>
      <c r="D647" s="4"/>
      <c r="E647" s="4"/>
      <c r="F647" s="4"/>
    </row>
    <row r="648" spans="1:6" ht="14.25" customHeight="1">
      <c r="A648" s="4"/>
      <c r="B648" s="4"/>
      <c r="C648" s="4"/>
      <c r="D648" s="4"/>
      <c r="E648" s="4"/>
      <c r="F648" s="4"/>
    </row>
    <row r="649" spans="1:6" ht="14.25" customHeight="1">
      <c r="A649" s="4"/>
      <c r="B649" s="4"/>
      <c r="C649" s="4"/>
      <c r="D649" s="4"/>
      <c r="E649" s="4"/>
      <c r="F649" s="4"/>
    </row>
    <row r="650" spans="1:6" ht="14.25" customHeight="1">
      <c r="A650" s="4"/>
      <c r="B650" s="4"/>
      <c r="C650" s="4"/>
      <c r="D650" s="4"/>
      <c r="E650" s="4"/>
      <c r="F650" s="4"/>
    </row>
    <row r="651" spans="1:6" ht="14.25" customHeight="1">
      <c r="A651" s="4"/>
      <c r="B651" s="4"/>
      <c r="C651" s="4"/>
      <c r="D651" s="4"/>
      <c r="E651" s="4"/>
      <c r="F651" s="4"/>
    </row>
    <row r="652" spans="1:6" ht="14.25" customHeight="1">
      <c r="A652" s="4"/>
      <c r="B652" s="4"/>
      <c r="C652" s="4"/>
      <c r="D652" s="4"/>
      <c r="E652" s="4"/>
      <c r="F652" s="4"/>
    </row>
    <row r="653" spans="1:6" ht="14.25" customHeight="1">
      <c r="A653" s="4"/>
      <c r="B653" s="4"/>
      <c r="C653" s="4"/>
      <c r="D653" s="4"/>
      <c r="E653" s="4"/>
      <c r="F653" s="4"/>
    </row>
    <row r="654" spans="1:6" ht="14.25" customHeight="1">
      <c r="A654" s="4"/>
      <c r="B654" s="4"/>
      <c r="C654" s="4"/>
      <c r="D654" s="4"/>
      <c r="E654" s="4"/>
      <c r="F654" s="4"/>
    </row>
    <row r="655" spans="1:6" ht="14.25" customHeight="1">
      <c r="A655" s="4"/>
      <c r="B655" s="4"/>
      <c r="C655" s="4"/>
      <c r="D655" s="4"/>
      <c r="E655" s="4"/>
      <c r="F655" s="4"/>
    </row>
    <row r="656" spans="1:6" ht="14.25" customHeight="1">
      <c r="A656" s="4"/>
      <c r="B656" s="4"/>
      <c r="C656" s="4"/>
      <c r="D656" s="4"/>
      <c r="E656" s="4"/>
      <c r="F656" s="4"/>
    </row>
    <row r="657" spans="1:6" ht="14.25" customHeight="1">
      <c r="A657" s="4"/>
      <c r="B657" s="4"/>
      <c r="C657" s="4"/>
      <c r="D657" s="4"/>
      <c r="E657" s="4"/>
      <c r="F657" s="4"/>
    </row>
    <row r="658" spans="1:6" ht="14.25" customHeight="1">
      <c r="A658" s="4"/>
      <c r="B658" s="4"/>
      <c r="C658" s="4"/>
      <c r="D658" s="4"/>
      <c r="E658" s="4"/>
      <c r="F658" s="4"/>
    </row>
    <row r="659" spans="1:6" ht="14.25" customHeight="1">
      <c r="A659" s="4"/>
      <c r="B659" s="4"/>
      <c r="C659" s="4"/>
      <c r="D659" s="4"/>
      <c r="E659" s="4"/>
      <c r="F659" s="4"/>
    </row>
    <row r="660" spans="1:6" ht="14.25" customHeight="1">
      <c r="A660" s="4"/>
      <c r="B660" s="4"/>
      <c r="C660" s="4"/>
      <c r="D660" s="4"/>
      <c r="E660" s="4"/>
      <c r="F660" s="4"/>
    </row>
    <row r="661" spans="1:6" ht="14.25" customHeight="1">
      <c r="A661" s="4"/>
      <c r="B661" s="4"/>
      <c r="C661" s="4"/>
      <c r="D661" s="4"/>
      <c r="E661" s="4"/>
      <c r="F661" s="4"/>
    </row>
    <row r="662" spans="1:6" ht="14.25" customHeight="1">
      <c r="A662" s="4"/>
      <c r="B662" s="4"/>
      <c r="C662" s="4"/>
      <c r="D662" s="4"/>
      <c r="E662" s="4"/>
      <c r="F662" s="4"/>
    </row>
    <row r="663" spans="1:6" ht="14.25" customHeight="1">
      <c r="A663" s="4"/>
      <c r="B663" s="4"/>
      <c r="C663" s="4"/>
      <c r="D663" s="4"/>
      <c r="E663" s="4"/>
      <c r="F663" s="4"/>
    </row>
    <row r="664" spans="1:6" ht="14.25" customHeight="1">
      <c r="A664" s="4"/>
      <c r="B664" s="4"/>
      <c r="C664" s="4"/>
      <c r="D664" s="4"/>
      <c r="E664" s="4"/>
      <c r="F664" s="4"/>
    </row>
    <row r="665" spans="1:6" ht="14.25" customHeight="1">
      <c r="A665" s="4"/>
      <c r="B665" s="4"/>
      <c r="C665" s="4"/>
      <c r="D665" s="4"/>
      <c r="E665" s="4"/>
      <c r="F665" s="4"/>
    </row>
    <row r="666" spans="1:6" ht="14.25" customHeight="1">
      <c r="A666" s="4"/>
      <c r="B666" s="4"/>
      <c r="C666" s="4"/>
      <c r="D666" s="4"/>
      <c r="E666" s="4"/>
      <c r="F666" s="4"/>
    </row>
    <row r="667" spans="1:6" ht="14.25" customHeight="1">
      <c r="A667" s="4"/>
      <c r="B667" s="4"/>
      <c r="C667" s="4"/>
      <c r="D667" s="4"/>
      <c r="E667" s="4"/>
      <c r="F667" s="4"/>
    </row>
    <row r="668" spans="1:6" ht="14.25" customHeight="1">
      <c r="A668" s="4"/>
      <c r="B668" s="4"/>
      <c r="C668" s="4"/>
      <c r="D668" s="4"/>
      <c r="E668" s="4"/>
      <c r="F668" s="4"/>
    </row>
    <row r="669" spans="1:6" ht="14.25" customHeight="1">
      <c r="A669" s="4"/>
      <c r="B669" s="4"/>
      <c r="C669" s="4"/>
      <c r="D669" s="4"/>
      <c r="E669" s="4"/>
      <c r="F669" s="4"/>
    </row>
    <row r="670" spans="1:6" ht="14.25" customHeight="1">
      <c r="A670" s="4"/>
      <c r="B670" s="4"/>
      <c r="C670" s="4"/>
      <c r="D670" s="4"/>
      <c r="E670" s="4"/>
      <c r="F670" s="4"/>
    </row>
    <row r="671" spans="1:6" ht="14.25" customHeight="1">
      <c r="A671" s="4"/>
      <c r="B671" s="4"/>
      <c r="C671" s="4"/>
      <c r="D671" s="4"/>
      <c r="E671" s="4"/>
      <c r="F671" s="4"/>
    </row>
    <row r="672" spans="1:6" ht="14.25" customHeight="1">
      <c r="A672" s="4"/>
      <c r="B672" s="4"/>
      <c r="C672" s="4"/>
      <c r="D672" s="4"/>
      <c r="E672" s="4"/>
      <c r="F672" s="4"/>
    </row>
    <row r="673" spans="1:6" ht="14.25" customHeight="1">
      <c r="A673" s="4"/>
      <c r="B673" s="4"/>
      <c r="C673" s="4"/>
      <c r="D673" s="4"/>
      <c r="E673" s="4"/>
      <c r="F673" s="4"/>
    </row>
    <row r="674" spans="1:6" ht="14.25" customHeight="1">
      <c r="A674" s="4"/>
      <c r="B674" s="4"/>
      <c r="C674" s="4"/>
      <c r="D674" s="4"/>
      <c r="E674" s="4"/>
      <c r="F674" s="4"/>
    </row>
    <row r="675" spans="1:6" ht="14.25" customHeight="1">
      <c r="A675" s="4"/>
      <c r="B675" s="4"/>
      <c r="C675" s="4"/>
      <c r="D675" s="4"/>
      <c r="E675" s="4"/>
      <c r="F675" s="4"/>
    </row>
    <row r="676" spans="1:6" ht="14.25" customHeight="1">
      <c r="A676" s="4"/>
      <c r="B676" s="4"/>
      <c r="C676" s="4"/>
      <c r="D676" s="4"/>
      <c r="E676" s="4"/>
      <c r="F676" s="4"/>
    </row>
    <row r="677" spans="1:6" ht="14.25" customHeight="1">
      <c r="A677" s="4"/>
      <c r="B677" s="4"/>
      <c r="C677" s="4"/>
      <c r="D677" s="4"/>
      <c r="E677" s="4"/>
      <c r="F677" s="4"/>
    </row>
    <row r="678" spans="1:6" ht="14.25" customHeight="1">
      <c r="A678" s="4"/>
      <c r="B678" s="4"/>
      <c r="C678" s="4"/>
      <c r="D678" s="4"/>
      <c r="E678" s="4"/>
      <c r="F678" s="4"/>
    </row>
    <row r="679" spans="1:6" ht="14.25" customHeight="1">
      <c r="A679" s="4"/>
      <c r="B679" s="4"/>
      <c r="C679" s="4"/>
      <c r="D679" s="4"/>
      <c r="E679" s="4"/>
      <c r="F679" s="4"/>
    </row>
    <row r="680" spans="1:6" ht="14.25" customHeight="1">
      <c r="A680" s="4"/>
      <c r="B680" s="4"/>
      <c r="C680" s="4"/>
      <c r="D680" s="4"/>
      <c r="E680" s="4"/>
      <c r="F680" s="4"/>
    </row>
    <row r="681" spans="1:6" ht="14.25" customHeight="1">
      <c r="A681" s="4"/>
      <c r="B681" s="4"/>
      <c r="C681" s="4"/>
      <c r="D681" s="4"/>
      <c r="E681" s="4"/>
      <c r="F681" s="4"/>
    </row>
    <row r="682" spans="1:6" ht="14.25" customHeight="1">
      <c r="A682" s="4"/>
      <c r="B682" s="4"/>
      <c r="C682" s="4"/>
      <c r="D682" s="4"/>
      <c r="E682" s="4"/>
      <c r="F682" s="4"/>
    </row>
    <row r="683" spans="1:6" ht="14.25" customHeight="1">
      <c r="A683" s="4"/>
      <c r="B683" s="4"/>
      <c r="C683" s="4"/>
      <c r="D683" s="4"/>
      <c r="E683" s="4"/>
      <c r="F683" s="4"/>
    </row>
    <row r="684" spans="1:6" ht="14.25" customHeight="1">
      <c r="A684" s="4"/>
      <c r="B684" s="4"/>
      <c r="C684" s="4"/>
      <c r="D684" s="4"/>
      <c r="E684" s="4"/>
      <c r="F684" s="4"/>
    </row>
    <row r="685" spans="1:6" ht="14.25" customHeight="1">
      <c r="A685" s="4"/>
      <c r="B685" s="4"/>
      <c r="C685" s="4"/>
      <c r="D685" s="4"/>
      <c r="E685" s="4"/>
      <c r="F685" s="4"/>
    </row>
    <row r="686" spans="1:6" ht="14.25" customHeight="1">
      <c r="A686" s="4"/>
      <c r="B686" s="4"/>
      <c r="C686" s="4"/>
      <c r="D686" s="4"/>
      <c r="E686" s="4"/>
      <c r="F686" s="4"/>
    </row>
    <row r="687" spans="1:6" ht="14.25" customHeight="1">
      <c r="A687" s="4"/>
      <c r="B687" s="4"/>
      <c r="C687" s="4"/>
      <c r="D687" s="4"/>
      <c r="E687" s="4"/>
      <c r="F687" s="4"/>
    </row>
    <row r="688" spans="1:6" ht="14.25" customHeight="1">
      <c r="A688" s="4"/>
      <c r="B688" s="4"/>
      <c r="C688" s="4"/>
      <c r="D688" s="4"/>
      <c r="E688" s="4"/>
      <c r="F688" s="4"/>
    </row>
    <row r="689" spans="1:6" ht="14.25" customHeight="1">
      <c r="A689" s="4"/>
      <c r="B689" s="4"/>
      <c r="C689" s="4"/>
      <c r="D689" s="4"/>
      <c r="E689" s="4"/>
      <c r="F689" s="4"/>
    </row>
    <row r="690" spans="1:6" ht="14.25" customHeight="1">
      <c r="A690" s="4"/>
      <c r="B690" s="4"/>
      <c r="C690" s="4"/>
      <c r="D690" s="4"/>
      <c r="E690" s="4"/>
      <c r="F690" s="4"/>
    </row>
    <row r="691" spans="1:6" ht="14.25" customHeight="1">
      <c r="A691" s="4"/>
      <c r="B691" s="4"/>
      <c r="C691" s="4"/>
      <c r="D691" s="4"/>
      <c r="E691" s="4"/>
      <c r="F691" s="4"/>
    </row>
    <row r="692" spans="1:6" ht="14.25" customHeight="1">
      <c r="A692" s="4"/>
      <c r="B692" s="4"/>
      <c r="C692" s="4"/>
      <c r="D692" s="4"/>
      <c r="E692" s="4"/>
      <c r="F692" s="4"/>
    </row>
    <row r="693" spans="1:6" ht="14.25" customHeight="1">
      <c r="A693" s="4"/>
      <c r="B693" s="4"/>
      <c r="C693" s="4"/>
      <c r="D693" s="4"/>
      <c r="E693" s="4"/>
      <c r="F693" s="4"/>
    </row>
    <row r="694" spans="1:6" ht="14.25" customHeight="1">
      <c r="A694" s="4"/>
      <c r="B694" s="4"/>
      <c r="C694" s="4"/>
      <c r="D694" s="4"/>
      <c r="E694" s="4"/>
      <c r="F694" s="4"/>
    </row>
    <row r="695" spans="1:6" ht="14.25" customHeight="1">
      <c r="A695" s="4"/>
      <c r="B695" s="4"/>
      <c r="C695" s="4"/>
      <c r="D695" s="4"/>
      <c r="E695" s="4"/>
      <c r="F695" s="4"/>
    </row>
    <row r="696" spans="1:6" ht="14.25" customHeight="1">
      <c r="A696" s="4"/>
      <c r="B696" s="4"/>
      <c r="C696" s="4"/>
      <c r="D696" s="4"/>
      <c r="E696" s="4"/>
      <c r="F696" s="4"/>
    </row>
    <row r="697" spans="1:6" ht="14.25" customHeight="1">
      <c r="A697" s="4"/>
      <c r="B697" s="4"/>
      <c r="C697" s="4"/>
      <c r="D697" s="4"/>
      <c r="E697" s="4"/>
      <c r="F697" s="4"/>
    </row>
    <row r="698" spans="1:6" ht="14.25" customHeight="1">
      <c r="A698" s="4"/>
      <c r="B698" s="4"/>
      <c r="C698" s="4"/>
      <c r="D698" s="4"/>
      <c r="E698" s="4"/>
      <c r="F698" s="4"/>
    </row>
    <row r="699" spans="1:6" ht="14.25" customHeight="1">
      <c r="A699" s="4"/>
      <c r="B699" s="4"/>
      <c r="C699" s="4"/>
      <c r="D699" s="4"/>
      <c r="E699" s="4"/>
      <c r="F699" s="4"/>
    </row>
    <row r="700" spans="1:6" ht="14.25" customHeight="1">
      <c r="A700" s="4"/>
      <c r="B700" s="4"/>
      <c r="C700" s="4"/>
      <c r="D700" s="4"/>
      <c r="E700" s="4"/>
      <c r="F700" s="4"/>
    </row>
    <row r="701" spans="1:6" ht="14.25" customHeight="1">
      <c r="A701" s="4"/>
      <c r="B701" s="4"/>
      <c r="C701" s="4"/>
      <c r="D701" s="4"/>
      <c r="E701" s="4"/>
      <c r="F701" s="4"/>
    </row>
    <row r="702" spans="1:6" ht="14.25" customHeight="1">
      <c r="A702" s="4"/>
      <c r="B702" s="4"/>
      <c r="C702" s="4"/>
      <c r="D702" s="4"/>
      <c r="E702" s="4"/>
      <c r="F702" s="4"/>
    </row>
    <row r="703" spans="1:6" ht="14.25" customHeight="1">
      <c r="A703" s="4"/>
      <c r="B703" s="4"/>
      <c r="C703" s="4"/>
      <c r="D703" s="4"/>
      <c r="E703" s="4"/>
      <c r="F703" s="4"/>
    </row>
    <row r="704" spans="1:6" ht="14.25" customHeight="1">
      <c r="A704" s="4"/>
      <c r="B704" s="4"/>
      <c r="C704" s="4"/>
      <c r="D704" s="4"/>
      <c r="E704" s="4"/>
      <c r="F704" s="4"/>
    </row>
    <row r="705" spans="1:6" ht="14.25" customHeight="1">
      <c r="A705" s="4"/>
      <c r="B705" s="4"/>
      <c r="C705" s="4"/>
      <c r="D705" s="4"/>
      <c r="E705" s="4"/>
      <c r="F705" s="4"/>
    </row>
    <row r="706" spans="1:6" ht="14.25" customHeight="1">
      <c r="A706" s="4"/>
      <c r="B706" s="4"/>
      <c r="C706" s="4"/>
      <c r="D706" s="4"/>
      <c r="E706" s="4"/>
      <c r="F706" s="4"/>
    </row>
    <row r="707" spans="1:6" ht="14.25" customHeight="1">
      <c r="A707" s="4"/>
      <c r="B707" s="4"/>
      <c r="C707" s="4"/>
      <c r="D707" s="4"/>
      <c r="E707" s="4"/>
      <c r="F707" s="4"/>
    </row>
    <row r="708" spans="1:6" ht="14.25" customHeight="1">
      <c r="A708" s="4"/>
      <c r="B708" s="4"/>
      <c r="C708" s="4"/>
      <c r="D708" s="4"/>
      <c r="E708" s="4"/>
      <c r="F708" s="4"/>
    </row>
    <row r="709" spans="1:6" ht="14.25" customHeight="1">
      <c r="A709" s="4"/>
      <c r="B709" s="4"/>
      <c r="C709" s="4"/>
      <c r="D709" s="4"/>
      <c r="E709" s="4"/>
      <c r="F709" s="4"/>
    </row>
    <row r="710" spans="1:6" ht="14.25" customHeight="1">
      <c r="A710" s="4"/>
      <c r="B710" s="4"/>
      <c r="C710" s="4"/>
      <c r="D710" s="4"/>
      <c r="E710" s="4"/>
      <c r="F710" s="4"/>
    </row>
    <row r="711" spans="1:6" ht="14.25" customHeight="1">
      <c r="A711" s="4"/>
      <c r="B711" s="4"/>
      <c r="C711" s="4"/>
      <c r="D711" s="4"/>
      <c r="E711" s="4"/>
      <c r="F711" s="4"/>
    </row>
    <row r="712" spans="1:6" ht="14.25" customHeight="1">
      <c r="A712" s="4"/>
      <c r="B712" s="4"/>
      <c r="C712" s="4"/>
      <c r="D712" s="4"/>
      <c r="E712" s="4"/>
      <c r="F712" s="4"/>
    </row>
    <row r="713" spans="1:6" ht="14.25" customHeight="1">
      <c r="A713" s="4"/>
      <c r="B713" s="4"/>
      <c r="C713" s="4"/>
      <c r="D713" s="4"/>
      <c r="E713" s="4"/>
      <c r="F713" s="4"/>
    </row>
    <row r="714" spans="1:6" ht="14.25" customHeight="1">
      <c r="A714" s="4"/>
      <c r="B714" s="4"/>
      <c r="C714" s="4"/>
      <c r="D714" s="4"/>
      <c r="E714" s="4"/>
      <c r="F714" s="4"/>
    </row>
    <row r="715" spans="1:6" ht="14.25" customHeight="1">
      <c r="A715" s="4"/>
      <c r="B715" s="4"/>
      <c r="C715" s="4"/>
      <c r="D715" s="4"/>
      <c r="E715" s="4"/>
      <c r="F715" s="4"/>
    </row>
    <row r="716" spans="1:6" ht="14.25" customHeight="1">
      <c r="A716" s="4"/>
      <c r="B716" s="4"/>
      <c r="C716" s="4"/>
      <c r="D716" s="4"/>
      <c r="E716" s="4"/>
      <c r="F716" s="4"/>
    </row>
    <row r="717" spans="1:6" ht="14.25" customHeight="1">
      <c r="A717" s="4"/>
      <c r="B717" s="4"/>
      <c r="C717" s="4"/>
      <c r="D717" s="4"/>
      <c r="E717" s="4"/>
      <c r="F717" s="4"/>
    </row>
    <row r="718" spans="1:6" ht="14.25" customHeight="1">
      <c r="A718" s="4"/>
      <c r="B718" s="4"/>
      <c r="C718" s="4"/>
      <c r="D718" s="4"/>
      <c r="E718" s="4"/>
      <c r="F718" s="4"/>
    </row>
    <row r="719" spans="1:6" ht="14.25" customHeight="1">
      <c r="A719" s="4"/>
      <c r="B719" s="4"/>
      <c r="C719" s="4"/>
      <c r="D719" s="4"/>
      <c r="E719" s="4"/>
      <c r="F719" s="4"/>
    </row>
    <row r="720" spans="1:6" ht="14.25" customHeight="1">
      <c r="A720" s="4"/>
      <c r="B720" s="4"/>
      <c r="C720" s="4"/>
      <c r="D720" s="4"/>
      <c r="E720" s="4"/>
      <c r="F720" s="4"/>
    </row>
    <row r="721" spans="1:6" ht="14.25" customHeight="1">
      <c r="A721" s="4"/>
      <c r="B721" s="4"/>
      <c r="C721" s="4"/>
      <c r="D721" s="4"/>
      <c r="E721" s="4"/>
      <c r="F721" s="4"/>
    </row>
    <row r="722" spans="1:6" ht="14.25" customHeight="1">
      <c r="A722" s="4"/>
      <c r="B722" s="4"/>
      <c r="C722" s="4"/>
      <c r="D722" s="4"/>
      <c r="E722" s="4"/>
      <c r="F722" s="4"/>
    </row>
    <row r="723" spans="1:6" ht="14.25" customHeight="1">
      <c r="A723" s="4"/>
      <c r="B723" s="4"/>
      <c r="C723" s="4"/>
      <c r="D723" s="4"/>
      <c r="E723" s="4"/>
      <c r="F723" s="4"/>
    </row>
    <row r="724" spans="1:6" ht="14.25" customHeight="1">
      <c r="A724" s="4"/>
      <c r="B724" s="4"/>
      <c r="C724" s="4"/>
      <c r="D724" s="4"/>
      <c r="E724" s="4"/>
      <c r="F724" s="4"/>
    </row>
    <row r="725" spans="1:6" ht="14.25" customHeight="1">
      <c r="A725" s="4"/>
      <c r="B725" s="4"/>
      <c r="C725" s="4"/>
      <c r="D725" s="4"/>
      <c r="E725" s="4"/>
      <c r="F725" s="4"/>
    </row>
    <row r="726" spans="1:6" ht="14.25" customHeight="1">
      <c r="A726" s="4"/>
      <c r="B726" s="4"/>
      <c r="C726" s="4"/>
      <c r="D726" s="4"/>
      <c r="E726" s="4"/>
      <c r="F726" s="4"/>
    </row>
    <row r="727" spans="1:6" ht="14.25" customHeight="1">
      <c r="A727" s="4"/>
      <c r="B727" s="4"/>
      <c r="C727" s="4"/>
      <c r="D727" s="4"/>
      <c r="E727" s="4"/>
      <c r="F727" s="4"/>
    </row>
    <row r="728" spans="1:6" ht="14.25" customHeight="1">
      <c r="A728" s="4"/>
      <c r="B728" s="4"/>
      <c r="C728" s="4"/>
      <c r="D728" s="4"/>
      <c r="E728" s="4"/>
      <c r="F728" s="4"/>
    </row>
    <row r="729" spans="1:6" ht="14.25" customHeight="1">
      <c r="A729" s="4"/>
      <c r="B729" s="4"/>
      <c r="C729" s="4"/>
      <c r="D729" s="4"/>
      <c r="E729" s="4"/>
      <c r="F729" s="4"/>
    </row>
    <row r="730" spans="1:6" ht="14.25" customHeight="1">
      <c r="A730" s="4"/>
      <c r="B730" s="4"/>
      <c r="C730" s="4"/>
      <c r="D730" s="4"/>
      <c r="E730" s="4"/>
      <c r="F730" s="4"/>
    </row>
    <row r="731" spans="1:6" ht="14.25" customHeight="1">
      <c r="A731" s="4"/>
      <c r="B731" s="4"/>
      <c r="C731" s="4"/>
      <c r="D731" s="4"/>
      <c r="E731" s="4"/>
      <c r="F731" s="4"/>
    </row>
    <row r="732" spans="1:6" ht="14.25" customHeight="1">
      <c r="A732" s="4"/>
      <c r="B732" s="4"/>
      <c r="C732" s="4"/>
      <c r="D732" s="4"/>
      <c r="E732" s="4"/>
      <c r="F732" s="4"/>
    </row>
    <row r="733" spans="1:6" ht="14.25" customHeight="1">
      <c r="A733" s="4"/>
      <c r="B733" s="4"/>
      <c r="C733" s="4"/>
      <c r="D733" s="4"/>
      <c r="E733" s="4"/>
      <c r="F733" s="4"/>
    </row>
    <row r="734" spans="1:6" ht="14.25" customHeight="1">
      <c r="A734" s="4"/>
      <c r="B734" s="4"/>
      <c r="C734" s="4"/>
      <c r="D734" s="4"/>
      <c r="E734" s="4"/>
      <c r="F734" s="4"/>
    </row>
    <row r="735" spans="1:6" ht="14.25" customHeight="1">
      <c r="A735" s="4"/>
      <c r="B735" s="4"/>
      <c r="C735" s="4"/>
      <c r="D735" s="4"/>
      <c r="E735" s="4"/>
      <c r="F735" s="4"/>
    </row>
    <row r="736" spans="1:6" ht="14.25" customHeight="1">
      <c r="A736" s="4"/>
      <c r="B736" s="4"/>
      <c r="C736" s="4"/>
      <c r="D736" s="4"/>
      <c r="E736" s="4"/>
      <c r="F736" s="4"/>
    </row>
    <row r="737" spans="1:6" ht="14.25" customHeight="1">
      <c r="A737" s="4"/>
      <c r="B737" s="4"/>
      <c r="C737" s="4"/>
      <c r="D737" s="4"/>
      <c r="E737" s="4"/>
      <c r="F737" s="4"/>
    </row>
    <row r="738" spans="1:6" ht="14.25" customHeight="1">
      <c r="A738" s="4"/>
      <c r="B738" s="4"/>
      <c r="C738" s="4"/>
      <c r="D738" s="4"/>
      <c r="E738" s="4"/>
      <c r="F738" s="4"/>
    </row>
    <row r="739" spans="1:6" ht="14.25" customHeight="1">
      <c r="A739" s="4"/>
      <c r="B739" s="4"/>
      <c r="C739" s="4"/>
      <c r="D739" s="4"/>
      <c r="E739" s="4"/>
      <c r="F739" s="4"/>
    </row>
    <row r="740" spans="1:6" ht="14.25" customHeight="1">
      <c r="A740" s="4"/>
      <c r="B740" s="4"/>
      <c r="C740" s="4"/>
      <c r="D740" s="4"/>
      <c r="E740" s="4"/>
      <c r="F740" s="4"/>
    </row>
    <row r="741" spans="1:6" ht="14.25" customHeight="1">
      <c r="A741" s="4"/>
      <c r="B741" s="4"/>
      <c r="C741" s="4"/>
      <c r="D741" s="4"/>
      <c r="E741" s="4"/>
      <c r="F741" s="4"/>
    </row>
    <row r="742" spans="1:6" ht="14.25" customHeight="1">
      <c r="A742" s="4"/>
      <c r="B742" s="4"/>
      <c r="C742" s="4"/>
      <c r="D742" s="4"/>
      <c r="E742" s="4"/>
      <c r="F742" s="4"/>
    </row>
    <row r="743" spans="1:6" ht="14.25" customHeight="1">
      <c r="A743" s="4"/>
      <c r="B743" s="4"/>
      <c r="C743" s="4"/>
      <c r="D743" s="4"/>
      <c r="E743" s="4"/>
      <c r="F743" s="4"/>
    </row>
    <row r="744" spans="1:6" ht="14.25" customHeight="1">
      <c r="A744" s="4"/>
      <c r="B744" s="4"/>
      <c r="C744" s="4"/>
      <c r="D744" s="4"/>
      <c r="E744" s="4"/>
      <c r="F744" s="4"/>
    </row>
    <row r="745" spans="1:6" ht="14.25" customHeight="1">
      <c r="A745" s="4"/>
      <c r="B745" s="4"/>
      <c r="C745" s="4"/>
      <c r="D745" s="4"/>
      <c r="E745" s="4"/>
      <c r="F745" s="4"/>
    </row>
    <row r="746" spans="1:6" ht="14.25" customHeight="1">
      <c r="A746" s="4"/>
      <c r="B746" s="4"/>
      <c r="C746" s="4"/>
      <c r="D746" s="4"/>
      <c r="E746" s="4"/>
      <c r="F746" s="4"/>
    </row>
    <row r="747" spans="1:6" ht="14.25" customHeight="1">
      <c r="A747" s="4"/>
      <c r="B747" s="4"/>
      <c r="C747" s="4"/>
      <c r="D747" s="4"/>
      <c r="E747" s="4"/>
      <c r="F747" s="4"/>
    </row>
    <row r="748" spans="1:6" ht="14.25" customHeight="1">
      <c r="A748" s="4"/>
      <c r="B748" s="4"/>
      <c r="C748" s="4"/>
      <c r="D748" s="4"/>
      <c r="E748" s="4"/>
      <c r="F748" s="4"/>
    </row>
    <row r="749" spans="1:6" ht="14.25" customHeight="1">
      <c r="A749" s="4"/>
      <c r="B749" s="4"/>
      <c r="C749" s="4"/>
      <c r="D749" s="4"/>
      <c r="E749" s="4"/>
      <c r="F749" s="4"/>
    </row>
    <row r="750" spans="1:6" ht="14.25" customHeight="1">
      <c r="A750" s="4"/>
      <c r="B750" s="4"/>
      <c r="C750" s="4"/>
      <c r="D750" s="4"/>
      <c r="E750" s="4"/>
      <c r="F750" s="4"/>
    </row>
    <row r="751" spans="1:6" ht="14.25" customHeight="1">
      <c r="A751" s="4"/>
      <c r="B751" s="4"/>
      <c r="C751" s="4"/>
      <c r="D751" s="4"/>
      <c r="E751" s="4"/>
      <c r="F751" s="4"/>
    </row>
    <row r="752" spans="1:6" ht="14.25" customHeight="1">
      <c r="A752" s="4"/>
      <c r="B752" s="4"/>
      <c r="C752" s="4"/>
      <c r="D752" s="4"/>
      <c r="E752" s="4"/>
      <c r="F752" s="4"/>
    </row>
    <row r="753" spans="1:6" ht="14.25" customHeight="1">
      <c r="A753" s="4"/>
      <c r="B753" s="4"/>
      <c r="C753" s="4"/>
      <c r="D753" s="4"/>
      <c r="E753" s="4"/>
      <c r="F753" s="4"/>
    </row>
    <row r="754" spans="1:6" ht="14.25" customHeight="1">
      <c r="A754" s="4"/>
      <c r="B754" s="4"/>
      <c r="C754" s="4"/>
      <c r="D754" s="4"/>
      <c r="E754" s="4"/>
      <c r="F754" s="4"/>
    </row>
    <row r="755" spans="1:6" ht="14.25" customHeight="1">
      <c r="A755" s="4"/>
      <c r="B755" s="4"/>
      <c r="C755" s="4"/>
      <c r="D755" s="4"/>
      <c r="E755" s="4"/>
      <c r="F755" s="4"/>
    </row>
    <row r="756" spans="1:6" ht="14.25" customHeight="1">
      <c r="A756" s="4"/>
      <c r="B756" s="4"/>
      <c r="C756" s="4"/>
      <c r="D756" s="4"/>
      <c r="E756" s="4"/>
      <c r="F756" s="4"/>
    </row>
    <row r="757" spans="1:6" ht="14.25" customHeight="1">
      <c r="A757" s="4"/>
      <c r="B757" s="4"/>
      <c r="C757" s="4"/>
      <c r="D757" s="4"/>
      <c r="E757" s="4"/>
      <c r="F757" s="4"/>
    </row>
    <row r="758" spans="1:6" ht="14.25" customHeight="1">
      <c r="A758" s="4"/>
      <c r="B758" s="4"/>
      <c r="C758" s="4"/>
      <c r="D758" s="4"/>
      <c r="E758" s="4"/>
      <c r="F758" s="4"/>
    </row>
    <row r="759" spans="1:6" ht="14.25" customHeight="1">
      <c r="A759" s="4"/>
      <c r="B759" s="4"/>
      <c r="C759" s="4"/>
      <c r="D759" s="4"/>
      <c r="E759" s="4"/>
      <c r="F759" s="4"/>
    </row>
    <row r="760" spans="1:6" ht="14.25" customHeight="1">
      <c r="A760" s="4"/>
      <c r="B760" s="4"/>
      <c r="C760" s="4"/>
      <c r="D760" s="4"/>
      <c r="E760" s="4"/>
      <c r="F760" s="4"/>
    </row>
    <row r="761" spans="1:6" ht="14.25" customHeight="1">
      <c r="A761" s="4"/>
      <c r="B761" s="4"/>
      <c r="C761" s="4"/>
      <c r="D761" s="4"/>
      <c r="E761" s="4"/>
      <c r="F761" s="4"/>
    </row>
    <row r="762" spans="1:6" ht="14.25" customHeight="1">
      <c r="A762" s="4"/>
      <c r="B762" s="4"/>
      <c r="C762" s="4"/>
      <c r="D762" s="4"/>
      <c r="E762" s="4"/>
      <c r="F762" s="4"/>
    </row>
    <row r="763" spans="1:6" ht="14.25" customHeight="1">
      <c r="A763" s="4"/>
      <c r="B763" s="4"/>
      <c r="C763" s="4"/>
      <c r="D763" s="4"/>
      <c r="E763" s="4"/>
      <c r="F763" s="4"/>
    </row>
    <row r="764" spans="1:6" ht="14.25" customHeight="1">
      <c r="A764" s="4"/>
      <c r="B764" s="4"/>
      <c r="C764" s="4"/>
      <c r="D764" s="4"/>
      <c r="E764" s="4"/>
      <c r="F764" s="4"/>
    </row>
    <row r="765" spans="1:6" ht="14.25" customHeight="1">
      <c r="A765" s="4"/>
      <c r="B765" s="4"/>
      <c r="C765" s="4"/>
      <c r="D765" s="4"/>
      <c r="E765" s="4"/>
      <c r="F765" s="4"/>
    </row>
    <row r="766" spans="1:6" ht="14.25" customHeight="1">
      <c r="A766" s="4"/>
      <c r="B766" s="4"/>
      <c r="C766" s="4"/>
      <c r="D766" s="4"/>
      <c r="E766" s="4"/>
      <c r="F766" s="4"/>
    </row>
    <row r="767" spans="1:6" ht="14.25" customHeight="1">
      <c r="A767" s="4"/>
      <c r="B767" s="4"/>
      <c r="C767" s="4"/>
      <c r="D767" s="4"/>
      <c r="E767" s="4"/>
      <c r="F767" s="4"/>
    </row>
    <row r="768" spans="1:6" ht="14.25" customHeight="1">
      <c r="A768" s="4"/>
      <c r="B768" s="4"/>
      <c r="C768" s="4"/>
      <c r="D768" s="4"/>
      <c r="E768" s="4"/>
      <c r="F768" s="4"/>
    </row>
    <row r="769" spans="1:6" ht="14.25" customHeight="1">
      <c r="A769" s="4"/>
      <c r="B769" s="4"/>
      <c r="C769" s="4"/>
      <c r="D769" s="4"/>
      <c r="E769" s="4"/>
      <c r="F769" s="4"/>
    </row>
    <row r="770" spans="1:6" ht="14.25" customHeight="1">
      <c r="A770" s="4"/>
      <c r="B770" s="4"/>
      <c r="C770" s="4"/>
      <c r="D770" s="4"/>
      <c r="E770" s="4"/>
      <c r="F770" s="4"/>
    </row>
    <row r="771" spans="1:6" ht="14.25" customHeight="1">
      <c r="A771" s="4"/>
      <c r="B771" s="4"/>
      <c r="C771" s="4"/>
      <c r="D771" s="4"/>
      <c r="E771" s="4"/>
      <c r="F771" s="4"/>
    </row>
    <row r="772" spans="1:6" ht="14.25" customHeight="1">
      <c r="A772" s="4"/>
      <c r="B772" s="4"/>
      <c r="C772" s="4"/>
      <c r="D772" s="4"/>
      <c r="E772" s="4"/>
      <c r="F772" s="4"/>
    </row>
    <row r="773" spans="1:6" ht="14.25" customHeight="1">
      <c r="A773" s="4"/>
      <c r="B773" s="4"/>
      <c r="C773" s="4"/>
      <c r="D773" s="4"/>
      <c r="E773" s="4"/>
      <c r="F773" s="4"/>
    </row>
    <row r="774" spans="1:6" ht="14.25" customHeight="1">
      <c r="A774" s="4"/>
      <c r="B774" s="4"/>
      <c r="C774" s="4"/>
      <c r="D774" s="4"/>
      <c r="E774" s="4"/>
      <c r="F774" s="4"/>
    </row>
    <row r="775" spans="1:6" ht="14.25" customHeight="1">
      <c r="A775" s="4"/>
      <c r="B775" s="4"/>
      <c r="C775" s="4"/>
      <c r="D775" s="4"/>
      <c r="E775" s="4"/>
      <c r="F775" s="4"/>
    </row>
    <row r="776" spans="1:6" ht="14.25" customHeight="1">
      <c r="A776" s="4"/>
      <c r="B776" s="4"/>
      <c r="C776" s="4"/>
      <c r="D776" s="4"/>
      <c r="E776" s="4"/>
      <c r="F776" s="4"/>
    </row>
    <row r="777" spans="1:6" ht="14.25" customHeight="1">
      <c r="A777" s="4"/>
      <c r="B777" s="4"/>
      <c r="C777" s="4"/>
      <c r="D777" s="4"/>
      <c r="E777" s="4"/>
      <c r="F777" s="4"/>
    </row>
    <row r="778" spans="1:6" ht="14.25" customHeight="1">
      <c r="A778" s="4"/>
      <c r="B778" s="4"/>
      <c r="C778" s="4"/>
      <c r="D778" s="4"/>
      <c r="E778" s="4"/>
      <c r="F778" s="4"/>
    </row>
    <row r="779" spans="1:6" ht="14.25" customHeight="1">
      <c r="A779" s="4"/>
      <c r="B779" s="4"/>
      <c r="C779" s="4"/>
      <c r="D779" s="4"/>
      <c r="E779" s="4"/>
      <c r="F779" s="4"/>
    </row>
    <row r="780" spans="1:6" ht="14.25" customHeight="1">
      <c r="A780" s="4"/>
      <c r="B780" s="4"/>
      <c r="C780" s="4"/>
      <c r="D780" s="4"/>
      <c r="E780" s="4"/>
      <c r="F780" s="4"/>
    </row>
    <row r="781" spans="1:6" ht="14.25" customHeight="1">
      <c r="A781" s="4"/>
      <c r="B781" s="4"/>
      <c r="C781" s="4"/>
      <c r="D781" s="4"/>
      <c r="E781" s="4"/>
      <c r="F781" s="4"/>
    </row>
    <row r="782" spans="1:6" ht="14.25" customHeight="1">
      <c r="A782" s="4"/>
      <c r="B782" s="4"/>
      <c r="C782" s="4"/>
      <c r="D782" s="4"/>
      <c r="E782" s="4"/>
      <c r="F782" s="4"/>
    </row>
    <row r="783" spans="1:6" ht="14.25" customHeight="1">
      <c r="A783" s="4"/>
      <c r="B783" s="4"/>
      <c r="C783" s="4"/>
      <c r="D783" s="4"/>
      <c r="E783" s="4"/>
      <c r="F783" s="4"/>
    </row>
    <row r="784" spans="1:6" ht="14.25" customHeight="1">
      <c r="A784" s="4"/>
      <c r="B784" s="4"/>
      <c r="C784" s="4"/>
      <c r="D784" s="4"/>
      <c r="E784" s="4"/>
      <c r="F784" s="4"/>
    </row>
    <row r="785" spans="1:6" ht="14.25" customHeight="1">
      <c r="A785" s="4"/>
      <c r="B785" s="4"/>
      <c r="C785" s="4"/>
      <c r="D785" s="4"/>
      <c r="E785" s="4"/>
      <c r="F785" s="4"/>
    </row>
    <row r="786" spans="1:6" ht="14.25" customHeight="1">
      <c r="A786" s="4"/>
      <c r="B786" s="4"/>
      <c r="C786" s="4"/>
      <c r="D786" s="4"/>
      <c r="E786" s="4"/>
      <c r="F786" s="4"/>
    </row>
    <row r="787" spans="1:6" ht="14.25" customHeight="1">
      <c r="A787" s="4"/>
      <c r="B787" s="4"/>
      <c r="C787" s="4"/>
      <c r="D787" s="4"/>
      <c r="E787" s="4"/>
      <c r="F787" s="4"/>
    </row>
    <row r="788" spans="1:6" ht="14.25" customHeight="1">
      <c r="A788" s="4"/>
      <c r="B788" s="4"/>
      <c r="C788" s="4"/>
      <c r="D788" s="4"/>
      <c r="E788" s="4"/>
      <c r="F788" s="4"/>
    </row>
    <row r="789" spans="1:6" ht="14.25" customHeight="1">
      <c r="A789" s="4"/>
      <c r="B789" s="4"/>
      <c r="C789" s="4"/>
      <c r="D789" s="4"/>
      <c r="E789" s="4"/>
      <c r="F789" s="4"/>
    </row>
    <row r="790" spans="1:6" ht="14.25" customHeight="1">
      <c r="A790" s="4"/>
      <c r="B790" s="4"/>
      <c r="C790" s="4"/>
      <c r="D790" s="4"/>
      <c r="E790" s="4"/>
      <c r="F790" s="4"/>
    </row>
    <row r="791" spans="1:6" ht="14.25" customHeight="1">
      <c r="A791" s="4"/>
      <c r="B791" s="4"/>
      <c r="C791" s="4"/>
      <c r="D791" s="4"/>
      <c r="E791" s="4"/>
      <c r="F791" s="4"/>
    </row>
    <row r="792" spans="1:6" ht="14.25" customHeight="1">
      <c r="A792" s="4"/>
      <c r="B792" s="4"/>
      <c r="C792" s="4"/>
      <c r="D792" s="4"/>
      <c r="E792" s="4"/>
      <c r="F792" s="4"/>
    </row>
    <row r="793" spans="1:6" ht="14.25" customHeight="1">
      <c r="A793" s="4"/>
      <c r="B793" s="4"/>
      <c r="C793" s="4"/>
      <c r="D793" s="4"/>
      <c r="E793" s="4"/>
      <c r="F793" s="4"/>
    </row>
    <row r="794" spans="1:6" ht="14.25" customHeight="1">
      <c r="A794" s="4"/>
      <c r="B794" s="4"/>
      <c r="C794" s="4"/>
      <c r="D794" s="4"/>
      <c r="E794" s="4"/>
      <c r="F794" s="4"/>
    </row>
    <row r="795" spans="1:6" ht="14.25" customHeight="1">
      <c r="A795" s="4"/>
      <c r="B795" s="4"/>
      <c r="C795" s="4"/>
      <c r="D795" s="4"/>
      <c r="E795" s="4"/>
      <c r="F795" s="4"/>
    </row>
    <row r="796" spans="1:6" ht="14.25" customHeight="1">
      <c r="A796" s="4"/>
      <c r="B796" s="4"/>
      <c r="C796" s="4"/>
      <c r="D796" s="4"/>
      <c r="E796" s="4"/>
      <c r="F796" s="4"/>
    </row>
    <row r="797" spans="1:6" ht="14.25" customHeight="1">
      <c r="A797" s="4"/>
      <c r="B797" s="4"/>
      <c r="C797" s="4"/>
      <c r="D797" s="4"/>
      <c r="E797" s="4"/>
      <c r="F797" s="4"/>
    </row>
    <row r="798" spans="1:6" ht="14.25" customHeight="1">
      <c r="A798" s="4"/>
      <c r="B798" s="4"/>
      <c r="C798" s="4"/>
      <c r="D798" s="4"/>
      <c r="E798" s="4"/>
      <c r="F798" s="4"/>
    </row>
    <row r="799" spans="1:6" ht="14.25" customHeight="1">
      <c r="A799" s="4"/>
      <c r="B799" s="4"/>
      <c r="C799" s="4"/>
      <c r="D799" s="4"/>
      <c r="E799" s="4"/>
      <c r="F799" s="4"/>
    </row>
    <row r="800" spans="1:6" ht="14.25" customHeight="1">
      <c r="A800" s="4"/>
      <c r="B800" s="4"/>
      <c r="C800" s="4"/>
      <c r="D800" s="4"/>
      <c r="E800" s="4"/>
      <c r="F800" s="4"/>
    </row>
    <row r="801" spans="1:6" ht="14.25" customHeight="1">
      <c r="A801" s="4"/>
      <c r="B801" s="4"/>
      <c r="C801" s="4"/>
      <c r="D801" s="4"/>
      <c r="E801" s="4"/>
      <c r="F801" s="4"/>
    </row>
    <row r="802" spans="1:6" ht="14.25" customHeight="1">
      <c r="A802" s="4"/>
      <c r="B802" s="4"/>
      <c r="C802" s="4"/>
      <c r="D802" s="4"/>
      <c r="E802" s="4"/>
      <c r="F802" s="4"/>
    </row>
    <row r="803" spans="1:6" ht="14.25" customHeight="1">
      <c r="A803" s="4"/>
      <c r="B803" s="4"/>
      <c r="C803" s="4"/>
      <c r="D803" s="4"/>
      <c r="E803" s="4"/>
      <c r="F803" s="4"/>
    </row>
    <row r="804" spans="1:6" ht="14.25" customHeight="1">
      <c r="A804" s="4"/>
      <c r="B804" s="4"/>
      <c r="C804" s="4"/>
      <c r="D804" s="4"/>
      <c r="E804" s="4"/>
      <c r="F804" s="4"/>
    </row>
    <row r="805" spans="1:6" ht="14.25" customHeight="1">
      <c r="A805" s="4"/>
      <c r="B805" s="4"/>
      <c r="C805" s="4"/>
      <c r="D805" s="4"/>
      <c r="E805" s="4"/>
      <c r="F805" s="4"/>
    </row>
    <row r="806" spans="1:6" ht="14.25" customHeight="1">
      <c r="A806" s="4"/>
      <c r="B806" s="4"/>
      <c r="C806" s="4"/>
      <c r="D806" s="4"/>
      <c r="E806" s="4"/>
      <c r="F806" s="4"/>
    </row>
    <row r="807" spans="1:6" ht="14.25" customHeight="1">
      <c r="A807" s="4"/>
      <c r="B807" s="4"/>
      <c r="C807" s="4"/>
      <c r="D807" s="4"/>
      <c r="E807" s="4"/>
      <c r="F807" s="4"/>
    </row>
    <row r="808" spans="1:6" ht="14.25" customHeight="1">
      <c r="A808" s="4"/>
      <c r="B808" s="4"/>
      <c r="C808" s="4"/>
      <c r="D808" s="4"/>
      <c r="E808" s="4"/>
      <c r="F808" s="4"/>
    </row>
    <row r="809" spans="1:6" ht="14.25" customHeight="1">
      <c r="A809" s="4"/>
      <c r="B809" s="4"/>
      <c r="C809" s="4"/>
      <c r="D809" s="4"/>
      <c r="E809" s="4"/>
      <c r="F809" s="4"/>
    </row>
    <row r="810" spans="1:6" ht="14.25" customHeight="1">
      <c r="A810" s="4"/>
      <c r="B810" s="4"/>
      <c r="C810" s="4"/>
      <c r="D810" s="4"/>
      <c r="E810" s="4"/>
      <c r="F810" s="4"/>
    </row>
    <row r="811" spans="1:6" ht="14.25" customHeight="1">
      <c r="A811" s="4"/>
      <c r="B811" s="4"/>
      <c r="C811" s="4"/>
      <c r="D811" s="4"/>
      <c r="E811" s="4"/>
      <c r="F811" s="4"/>
    </row>
    <row r="812" spans="1:6" ht="14.25" customHeight="1">
      <c r="A812" s="4"/>
      <c r="B812" s="4"/>
      <c r="C812" s="4"/>
      <c r="D812" s="4"/>
      <c r="E812" s="4"/>
      <c r="F812" s="4"/>
    </row>
    <row r="813" spans="1:6" ht="14.25" customHeight="1">
      <c r="A813" s="4"/>
      <c r="B813" s="4"/>
      <c r="C813" s="4"/>
      <c r="D813" s="4"/>
      <c r="E813" s="4"/>
      <c r="F813" s="4"/>
    </row>
    <row r="814" spans="1:6" ht="14.25" customHeight="1">
      <c r="A814" s="4"/>
      <c r="B814" s="4"/>
      <c r="C814" s="4"/>
      <c r="D814" s="4"/>
      <c r="E814" s="4"/>
      <c r="F814" s="4"/>
    </row>
    <row r="815" spans="1:6" ht="14.25" customHeight="1">
      <c r="A815" s="4"/>
      <c r="B815" s="4"/>
      <c r="C815" s="4"/>
      <c r="D815" s="4"/>
      <c r="E815" s="4"/>
      <c r="F815" s="4"/>
    </row>
    <row r="816" spans="1:6" ht="14.25" customHeight="1">
      <c r="A816" s="4"/>
      <c r="B816" s="4"/>
      <c r="C816" s="4"/>
      <c r="D816" s="4"/>
      <c r="E816" s="4"/>
      <c r="F816" s="4"/>
    </row>
    <row r="817" spans="1:6" ht="14.25" customHeight="1">
      <c r="A817" s="4"/>
      <c r="B817" s="4"/>
      <c r="C817" s="4"/>
      <c r="D817" s="4"/>
      <c r="E817" s="4"/>
      <c r="F817" s="4"/>
    </row>
    <row r="818" spans="1:6" ht="14.25" customHeight="1">
      <c r="A818" s="4"/>
      <c r="B818" s="4"/>
      <c r="C818" s="4"/>
      <c r="D818" s="4"/>
      <c r="E818" s="4"/>
      <c r="F818" s="4"/>
    </row>
    <row r="819" spans="1:6" ht="14.25" customHeight="1">
      <c r="A819" s="4"/>
      <c r="B819" s="4"/>
      <c r="C819" s="4"/>
      <c r="D819" s="4"/>
      <c r="E819" s="4"/>
      <c r="F819" s="4"/>
    </row>
    <row r="820" spans="1:6" ht="14.25" customHeight="1">
      <c r="A820" s="4"/>
      <c r="B820" s="4"/>
      <c r="C820" s="4"/>
      <c r="D820" s="4"/>
      <c r="E820" s="4"/>
      <c r="F820" s="4"/>
    </row>
    <row r="821" spans="1:6" ht="14.25" customHeight="1">
      <c r="A821" s="4"/>
      <c r="B821" s="4"/>
      <c r="C821" s="4"/>
      <c r="D821" s="4"/>
      <c r="E821" s="4"/>
      <c r="F821" s="4"/>
    </row>
    <row r="822" spans="1:6" ht="14.25" customHeight="1">
      <c r="A822" s="4"/>
      <c r="B822" s="4"/>
      <c r="C822" s="4"/>
      <c r="D822" s="4"/>
      <c r="E822" s="4"/>
      <c r="F822" s="4"/>
    </row>
    <row r="823" spans="1:6" ht="14.25" customHeight="1">
      <c r="A823" s="4"/>
      <c r="B823" s="4"/>
      <c r="C823" s="4"/>
      <c r="D823" s="4"/>
      <c r="E823" s="4"/>
      <c r="F823" s="4"/>
    </row>
    <row r="824" spans="1:6" ht="14.25" customHeight="1">
      <c r="A824" s="4"/>
      <c r="B824" s="4"/>
      <c r="C824" s="4"/>
      <c r="D824" s="4"/>
      <c r="E824" s="4"/>
      <c r="F824" s="4"/>
    </row>
    <row r="825" spans="1:6" ht="14.25" customHeight="1">
      <c r="A825" s="4"/>
      <c r="B825" s="4"/>
      <c r="C825" s="4"/>
      <c r="D825" s="4"/>
      <c r="E825" s="4"/>
      <c r="F825" s="4"/>
    </row>
    <row r="826" spans="1:6" ht="14.25" customHeight="1">
      <c r="A826" s="4"/>
      <c r="B826" s="4"/>
      <c r="C826" s="4"/>
      <c r="D826" s="4"/>
      <c r="E826" s="4"/>
      <c r="F826" s="4"/>
    </row>
    <row r="827" spans="1:6" ht="14.25" customHeight="1">
      <c r="A827" s="4"/>
      <c r="B827" s="4"/>
      <c r="C827" s="4"/>
      <c r="D827" s="4"/>
      <c r="E827" s="4"/>
      <c r="F827" s="4"/>
    </row>
    <row r="828" spans="1:6" ht="14.25" customHeight="1">
      <c r="A828" s="4"/>
      <c r="B828" s="4"/>
      <c r="C828" s="4"/>
      <c r="D828" s="4"/>
      <c r="E828" s="4"/>
      <c r="F828" s="4"/>
    </row>
    <row r="829" spans="1:6" ht="14.25" customHeight="1">
      <c r="A829" s="4"/>
      <c r="B829" s="4"/>
      <c r="C829" s="4"/>
      <c r="D829" s="4"/>
      <c r="E829" s="4"/>
      <c r="F829" s="4"/>
    </row>
    <row r="830" spans="1:6" ht="14.25" customHeight="1">
      <c r="A830" s="4"/>
      <c r="B830" s="4"/>
      <c r="C830" s="4"/>
      <c r="D830" s="4"/>
      <c r="E830" s="4"/>
      <c r="F830" s="4"/>
    </row>
    <row r="831" spans="1:6" ht="14.25" customHeight="1">
      <c r="A831" s="4"/>
      <c r="B831" s="4"/>
      <c r="C831" s="4"/>
      <c r="D831" s="4"/>
      <c r="E831" s="4"/>
      <c r="F831" s="4"/>
    </row>
    <row r="832" spans="1:6" ht="14.25" customHeight="1">
      <c r="A832" s="4"/>
      <c r="B832" s="4"/>
      <c r="C832" s="4"/>
      <c r="D832" s="4"/>
      <c r="E832" s="4"/>
      <c r="F832" s="4"/>
    </row>
    <row r="833" spans="1:6" ht="14.25" customHeight="1">
      <c r="A833" s="4"/>
      <c r="B833" s="4"/>
      <c r="C833" s="4"/>
      <c r="D833" s="4"/>
      <c r="E833" s="4"/>
      <c r="F833" s="4"/>
    </row>
    <row r="834" spans="1:6" ht="14.25" customHeight="1">
      <c r="A834" s="4"/>
      <c r="B834" s="4"/>
      <c r="C834" s="4"/>
      <c r="D834" s="4"/>
      <c r="E834" s="4"/>
      <c r="F834" s="4"/>
    </row>
    <row r="835" spans="1:6" ht="14.25" customHeight="1">
      <c r="A835" s="4"/>
      <c r="B835" s="4"/>
      <c r="C835" s="4"/>
      <c r="D835" s="4"/>
      <c r="E835" s="4"/>
      <c r="F835" s="4"/>
    </row>
    <row r="836" spans="1:6" ht="14.25" customHeight="1">
      <c r="A836" s="4"/>
      <c r="B836" s="4"/>
      <c r="C836" s="4"/>
      <c r="D836" s="4"/>
      <c r="E836" s="4"/>
      <c r="F836" s="4"/>
    </row>
    <row r="837" spans="1:6" ht="14.25" customHeight="1">
      <c r="A837" s="4"/>
      <c r="B837" s="4"/>
      <c r="C837" s="4"/>
      <c r="D837" s="4"/>
      <c r="E837" s="4"/>
      <c r="F837" s="4"/>
    </row>
    <row r="838" spans="1:6" ht="14.25" customHeight="1">
      <c r="A838" s="4"/>
      <c r="B838" s="4"/>
      <c r="C838" s="4"/>
      <c r="D838" s="4"/>
      <c r="E838" s="4"/>
      <c r="F838" s="4"/>
    </row>
    <row r="839" spans="1:6" ht="14.25" customHeight="1">
      <c r="A839" s="4"/>
      <c r="B839" s="4"/>
      <c r="C839" s="4"/>
      <c r="D839" s="4"/>
      <c r="E839" s="4"/>
      <c r="F839" s="4"/>
    </row>
    <row r="840" spans="1:6" ht="14.25" customHeight="1">
      <c r="A840" s="4"/>
      <c r="B840" s="4"/>
      <c r="C840" s="4"/>
      <c r="D840" s="4"/>
      <c r="E840" s="4"/>
      <c r="F840" s="4"/>
    </row>
    <row r="841" spans="1:6" ht="14.25" customHeight="1">
      <c r="A841" s="4"/>
      <c r="B841" s="4"/>
      <c r="C841" s="4"/>
      <c r="D841" s="4"/>
      <c r="E841" s="4"/>
      <c r="F841" s="4"/>
    </row>
    <row r="842" spans="1:6" ht="14.25" customHeight="1">
      <c r="A842" s="4"/>
      <c r="B842" s="4"/>
      <c r="C842" s="4"/>
      <c r="D842" s="4"/>
      <c r="E842" s="4"/>
      <c r="F842" s="4"/>
    </row>
    <row r="843" spans="1:6" ht="14.25" customHeight="1">
      <c r="A843" s="4"/>
      <c r="B843" s="4"/>
      <c r="C843" s="4"/>
      <c r="D843" s="4"/>
      <c r="E843" s="4"/>
      <c r="F843" s="4"/>
    </row>
    <row r="844" spans="1:6" ht="14.25" customHeight="1">
      <c r="A844" s="4"/>
      <c r="B844" s="4"/>
      <c r="C844" s="4"/>
      <c r="D844" s="4"/>
      <c r="E844" s="4"/>
      <c r="F844" s="4"/>
    </row>
    <row r="845" spans="1:6" ht="14.25" customHeight="1">
      <c r="A845" s="4"/>
      <c r="B845" s="4"/>
      <c r="C845" s="4"/>
      <c r="D845" s="4"/>
      <c r="E845" s="4"/>
      <c r="F845" s="4"/>
    </row>
    <row r="846" spans="1:6" ht="14.25" customHeight="1">
      <c r="A846" s="4"/>
      <c r="B846" s="4"/>
      <c r="C846" s="4"/>
      <c r="D846" s="4"/>
      <c r="E846" s="4"/>
      <c r="F846" s="4"/>
    </row>
    <row r="847" spans="1:6" ht="14.25" customHeight="1">
      <c r="A847" s="4"/>
      <c r="B847" s="4"/>
      <c r="C847" s="4"/>
      <c r="D847" s="4"/>
      <c r="E847" s="4"/>
      <c r="F847" s="4"/>
    </row>
    <row r="848" spans="1:6" ht="14.25" customHeight="1">
      <c r="A848" s="4"/>
      <c r="B848" s="4"/>
      <c r="C848" s="4"/>
      <c r="D848" s="4"/>
      <c r="E848" s="4"/>
      <c r="F848" s="4"/>
    </row>
    <row r="849" spans="1:6" ht="14.25" customHeight="1">
      <c r="A849" s="4"/>
      <c r="B849" s="4"/>
      <c r="C849" s="4"/>
      <c r="D849" s="4"/>
      <c r="E849" s="4"/>
      <c r="F849" s="4"/>
    </row>
    <row r="850" spans="1:6" ht="14.25" customHeight="1">
      <c r="A850" s="4"/>
      <c r="B850" s="4"/>
      <c r="C850" s="4"/>
      <c r="D850" s="4"/>
      <c r="E850" s="4"/>
      <c r="F850" s="4"/>
    </row>
    <row r="851" spans="1:6" ht="14.25" customHeight="1">
      <c r="A851" s="4"/>
      <c r="B851" s="4"/>
      <c r="C851" s="4"/>
      <c r="D851" s="4"/>
      <c r="E851" s="4"/>
      <c r="F851" s="4"/>
    </row>
    <row r="852" spans="1:6" ht="14.25" customHeight="1">
      <c r="A852" s="4"/>
      <c r="B852" s="4"/>
      <c r="C852" s="4"/>
      <c r="D852" s="4"/>
      <c r="E852" s="4"/>
      <c r="F852" s="4"/>
    </row>
    <row r="853" spans="1:6" ht="14.25" customHeight="1">
      <c r="A853" s="4"/>
      <c r="B853" s="4"/>
      <c r="C853" s="4"/>
      <c r="D853" s="4"/>
      <c r="E853" s="4"/>
      <c r="F853" s="4"/>
    </row>
    <row r="854" spans="1:6" ht="14.25" customHeight="1">
      <c r="A854" s="4"/>
      <c r="B854" s="4"/>
      <c r="C854" s="4"/>
      <c r="D854" s="4"/>
      <c r="E854" s="4"/>
      <c r="F854" s="4"/>
    </row>
    <row r="855" spans="1:6" ht="14.25" customHeight="1">
      <c r="A855" s="4"/>
      <c r="B855" s="4"/>
      <c r="C855" s="4"/>
      <c r="D855" s="4"/>
      <c r="E855" s="4"/>
      <c r="F855" s="4"/>
    </row>
    <row r="856" spans="1:6" ht="14.25" customHeight="1">
      <c r="A856" s="4"/>
      <c r="B856" s="4"/>
      <c r="C856" s="4"/>
      <c r="D856" s="4"/>
      <c r="E856" s="4"/>
      <c r="F856" s="4"/>
    </row>
    <row r="857" spans="1:6" ht="14.25" customHeight="1">
      <c r="A857" s="4"/>
      <c r="B857" s="4"/>
      <c r="C857" s="4"/>
      <c r="D857" s="4"/>
      <c r="E857" s="4"/>
      <c r="F857" s="4"/>
    </row>
    <row r="858" spans="1:6" ht="14.25" customHeight="1">
      <c r="A858" s="4"/>
      <c r="B858" s="4"/>
      <c r="C858" s="4"/>
      <c r="D858" s="4"/>
      <c r="E858" s="4"/>
      <c r="F858" s="4"/>
    </row>
    <row r="859" spans="1:6" ht="14.25" customHeight="1">
      <c r="A859" s="4"/>
      <c r="B859" s="4"/>
      <c r="C859" s="4"/>
      <c r="D859" s="4"/>
      <c r="E859" s="4"/>
      <c r="F859" s="4"/>
    </row>
    <row r="860" spans="1:6" ht="14.25" customHeight="1">
      <c r="A860" s="4"/>
      <c r="B860" s="4"/>
      <c r="C860" s="4"/>
      <c r="D860" s="4"/>
      <c r="E860" s="4"/>
      <c r="F860" s="4"/>
    </row>
    <row r="861" spans="1:6" ht="14.25" customHeight="1">
      <c r="A861" s="4"/>
      <c r="B861" s="4"/>
      <c r="C861" s="4"/>
      <c r="D861" s="4"/>
      <c r="E861" s="4"/>
      <c r="F861" s="4"/>
    </row>
    <row r="862" spans="1:6" ht="14.25" customHeight="1">
      <c r="A862" s="4"/>
      <c r="B862" s="4"/>
      <c r="C862" s="4"/>
      <c r="D862" s="4"/>
      <c r="E862" s="4"/>
      <c r="F862" s="4"/>
    </row>
    <row r="863" spans="1:6" ht="14.25" customHeight="1">
      <c r="A863" s="4"/>
      <c r="B863" s="4"/>
      <c r="C863" s="4"/>
      <c r="D863" s="4"/>
      <c r="E863" s="4"/>
      <c r="F863" s="4"/>
    </row>
    <row r="864" spans="1:6" ht="14.25" customHeight="1">
      <c r="A864" s="4"/>
      <c r="B864" s="4"/>
      <c r="C864" s="4"/>
      <c r="D864" s="4"/>
      <c r="E864" s="4"/>
      <c r="F864" s="4"/>
    </row>
    <row r="865" spans="1:6" ht="14.25" customHeight="1">
      <c r="A865" s="4"/>
      <c r="B865" s="4"/>
      <c r="C865" s="4"/>
      <c r="D865" s="4"/>
      <c r="E865" s="4"/>
      <c r="F865" s="4"/>
    </row>
    <row r="866" spans="1:6" ht="14.25" customHeight="1">
      <c r="A866" s="4"/>
      <c r="B866" s="4"/>
      <c r="C866" s="4"/>
      <c r="D866" s="4"/>
      <c r="E866" s="4"/>
      <c r="F866" s="4"/>
    </row>
    <row r="867" spans="1:6" ht="14.25" customHeight="1">
      <c r="A867" s="4"/>
      <c r="B867" s="4"/>
      <c r="C867" s="4"/>
      <c r="D867" s="4"/>
      <c r="E867" s="4"/>
      <c r="F867" s="4"/>
    </row>
    <row r="868" spans="1:6" ht="14.25" customHeight="1">
      <c r="A868" s="4"/>
      <c r="B868" s="4"/>
      <c r="C868" s="4"/>
      <c r="D868" s="4"/>
      <c r="E868" s="4"/>
      <c r="F868" s="4"/>
    </row>
    <row r="869" spans="1:6" ht="14.25" customHeight="1">
      <c r="A869" s="4"/>
      <c r="B869" s="4"/>
      <c r="C869" s="4"/>
      <c r="D869" s="4"/>
      <c r="E869" s="4"/>
      <c r="F869" s="4"/>
    </row>
    <row r="870" spans="1:6" ht="14.25" customHeight="1">
      <c r="A870" s="4"/>
      <c r="B870" s="4"/>
      <c r="C870" s="4"/>
      <c r="D870" s="4"/>
      <c r="E870" s="4"/>
      <c r="F870" s="4"/>
    </row>
    <row r="871" spans="1:6" ht="14.25" customHeight="1">
      <c r="A871" s="4"/>
      <c r="B871" s="4"/>
      <c r="C871" s="4"/>
      <c r="D871" s="4"/>
      <c r="E871" s="4"/>
      <c r="F871" s="4"/>
    </row>
    <row r="872" spans="1:6" ht="14.25" customHeight="1">
      <c r="A872" s="4"/>
      <c r="B872" s="4"/>
      <c r="C872" s="4"/>
      <c r="D872" s="4"/>
      <c r="E872" s="4"/>
      <c r="F872" s="4"/>
    </row>
    <row r="873" spans="1:6" ht="14.25" customHeight="1">
      <c r="A873" s="4"/>
      <c r="B873" s="4"/>
      <c r="C873" s="4"/>
      <c r="D873" s="4"/>
      <c r="E873" s="4"/>
      <c r="F873" s="4"/>
    </row>
    <row r="874" spans="1:6" ht="14.25" customHeight="1">
      <c r="A874" s="4"/>
      <c r="B874" s="4"/>
      <c r="C874" s="4"/>
      <c r="D874" s="4"/>
      <c r="E874" s="4"/>
      <c r="F874" s="4"/>
    </row>
    <row r="875" spans="1:6" ht="14.25" customHeight="1">
      <c r="A875" s="4"/>
      <c r="B875" s="4"/>
      <c r="C875" s="4"/>
      <c r="D875" s="4"/>
      <c r="E875" s="4"/>
      <c r="F875" s="4"/>
    </row>
    <row r="876" spans="1:6" ht="14.25" customHeight="1">
      <c r="A876" s="4"/>
      <c r="B876" s="4"/>
      <c r="C876" s="4"/>
      <c r="D876" s="4"/>
      <c r="E876" s="4"/>
      <c r="F876" s="4"/>
    </row>
    <row r="877" spans="1:6" ht="14.25" customHeight="1">
      <c r="A877" s="4"/>
      <c r="B877" s="4"/>
      <c r="C877" s="4"/>
      <c r="D877" s="4"/>
      <c r="E877" s="4"/>
      <c r="F877" s="4"/>
    </row>
    <row r="878" spans="1:6" ht="14.25" customHeight="1">
      <c r="A878" s="4"/>
      <c r="B878" s="4"/>
      <c r="C878" s="4"/>
      <c r="D878" s="4"/>
      <c r="E878" s="4"/>
      <c r="F878" s="4"/>
    </row>
    <row r="879" spans="1:6" ht="14.25" customHeight="1">
      <c r="A879" s="4"/>
      <c r="B879" s="4"/>
      <c r="C879" s="4"/>
      <c r="D879" s="4"/>
      <c r="E879" s="4"/>
      <c r="F879" s="4"/>
    </row>
    <row r="880" spans="1:6" ht="14.25" customHeight="1">
      <c r="A880" s="4"/>
      <c r="B880" s="4"/>
      <c r="C880" s="4"/>
      <c r="D880" s="4"/>
      <c r="E880" s="4"/>
      <c r="F880" s="4"/>
    </row>
    <row r="881" spans="1:6" ht="14.25" customHeight="1">
      <c r="A881" s="4"/>
      <c r="B881" s="4"/>
      <c r="C881" s="4"/>
      <c r="D881" s="4"/>
      <c r="E881" s="4"/>
      <c r="F881" s="4"/>
    </row>
    <row r="882" spans="1:6" ht="14.25" customHeight="1">
      <c r="A882" s="4"/>
      <c r="B882" s="4"/>
      <c r="C882" s="4"/>
      <c r="D882" s="4"/>
      <c r="E882" s="4"/>
      <c r="F882" s="4"/>
    </row>
    <row r="883" spans="1:6" ht="14.25" customHeight="1">
      <c r="A883" s="4"/>
      <c r="B883" s="4"/>
      <c r="C883" s="4"/>
      <c r="D883" s="4"/>
      <c r="E883" s="4"/>
      <c r="F883" s="4"/>
    </row>
    <row r="884" spans="1:6" ht="14.25" customHeight="1">
      <c r="A884" s="4"/>
      <c r="B884" s="4"/>
      <c r="C884" s="4"/>
      <c r="D884" s="4"/>
      <c r="E884" s="4"/>
      <c r="F884" s="4"/>
    </row>
    <row r="885" spans="1:6" ht="14.25" customHeight="1">
      <c r="A885" s="4"/>
      <c r="B885" s="4"/>
      <c r="C885" s="4"/>
      <c r="D885" s="4"/>
      <c r="E885" s="4"/>
      <c r="F885" s="4"/>
    </row>
    <row r="886" spans="1:6" ht="14.25" customHeight="1">
      <c r="A886" s="4"/>
      <c r="B886" s="4"/>
      <c r="C886" s="4"/>
      <c r="D886" s="4"/>
      <c r="E886" s="4"/>
      <c r="F886" s="4"/>
    </row>
    <row r="887" spans="1:6" ht="14.25" customHeight="1">
      <c r="A887" s="4"/>
      <c r="B887" s="4"/>
      <c r="C887" s="4"/>
      <c r="D887" s="4"/>
      <c r="E887" s="4"/>
      <c r="F887" s="4"/>
    </row>
    <row r="888" spans="1:6" ht="14.25" customHeight="1">
      <c r="A888" s="4"/>
      <c r="B888" s="4"/>
      <c r="C888" s="4"/>
      <c r="D888" s="4"/>
      <c r="E888" s="4"/>
      <c r="F888" s="4"/>
    </row>
    <row r="889" spans="1:6" ht="14.25" customHeight="1">
      <c r="A889" s="4"/>
      <c r="B889" s="4"/>
      <c r="C889" s="4"/>
      <c r="D889" s="4"/>
      <c r="E889" s="4"/>
      <c r="F889" s="4"/>
    </row>
    <row r="890" spans="1:6" ht="14.25" customHeight="1">
      <c r="A890" s="4"/>
      <c r="B890" s="4"/>
      <c r="C890" s="4"/>
      <c r="D890" s="4"/>
      <c r="E890" s="4"/>
      <c r="F890" s="4"/>
    </row>
    <row r="891" spans="1:6" ht="14.25" customHeight="1">
      <c r="A891" s="4"/>
      <c r="B891" s="4"/>
      <c r="C891" s="4"/>
      <c r="D891" s="4"/>
      <c r="E891" s="4"/>
      <c r="F891" s="4"/>
    </row>
    <row r="892" spans="1:6" ht="14.25" customHeight="1">
      <c r="A892" s="4"/>
      <c r="B892" s="4"/>
      <c r="C892" s="4"/>
      <c r="D892" s="4"/>
      <c r="E892" s="4"/>
      <c r="F892" s="4"/>
    </row>
    <row r="893" spans="1:6" ht="14.25" customHeight="1">
      <c r="A893" s="4"/>
      <c r="B893" s="4"/>
      <c r="C893" s="4"/>
      <c r="D893" s="4"/>
      <c r="E893" s="4"/>
      <c r="F893" s="4"/>
    </row>
    <row r="894" spans="1:6" ht="14.25" customHeight="1">
      <c r="A894" s="4"/>
      <c r="B894" s="4"/>
      <c r="C894" s="4"/>
      <c r="D894" s="4"/>
      <c r="E894" s="4"/>
      <c r="F894" s="4"/>
    </row>
    <row r="895" spans="1:6" ht="14.25" customHeight="1">
      <c r="A895" s="4"/>
      <c r="B895" s="4"/>
      <c r="C895" s="4"/>
      <c r="D895" s="4"/>
      <c r="E895" s="4"/>
      <c r="F895" s="4"/>
    </row>
    <row r="896" spans="1:6" ht="14.25" customHeight="1">
      <c r="A896" s="4"/>
      <c r="B896" s="4"/>
      <c r="C896" s="4"/>
      <c r="D896" s="4"/>
      <c r="E896" s="4"/>
      <c r="F896" s="4"/>
    </row>
    <row r="897" spans="1:6" ht="14.25" customHeight="1">
      <c r="A897" s="4"/>
      <c r="B897" s="4"/>
      <c r="C897" s="4"/>
      <c r="D897" s="4"/>
      <c r="E897" s="4"/>
      <c r="F897" s="4"/>
    </row>
    <row r="898" spans="1:6" ht="14.25" customHeight="1">
      <c r="A898" s="4"/>
      <c r="B898" s="4"/>
      <c r="C898" s="4"/>
      <c r="D898" s="4"/>
      <c r="E898" s="4"/>
      <c r="F898" s="4"/>
    </row>
    <row r="899" spans="1:6" ht="14.25" customHeight="1">
      <c r="A899" s="4"/>
      <c r="B899" s="4"/>
      <c r="C899" s="4"/>
      <c r="D899" s="4"/>
      <c r="E899" s="4"/>
      <c r="F899" s="4"/>
    </row>
    <row r="900" spans="1:6" ht="14.25" customHeight="1">
      <c r="A900" s="4"/>
      <c r="B900" s="4"/>
      <c r="C900" s="4"/>
      <c r="D900" s="4"/>
      <c r="E900" s="4"/>
      <c r="F900" s="4"/>
    </row>
    <row r="901" spans="1:6" ht="14.25" customHeight="1">
      <c r="A901" s="4"/>
      <c r="B901" s="4"/>
      <c r="C901" s="4"/>
      <c r="D901" s="4"/>
      <c r="E901" s="4"/>
      <c r="F901" s="4"/>
    </row>
    <row r="902" spans="1:6" ht="14.25" customHeight="1">
      <c r="A902" s="4"/>
      <c r="B902" s="4"/>
      <c r="C902" s="4"/>
      <c r="D902" s="4"/>
      <c r="E902" s="4"/>
      <c r="F902" s="4"/>
    </row>
    <row r="903" spans="1:6" ht="14.25" customHeight="1">
      <c r="A903" s="4"/>
      <c r="B903" s="4"/>
      <c r="C903" s="4"/>
      <c r="D903" s="4"/>
      <c r="E903" s="4"/>
      <c r="F903" s="4"/>
    </row>
    <row r="904" spans="1:6" ht="14.25" customHeight="1">
      <c r="A904" s="4"/>
      <c r="B904" s="4"/>
      <c r="C904" s="4"/>
      <c r="D904" s="4"/>
      <c r="E904" s="4"/>
      <c r="F904" s="4"/>
    </row>
    <row r="905" spans="1:6" ht="14.25" customHeight="1">
      <c r="A905" s="4"/>
      <c r="B905" s="4"/>
      <c r="C905" s="4"/>
      <c r="D905" s="4"/>
      <c r="E905" s="4"/>
      <c r="F905" s="4"/>
    </row>
    <row r="906" spans="1:6" ht="14.25" customHeight="1">
      <c r="A906" s="4"/>
      <c r="B906" s="4"/>
      <c r="C906" s="4"/>
      <c r="D906" s="4"/>
      <c r="E906" s="4"/>
      <c r="F906" s="4"/>
    </row>
    <row r="907" spans="1:6" ht="14.25" customHeight="1">
      <c r="A907" s="4"/>
      <c r="B907" s="4"/>
      <c r="C907" s="4"/>
      <c r="D907" s="4"/>
      <c r="E907" s="4"/>
      <c r="F907" s="4"/>
    </row>
    <row r="908" spans="1:6" ht="14.25" customHeight="1">
      <c r="A908" s="4"/>
      <c r="B908" s="4"/>
      <c r="C908" s="4"/>
      <c r="D908" s="4"/>
      <c r="E908" s="4"/>
      <c r="F908" s="4"/>
    </row>
    <row r="909" spans="1:6" ht="14.25" customHeight="1">
      <c r="A909" s="4"/>
      <c r="B909" s="4"/>
      <c r="C909" s="4"/>
      <c r="D909" s="4"/>
      <c r="E909" s="4"/>
      <c r="F909" s="4"/>
    </row>
    <row r="910" spans="1:6" ht="14.25" customHeight="1">
      <c r="A910" s="4"/>
      <c r="B910" s="4"/>
      <c r="C910" s="4"/>
      <c r="D910" s="4"/>
      <c r="E910" s="4"/>
      <c r="F910" s="4"/>
    </row>
    <row r="911" spans="1:6" ht="14.25" customHeight="1">
      <c r="A911" s="4"/>
      <c r="B911" s="4"/>
      <c r="C911" s="4"/>
      <c r="D911" s="4"/>
      <c r="E911" s="4"/>
      <c r="F911" s="4"/>
    </row>
    <row r="912" spans="1:6" ht="14.25" customHeight="1">
      <c r="A912" s="4"/>
      <c r="B912" s="4"/>
      <c r="C912" s="4"/>
      <c r="D912" s="4"/>
      <c r="E912" s="4"/>
      <c r="F912" s="4"/>
    </row>
    <row r="913" spans="1:6" ht="14.25" customHeight="1">
      <c r="A913" s="4"/>
      <c r="B913" s="4"/>
      <c r="C913" s="4"/>
      <c r="D913" s="4"/>
      <c r="E913" s="4"/>
      <c r="F913" s="4"/>
    </row>
    <row r="914" spans="1:6" ht="14.25" customHeight="1">
      <c r="A914" s="4"/>
      <c r="B914" s="4"/>
      <c r="C914" s="4"/>
      <c r="D914" s="4"/>
      <c r="E914" s="4"/>
      <c r="F914" s="4"/>
    </row>
    <row r="915" spans="1:6" ht="14.25" customHeight="1">
      <c r="A915" s="4"/>
      <c r="B915" s="4"/>
      <c r="C915" s="4"/>
      <c r="D915" s="4"/>
      <c r="E915" s="4"/>
      <c r="F915" s="4"/>
    </row>
    <row r="916" spans="1:6" ht="14.25" customHeight="1">
      <c r="A916" s="4"/>
      <c r="B916" s="4"/>
      <c r="C916" s="4"/>
      <c r="D916" s="4"/>
      <c r="E916" s="4"/>
      <c r="F916" s="4"/>
    </row>
    <row r="917" spans="1:6" ht="14.25" customHeight="1">
      <c r="A917" s="4"/>
      <c r="B917" s="4"/>
      <c r="C917" s="4"/>
      <c r="D917" s="4"/>
      <c r="E917" s="4"/>
      <c r="F917" s="4"/>
    </row>
    <row r="918" spans="1:6" ht="14.25" customHeight="1">
      <c r="A918" s="4"/>
      <c r="B918" s="4"/>
      <c r="C918" s="4"/>
      <c r="D918" s="4"/>
      <c r="E918" s="4"/>
      <c r="F918" s="4"/>
    </row>
    <row r="919" spans="1:6" ht="14.25" customHeight="1">
      <c r="A919" s="4"/>
      <c r="B919" s="4"/>
      <c r="C919" s="4"/>
      <c r="D919" s="4"/>
      <c r="E919" s="4"/>
      <c r="F919" s="4"/>
    </row>
    <row r="920" spans="1:6" ht="14.25" customHeight="1">
      <c r="A920" s="4"/>
      <c r="B920" s="4"/>
      <c r="C920" s="4"/>
      <c r="D920" s="4"/>
      <c r="E920" s="4"/>
      <c r="F920" s="4"/>
    </row>
    <row r="921" spans="1:6" ht="14.25" customHeight="1">
      <c r="A921" s="4"/>
      <c r="B921" s="4"/>
      <c r="C921" s="4"/>
      <c r="D921" s="4"/>
      <c r="E921" s="4"/>
      <c r="F921" s="4"/>
    </row>
    <row r="922" spans="1:6" ht="14.25" customHeight="1">
      <c r="A922" s="4"/>
      <c r="B922" s="4"/>
      <c r="C922" s="4"/>
      <c r="D922" s="4"/>
      <c r="E922" s="4"/>
      <c r="F922" s="4"/>
    </row>
    <row r="923" spans="1:6" ht="14.25" customHeight="1">
      <c r="A923" s="4"/>
      <c r="B923" s="4"/>
      <c r="C923" s="4"/>
      <c r="D923" s="4"/>
      <c r="E923" s="4"/>
      <c r="F923" s="4"/>
    </row>
    <row r="924" spans="1:6" ht="14.25" customHeight="1">
      <c r="A924" s="4"/>
      <c r="B924" s="4"/>
      <c r="C924" s="4"/>
      <c r="D924" s="4"/>
      <c r="E924" s="4"/>
      <c r="F924" s="4"/>
    </row>
    <row r="925" spans="1:6" ht="14.25" customHeight="1">
      <c r="A925" s="4"/>
      <c r="B925" s="4"/>
      <c r="C925" s="4"/>
      <c r="D925" s="4"/>
      <c r="E925" s="4"/>
      <c r="F925" s="4"/>
    </row>
    <row r="926" spans="1:6" ht="14.25" customHeight="1">
      <c r="A926" s="4"/>
      <c r="B926" s="4"/>
      <c r="C926" s="4"/>
      <c r="D926" s="4"/>
      <c r="E926" s="4"/>
      <c r="F926" s="4"/>
    </row>
    <row r="927" spans="1:6" ht="14.25" customHeight="1">
      <c r="A927" s="4"/>
      <c r="B927" s="4"/>
      <c r="C927" s="4"/>
      <c r="D927" s="4"/>
      <c r="E927" s="4"/>
      <c r="F927" s="4"/>
    </row>
    <row r="928" spans="1:6" ht="14.25" customHeight="1">
      <c r="A928" s="4"/>
      <c r="B928" s="4"/>
      <c r="C928" s="4"/>
      <c r="D928" s="4"/>
      <c r="E928" s="4"/>
      <c r="F928" s="4"/>
    </row>
    <row r="929" spans="1:6" ht="14.25" customHeight="1">
      <c r="A929" s="4"/>
      <c r="B929" s="4"/>
      <c r="C929" s="4"/>
      <c r="D929" s="4"/>
      <c r="E929" s="4"/>
      <c r="F929" s="4"/>
    </row>
    <row r="930" spans="1:6" ht="14.25" customHeight="1">
      <c r="A930" s="4"/>
      <c r="B930" s="4"/>
      <c r="C930" s="4"/>
      <c r="D930" s="4"/>
      <c r="E930" s="4"/>
      <c r="F930" s="4"/>
    </row>
    <row r="931" spans="1:6" ht="14.25" customHeight="1">
      <c r="A931" s="4"/>
      <c r="B931" s="4"/>
      <c r="C931" s="4"/>
      <c r="D931" s="4"/>
      <c r="E931" s="4"/>
      <c r="F931" s="4"/>
    </row>
    <row r="932" spans="1:6" ht="14.25" customHeight="1">
      <c r="A932" s="4"/>
      <c r="B932" s="4"/>
      <c r="C932" s="4"/>
      <c r="D932" s="4"/>
      <c r="E932" s="4"/>
      <c r="F932" s="4"/>
    </row>
    <row r="933" spans="1:6" ht="14.25" customHeight="1">
      <c r="A933" s="4"/>
      <c r="B933" s="4"/>
      <c r="C933" s="4"/>
      <c r="D933" s="4"/>
      <c r="E933" s="4"/>
      <c r="F933" s="4"/>
    </row>
    <row r="934" spans="1:6" ht="14.25" customHeight="1">
      <c r="A934" s="4"/>
      <c r="B934" s="4"/>
      <c r="C934" s="4"/>
      <c r="D934" s="4"/>
      <c r="E934" s="4"/>
      <c r="F934" s="4"/>
    </row>
    <row r="935" spans="1:6" ht="14.25" customHeight="1">
      <c r="A935" s="4"/>
      <c r="B935" s="4"/>
      <c r="C935" s="4"/>
      <c r="D935" s="4"/>
      <c r="E935" s="4"/>
      <c r="F935" s="4"/>
    </row>
    <row r="936" spans="1:6" ht="14.25" customHeight="1">
      <c r="A936" s="4"/>
      <c r="B936" s="4"/>
      <c r="C936" s="4"/>
      <c r="D936" s="4"/>
      <c r="E936" s="4"/>
      <c r="F936" s="4"/>
    </row>
    <row r="937" spans="1:6" ht="14.25" customHeight="1">
      <c r="A937" s="4"/>
      <c r="B937" s="4"/>
      <c r="C937" s="4"/>
      <c r="D937" s="4"/>
      <c r="E937" s="4"/>
      <c r="F937" s="4"/>
    </row>
    <row r="938" spans="1:6" ht="14.25" customHeight="1">
      <c r="A938" s="4"/>
      <c r="B938" s="4"/>
      <c r="C938" s="4"/>
      <c r="D938" s="4"/>
      <c r="E938" s="4"/>
      <c r="F938" s="4"/>
    </row>
    <row r="939" spans="1:6" ht="14.25" customHeight="1">
      <c r="A939" s="4"/>
      <c r="B939" s="4"/>
      <c r="C939" s="4"/>
      <c r="D939" s="4"/>
      <c r="E939" s="4"/>
      <c r="F939" s="4"/>
    </row>
    <row r="940" spans="1:6" ht="14.25" customHeight="1">
      <c r="A940" s="4"/>
      <c r="B940" s="4"/>
      <c r="C940" s="4"/>
      <c r="D940" s="4"/>
      <c r="E940" s="4"/>
      <c r="F940" s="4"/>
    </row>
    <row r="941" spans="1:6" ht="14.25" customHeight="1">
      <c r="A941" s="4"/>
      <c r="B941" s="4"/>
      <c r="C941" s="4"/>
      <c r="D941" s="4"/>
      <c r="E941" s="4"/>
      <c r="F941" s="4"/>
    </row>
    <row r="942" spans="1:6" ht="14.25" customHeight="1">
      <c r="A942" s="4"/>
      <c r="B942" s="4"/>
      <c r="C942" s="4"/>
      <c r="D942" s="4"/>
      <c r="E942" s="4"/>
      <c r="F942" s="4"/>
    </row>
    <row r="943" spans="1:6" ht="14.25" customHeight="1">
      <c r="A943" s="4"/>
      <c r="B943" s="4"/>
      <c r="C943" s="4"/>
      <c r="D943" s="4"/>
      <c r="E943" s="4"/>
      <c r="F943" s="4"/>
    </row>
    <row r="944" spans="1:6" ht="14.25" customHeight="1">
      <c r="A944" s="4"/>
      <c r="B944" s="4"/>
      <c r="C944" s="4"/>
      <c r="D944" s="4"/>
      <c r="E944" s="4"/>
      <c r="F944" s="4"/>
    </row>
    <row r="945" spans="1:6" ht="14.25" customHeight="1">
      <c r="A945" s="4"/>
      <c r="B945" s="4"/>
      <c r="C945" s="4"/>
      <c r="D945" s="4"/>
      <c r="E945" s="4"/>
      <c r="F945" s="4"/>
    </row>
    <row r="946" spans="1:6" ht="14.25" customHeight="1">
      <c r="A946" s="4"/>
      <c r="B946" s="4"/>
      <c r="C946" s="4"/>
      <c r="D946" s="4"/>
      <c r="E946" s="4"/>
      <c r="F946" s="4"/>
    </row>
    <row r="947" spans="1:6" ht="14.25" customHeight="1">
      <c r="A947" s="4"/>
      <c r="B947" s="4"/>
      <c r="C947" s="4"/>
      <c r="D947" s="4"/>
      <c r="E947" s="4"/>
      <c r="F947" s="4"/>
    </row>
    <row r="948" spans="1:6" ht="14.25" customHeight="1">
      <c r="A948" s="4"/>
      <c r="B948" s="4"/>
      <c r="C948" s="4"/>
      <c r="D948" s="4"/>
      <c r="E948" s="4"/>
      <c r="F948" s="4"/>
    </row>
    <row r="949" spans="1:6" ht="14.25" customHeight="1">
      <c r="A949" s="4"/>
      <c r="B949" s="4"/>
      <c r="C949" s="4"/>
      <c r="D949" s="4"/>
      <c r="E949" s="4"/>
      <c r="F949" s="4"/>
    </row>
    <row r="950" spans="1:6" ht="14.25" customHeight="1">
      <c r="A950" s="4"/>
      <c r="B950" s="4"/>
      <c r="C950" s="4"/>
      <c r="D950" s="4"/>
      <c r="E950" s="4"/>
      <c r="F950" s="4"/>
    </row>
    <row r="951" spans="1:6" ht="14.25" customHeight="1">
      <c r="A951" s="4"/>
      <c r="B951" s="4"/>
      <c r="C951" s="4"/>
      <c r="D951" s="4"/>
      <c r="E951" s="4"/>
      <c r="F951" s="4"/>
    </row>
    <row r="952" spans="1:6" ht="14.25" customHeight="1">
      <c r="A952" s="4"/>
      <c r="B952" s="4"/>
      <c r="C952" s="4"/>
      <c r="D952" s="4"/>
      <c r="E952" s="4"/>
      <c r="F952" s="4"/>
    </row>
    <row r="953" spans="1:6" ht="14.25" customHeight="1">
      <c r="A953" s="4"/>
      <c r="B953" s="4"/>
      <c r="C953" s="4"/>
      <c r="D953" s="4"/>
      <c r="E953" s="4"/>
      <c r="F953" s="4"/>
    </row>
    <row r="954" spans="1:6" ht="14.25" customHeight="1">
      <c r="A954" s="4"/>
      <c r="B954" s="4"/>
      <c r="C954" s="4"/>
      <c r="D954" s="4"/>
      <c r="E954" s="4"/>
      <c r="F954" s="4"/>
    </row>
    <row r="955" spans="1:6" ht="14.25" customHeight="1">
      <c r="A955" s="4"/>
      <c r="B955" s="4"/>
      <c r="C955" s="4"/>
      <c r="D955" s="4"/>
      <c r="E955" s="4"/>
      <c r="F955" s="4"/>
    </row>
    <row r="956" spans="1:6" ht="14.25" customHeight="1">
      <c r="A956" s="4"/>
      <c r="B956" s="4"/>
      <c r="C956" s="4"/>
      <c r="D956" s="4"/>
      <c r="E956" s="4"/>
      <c r="F956" s="4"/>
    </row>
    <row r="957" spans="1:6" ht="14.25" customHeight="1">
      <c r="A957" s="4"/>
      <c r="B957" s="4"/>
      <c r="C957" s="4"/>
      <c r="D957" s="4"/>
      <c r="E957" s="4"/>
      <c r="F957" s="4"/>
    </row>
    <row r="958" spans="1:6" ht="14.25" customHeight="1">
      <c r="A958" s="4"/>
      <c r="B958" s="4"/>
      <c r="C958" s="4"/>
      <c r="D958" s="4"/>
      <c r="E958" s="4"/>
      <c r="F958" s="4"/>
    </row>
    <row r="959" spans="1:6" ht="14.25" customHeight="1">
      <c r="A959" s="4"/>
      <c r="B959" s="4"/>
      <c r="C959" s="4"/>
      <c r="D959" s="4"/>
      <c r="E959" s="4"/>
      <c r="F959" s="4"/>
    </row>
    <row r="960" spans="1:6" ht="14.25" customHeight="1">
      <c r="A960" s="4"/>
      <c r="B960" s="4"/>
      <c r="C960" s="4"/>
      <c r="D960" s="4"/>
      <c r="E960" s="4"/>
      <c r="F960" s="4"/>
    </row>
    <row r="961" spans="1:6" ht="14.25" customHeight="1">
      <c r="A961" s="4"/>
      <c r="B961" s="4"/>
      <c r="C961" s="4"/>
      <c r="D961" s="4"/>
      <c r="E961" s="4"/>
      <c r="F961" s="4"/>
    </row>
    <row r="962" spans="1:6" ht="14.25" customHeight="1">
      <c r="A962" s="4"/>
      <c r="B962" s="4"/>
      <c r="C962" s="4"/>
      <c r="D962" s="4"/>
      <c r="E962" s="4"/>
      <c r="F962" s="4"/>
    </row>
    <row r="963" spans="1:6" ht="14.25" customHeight="1">
      <c r="A963" s="4"/>
      <c r="B963" s="4"/>
      <c r="C963" s="4"/>
      <c r="D963" s="4"/>
      <c r="E963" s="4"/>
      <c r="F963" s="4"/>
    </row>
    <row r="964" spans="1:6" ht="14.25" customHeight="1">
      <c r="A964" s="4"/>
      <c r="B964" s="4"/>
      <c r="C964" s="4"/>
      <c r="D964" s="4"/>
      <c r="E964" s="4"/>
      <c r="F964" s="4"/>
    </row>
    <row r="965" spans="1:6" ht="14.25" customHeight="1">
      <c r="A965" s="4"/>
      <c r="B965" s="4"/>
      <c r="C965" s="4"/>
      <c r="D965" s="4"/>
      <c r="E965" s="4"/>
      <c r="F965" s="4"/>
    </row>
    <row r="966" spans="1:6" ht="14.25" customHeight="1">
      <c r="A966" s="4"/>
      <c r="B966" s="4"/>
      <c r="C966" s="4"/>
      <c r="D966" s="4"/>
      <c r="E966" s="4"/>
      <c r="F966" s="4"/>
    </row>
    <row r="967" spans="1:6" ht="14.25" customHeight="1">
      <c r="A967" s="4"/>
      <c r="B967" s="4"/>
      <c r="C967" s="4"/>
      <c r="D967" s="4"/>
      <c r="E967" s="4"/>
      <c r="F967" s="4"/>
    </row>
    <row r="968" spans="1:6" ht="14.25" customHeight="1">
      <c r="A968" s="4"/>
      <c r="B968" s="4"/>
      <c r="C968" s="4"/>
      <c r="D968" s="4"/>
      <c r="E968" s="4"/>
      <c r="F968" s="4"/>
    </row>
    <row r="969" spans="1:6" ht="14.25" customHeight="1">
      <c r="A969" s="4"/>
      <c r="B969" s="4"/>
      <c r="C969" s="4"/>
      <c r="D969" s="4"/>
      <c r="E969" s="4"/>
      <c r="F969" s="4"/>
    </row>
    <row r="970" spans="1:6" ht="14.25" customHeight="1">
      <c r="A970" s="4"/>
      <c r="B970" s="4"/>
      <c r="C970" s="4"/>
      <c r="D970" s="4"/>
      <c r="E970" s="4"/>
      <c r="F970" s="4"/>
    </row>
    <row r="971" spans="1:6" ht="14.25" customHeight="1">
      <c r="A971" s="4"/>
      <c r="B971" s="4"/>
      <c r="C971" s="4"/>
      <c r="D971" s="4"/>
      <c r="E971" s="4"/>
      <c r="F971" s="4"/>
    </row>
    <row r="972" spans="1:6" ht="14.25" customHeight="1">
      <c r="A972" s="4"/>
      <c r="B972" s="4"/>
      <c r="C972" s="4"/>
      <c r="D972" s="4"/>
      <c r="E972" s="4"/>
      <c r="F972" s="4"/>
    </row>
    <row r="973" spans="1:6" ht="14.25" customHeight="1">
      <c r="A973" s="4"/>
      <c r="B973" s="4"/>
      <c r="C973" s="4"/>
      <c r="D973" s="4"/>
      <c r="E973" s="4"/>
      <c r="F973" s="4"/>
    </row>
    <row r="974" spans="1:6" ht="14.25" customHeight="1">
      <c r="A974" s="4"/>
      <c r="B974" s="4"/>
      <c r="C974" s="4"/>
      <c r="D974" s="4"/>
      <c r="E974" s="4"/>
      <c r="F974" s="4"/>
    </row>
    <row r="975" spans="1:6" ht="14.25" customHeight="1">
      <c r="A975" s="4"/>
      <c r="B975" s="4"/>
      <c r="C975" s="4"/>
      <c r="D975" s="4"/>
      <c r="E975" s="4"/>
      <c r="F975" s="4"/>
    </row>
    <row r="976" spans="1:6" ht="14.25" customHeight="1">
      <c r="A976" s="4"/>
      <c r="B976" s="4"/>
      <c r="C976" s="4"/>
      <c r="D976" s="4"/>
      <c r="E976" s="4"/>
      <c r="F976" s="4"/>
    </row>
    <row r="977" spans="1:6" ht="14.25" customHeight="1">
      <c r="A977" s="4"/>
      <c r="B977" s="4"/>
      <c r="C977" s="4"/>
      <c r="D977" s="4"/>
      <c r="E977" s="4"/>
      <c r="F977" s="4"/>
    </row>
    <row r="978" spans="1:6" ht="14.25" customHeight="1">
      <c r="A978" s="4"/>
      <c r="B978" s="4"/>
      <c r="C978" s="4"/>
      <c r="D978" s="4"/>
      <c r="E978" s="4"/>
      <c r="F978" s="4"/>
    </row>
    <row r="979" spans="1:6" ht="14.25" customHeight="1">
      <c r="A979" s="4"/>
      <c r="B979" s="4"/>
      <c r="C979" s="4"/>
      <c r="D979" s="4"/>
      <c r="E979" s="4"/>
      <c r="F979" s="4"/>
    </row>
    <row r="980" spans="1:6" ht="14.25" customHeight="1">
      <c r="A980" s="4"/>
      <c r="B980" s="4"/>
      <c r="C980" s="4"/>
      <c r="D980" s="4"/>
      <c r="E980" s="4"/>
      <c r="F980" s="4"/>
    </row>
    <row r="981" spans="1:6" ht="14.25" customHeight="1">
      <c r="A981" s="4"/>
      <c r="B981" s="4"/>
      <c r="C981" s="4"/>
      <c r="D981" s="4"/>
      <c r="E981" s="4"/>
      <c r="F981" s="4"/>
    </row>
    <row r="982" spans="1:6" ht="14.25" customHeight="1">
      <c r="A982" s="4"/>
      <c r="B982" s="4"/>
      <c r="C982" s="4"/>
      <c r="D982" s="4"/>
      <c r="E982" s="4"/>
      <c r="F982" s="4"/>
    </row>
    <row r="983" spans="1:6" ht="14.25" customHeight="1">
      <c r="A983" s="4"/>
      <c r="B983" s="4"/>
      <c r="C983" s="4"/>
      <c r="D983" s="4"/>
      <c r="E983" s="4"/>
      <c r="F983" s="4"/>
    </row>
    <row r="984" spans="1:6" ht="14.25" customHeight="1">
      <c r="A984" s="4"/>
      <c r="B984" s="4"/>
      <c r="C984" s="4"/>
      <c r="D984" s="4"/>
      <c r="E984" s="4"/>
      <c r="F984" s="4"/>
    </row>
    <row r="985" spans="1:6" ht="14.25" customHeight="1">
      <c r="A985" s="4"/>
      <c r="B985" s="4"/>
      <c r="C985" s="4"/>
      <c r="D985" s="4"/>
      <c r="E985" s="4"/>
      <c r="F985" s="4"/>
    </row>
    <row r="986" spans="1:6" ht="14.25" customHeight="1">
      <c r="A986" s="4"/>
      <c r="B986" s="4"/>
      <c r="C986" s="4"/>
      <c r="D986" s="4"/>
      <c r="E986" s="4"/>
      <c r="F986" s="4"/>
    </row>
    <row r="987" spans="1:6" ht="14.25" customHeight="1">
      <c r="A987" s="4"/>
      <c r="B987" s="4"/>
      <c r="C987" s="4"/>
      <c r="D987" s="4"/>
      <c r="E987" s="4"/>
      <c r="F987" s="4"/>
    </row>
    <row r="988" spans="1:6" ht="14.25" customHeight="1">
      <c r="A988" s="4"/>
      <c r="B988" s="4"/>
      <c r="C988" s="4"/>
      <c r="D988" s="4"/>
      <c r="E988" s="4"/>
      <c r="F988" s="4"/>
    </row>
    <row r="989" spans="1:6" ht="14.25" customHeight="1">
      <c r="A989" s="4"/>
      <c r="B989" s="4"/>
      <c r="C989" s="4"/>
      <c r="D989" s="4"/>
      <c r="E989" s="4"/>
      <c r="F989" s="4"/>
    </row>
    <row r="990" spans="1:6" ht="14.25" customHeight="1">
      <c r="A990" s="4"/>
      <c r="B990" s="4"/>
      <c r="C990" s="4"/>
      <c r="D990" s="4"/>
      <c r="E990" s="4"/>
      <c r="F990" s="4"/>
    </row>
    <row r="991" spans="1:6" ht="14.25" customHeight="1">
      <c r="A991" s="4"/>
      <c r="B991" s="4"/>
      <c r="C991" s="4"/>
      <c r="D991" s="4"/>
      <c r="E991" s="4"/>
      <c r="F991" s="4"/>
    </row>
    <row r="992" spans="1:6" ht="14.25" customHeight="1">
      <c r="A992" s="4"/>
      <c r="B992" s="4"/>
      <c r="C992" s="4"/>
      <c r="D992" s="4"/>
      <c r="E992" s="4"/>
      <c r="F992" s="4"/>
    </row>
    <row r="993" spans="1:6" ht="14.25" customHeight="1">
      <c r="A993" s="4"/>
      <c r="B993" s="4"/>
      <c r="C993" s="4"/>
      <c r="D993" s="4"/>
      <c r="E993" s="4"/>
      <c r="F993" s="4"/>
    </row>
    <row r="994" spans="1:6" ht="14.25" customHeight="1">
      <c r="A994" s="4"/>
      <c r="B994" s="4"/>
      <c r="C994" s="4"/>
      <c r="D994" s="4"/>
      <c r="E994" s="4"/>
      <c r="F994" s="4"/>
    </row>
    <row r="995" spans="1:6" ht="14.25" customHeight="1">
      <c r="A995" s="4"/>
      <c r="B995" s="4"/>
      <c r="C995" s="4"/>
      <c r="D995" s="4"/>
      <c r="E995" s="4"/>
      <c r="F995" s="4"/>
    </row>
    <row r="996" spans="1:6" ht="14.25" customHeight="1">
      <c r="A996" s="4"/>
      <c r="B996" s="4"/>
      <c r="C996" s="4"/>
      <c r="D996" s="4"/>
      <c r="E996" s="4"/>
      <c r="F996" s="4"/>
    </row>
    <row r="997" spans="1:6" ht="14.25" customHeight="1">
      <c r="A997" s="4"/>
      <c r="B997" s="4"/>
      <c r="C997" s="4"/>
      <c r="D997" s="4"/>
      <c r="E997" s="4"/>
      <c r="F997" s="4"/>
    </row>
    <row r="998" spans="1:6" ht="14.25" customHeight="1">
      <c r="A998" s="4"/>
      <c r="B998" s="4"/>
      <c r="C998" s="4"/>
      <c r="D998" s="4"/>
      <c r="E998" s="4"/>
      <c r="F998" s="4"/>
    </row>
    <row r="999" spans="1:6" ht="14.25" customHeight="1">
      <c r="A999" s="4"/>
      <c r="B999" s="4"/>
      <c r="C999" s="4"/>
      <c r="D999" s="4"/>
      <c r="E999" s="4"/>
      <c r="F999" s="4"/>
    </row>
    <row r="1000" spans="1:6" ht="14.25" customHeight="1">
      <c r="A1000" s="4"/>
      <c r="B1000" s="4"/>
      <c r="C1000" s="4"/>
      <c r="D1000" s="4"/>
      <c r="E1000" s="4"/>
      <c r="F1000" s="4"/>
    </row>
  </sheetData>
  <mergeCells count="2">
    <mergeCell ref="A1:F1"/>
    <mergeCell ref="A3:F3"/>
  </mergeCells>
  <pageMargins left="0.75" right="0.75" top="1" bottom="1" header="0.511811023622047" footer="0.511811023622047"/>
  <pageSetup paperSize="9" orientation="portrait" horizontalDpi="300" verticalDpi="30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M1000"/>
  <sheetViews>
    <sheetView zoomScaleNormal="100" workbookViewId="0"/>
  </sheetViews>
  <sheetFormatPr defaultColWidth="14.42578125" defaultRowHeight="15"/>
  <cols>
    <col min="1" max="4" width="15" customWidth="1"/>
    <col min="5" max="11" width="8.7109375" customWidth="1"/>
    <col min="12" max="13" width="15" customWidth="1"/>
    <col min="14" max="26" width="8.7109375" customWidth="1"/>
  </cols>
  <sheetData>
    <row r="1" spans="1:13" ht="18" customHeight="1">
      <c r="A1" s="72" t="s">
        <v>1481</v>
      </c>
      <c r="B1" s="4"/>
      <c r="C1" s="4"/>
      <c r="D1" s="4"/>
      <c r="L1" s="4"/>
      <c r="M1" s="4"/>
    </row>
    <row r="2" spans="1:13" ht="14.25" customHeight="1">
      <c r="A2" s="4"/>
      <c r="B2" s="4"/>
      <c r="C2" s="4"/>
      <c r="D2" s="4"/>
      <c r="L2" s="4"/>
      <c r="M2" s="4"/>
    </row>
    <row r="3" spans="1:13" ht="15" customHeight="1">
      <c r="A3" s="14" t="s">
        <v>1482</v>
      </c>
      <c r="B3" s="4"/>
      <c r="C3" s="4"/>
      <c r="D3" s="4"/>
      <c r="L3" s="14" t="s">
        <v>1483</v>
      </c>
      <c r="M3" s="4"/>
    </row>
    <row r="4" spans="1:13" ht="14.25" customHeight="1">
      <c r="A4" s="4"/>
      <c r="B4" s="4"/>
      <c r="C4" s="4"/>
      <c r="D4" s="4"/>
      <c r="L4" s="4"/>
      <c r="M4" s="4"/>
    </row>
    <row r="5" spans="1:13" ht="14.25" customHeight="1">
      <c r="A5" s="31" t="s">
        <v>110</v>
      </c>
      <c r="B5" s="31" t="s">
        <v>498</v>
      </c>
      <c r="C5" s="4"/>
      <c r="D5" s="4"/>
      <c r="L5" s="31" t="s">
        <v>699</v>
      </c>
      <c r="M5" s="31" t="s">
        <v>40</v>
      </c>
    </row>
    <row r="6" spans="1:13" ht="14.25" customHeight="1">
      <c r="A6" s="4" t="s">
        <v>1015</v>
      </c>
      <c r="B6" s="107">
        <v>68370000</v>
      </c>
      <c r="C6" s="4"/>
      <c r="D6" s="4"/>
      <c r="L6" s="4" t="s">
        <v>26</v>
      </c>
      <c r="M6" s="107">
        <v>25000000</v>
      </c>
    </row>
    <row r="7" spans="1:13" ht="14.25" customHeight="1">
      <c r="A7" s="4" t="s">
        <v>861</v>
      </c>
      <c r="B7" s="107">
        <v>320850000</v>
      </c>
      <c r="C7" s="4"/>
      <c r="D7" s="4"/>
      <c r="L7" s="4" t="s">
        <v>27</v>
      </c>
      <c r="M7" s="107">
        <v>22000000</v>
      </c>
    </row>
    <row r="8" spans="1:13" ht="14.25" customHeight="1">
      <c r="A8" s="4" t="s">
        <v>862</v>
      </c>
      <c r="B8" s="107">
        <v>38400000</v>
      </c>
      <c r="C8" s="4"/>
      <c r="D8" s="4"/>
      <c r="L8" s="4" t="s">
        <v>28</v>
      </c>
      <c r="M8" s="107">
        <v>25000000</v>
      </c>
    </row>
    <row r="9" spans="1:13" ht="14.25" customHeight="1">
      <c r="A9" s="4" t="s">
        <v>864</v>
      </c>
      <c r="B9" s="107">
        <v>11700000</v>
      </c>
      <c r="C9" s="4"/>
      <c r="D9" s="4"/>
      <c r="L9" s="4" t="s">
        <v>241</v>
      </c>
      <c r="M9" s="107">
        <v>10000000</v>
      </c>
    </row>
    <row r="10" spans="1:13" ht="14.25" customHeight="1">
      <c r="A10" s="4" t="s">
        <v>1484</v>
      </c>
      <c r="B10" s="107">
        <v>25920000</v>
      </c>
      <c r="C10" s="4"/>
      <c r="D10" s="4"/>
      <c r="L10" s="4" t="s">
        <v>239</v>
      </c>
      <c r="M10" s="107">
        <v>18000000</v>
      </c>
    </row>
    <row r="11" spans="1:13" ht="14.25" customHeight="1">
      <c r="A11" s="4" t="s">
        <v>1485</v>
      </c>
      <c r="B11" s="107">
        <v>10125000</v>
      </c>
      <c r="C11" s="4"/>
      <c r="D11" s="4"/>
      <c r="L11" s="4" t="s">
        <v>1486</v>
      </c>
      <c r="M11" s="107">
        <v>25000000</v>
      </c>
    </row>
    <row r="12" spans="1:13" ht="14.25" customHeight="1">
      <c r="A12" s="4" t="s">
        <v>1030</v>
      </c>
      <c r="B12" s="107">
        <v>15310326</v>
      </c>
      <c r="C12" s="4"/>
      <c r="D12" s="4"/>
      <c r="L12" s="4" t="s">
        <v>1487</v>
      </c>
      <c r="M12" s="107">
        <v>15000000</v>
      </c>
    </row>
    <row r="13" spans="1:13" ht="14.25" customHeight="1">
      <c r="A13" s="4"/>
      <c r="B13" s="4"/>
      <c r="C13" s="4"/>
      <c r="D13" s="4"/>
      <c r="L13" s="4"/>
      <c r="M13" s="4"/>
    </row>
    <row r="14" spans="1:13" ht="14.25" customHeight="1">
      <c r="A14" s="4"/>
      <c r="B14" s="4"/>
      <c r="C14" s="4"/>
      <c r="D14" s="4"/>
      <c r="L14" s="4"/>
      <c r="M14" s="4"/>
    </row>
    <row r="15" spans="1:13" ht="14.25" customHeight="1">
      <c r="A15" s="4"/>
      <c r="B15" s="4"/>
      <c r="C15" s="4"/>
      <c r="D15" s="4"/>
      <c r="L15" s="4"/>
      <c r="M15" s="4"/>
    </row>
    <row r="16" spans="1:13" ht="14.25" customHeight="1">
      <c r="A16" s="4"/>
      <c r="B16" s="4"/>
      <c r="C16" s="4"/>
      <c r="D16" s="4"/>
      <c r="L16" s="4"/>
      <c r="M16" s="4"/>
    </row>
    <row r="17" spans="1:13" ht="14.25" customHeight="1">
      <c r="A17" s="4"/>
      <c r="B17" s="4"/>
      <c r="C17" s="4"/>
      <c r="D17" s="4"/>
      <c r="L17" s="4"/>
      <c r="M17" s="4"/>
    </row>
    <row r="18" spans="1:13" ht="14.25" customHeight="1">
      <c r="A18" s="4"/>
      <c r="B18" s="4"/>
      <c r="C18" s="4"/>
      <c r="D18" s="4"/>
      <c r="L18" s="4"/>
      <c r="M18" s="4"/>
    </row>
    <row r="19" spans="1:13" ht="14.25" customHeight="1">
      <c r="A19" s="4"/>
      <c r="B19" s="4"/>
      <c r="C19" s="4"/>
      <c r="D19" s="4"/>
      <c r="L19" s="4"/>
      <c r="M19" s="4"/>
    </row>
    <row r="20" spans="1:13" ht="14.25" customHeight="1">
      <c r="A20" s="4"/>
      <c r="B20" s="4"/>
      <c r="C20" s="4"/>
      <c r="D20" s="4"/>
      <c r="L20" s="4"/>
      <c r="M20" s="4"/>
    </row>
    <row r="21" spans="1:13" ht="14.25" customHeight="1">
      <c r="A21" s="4"/>
      <c r="B21" s="4"/>
      <c r="C21" s="4"/>
      <c r="D21" s="4"/>
      <c r="L21" s="4"/>
      <c r="M21" s="4"/>
    </row>
    <row r="22" spans="1:13" ht="14.25" customHeight="1">
      <c r="A22" s="4"/>
      <c r="B22" s="4"/>
      <c r="C22" s="4"/>
      <c r="D22" s="4"/>
      <c r="L22" s="4"/>
      <c r="M22" s="4"/>
    </row>
    <row r="23" spans="1:13" ht="15" customHeight="1">
      <c r="A23" s="14" t="s">
        <v>1488</v>
      </c>
      <c r="B23" s="4"/>
      <c r="C23" s="4"/>
      <c r="D23" s="4"/>
      <c r="L23" s="14" t="s">
        <v>1489</v>
      </c>
      <c r="M23" s="4"/>
    </row>
    <row r="24" spans="1:13" ht="14.25" customHeight="1">
      <c r="A24" s="4"/>
      <c r="B24" s="4"/>
      <c r="C24" s="4"/>
      <c r="D24" s="4"/>
      <c r="L24" s="4"/>
      <c r="M24" s="4"/>
    </row>
    <row r="25" spans="1:13" ht="14.25" customHeight="1">
      <c r="A25" s="31" t="s">
        <v>1289</v>
      </c>
      <c r="B25" s="31" t="s">
        <v>1490</v>
      </c>
      <c r="C25" s="31" t="s">
        <v>1491</v>
      </c>
      <c r="D25" s="4"/>
      <c r="L25" s="31" t="s">
        <v>1289</v>
      </c>
      <c r="M25" s="31" t="s">
        <v>1492</v>
      </c>
    </row>
    <row r="26" spans="1:13" ht="14.25" customHeight="1">
      <c r="A26" s="4" t="s">
        <v>1294</v>
      </c>
      <c r="B26" s="107">
        <v>26700000</v>
      </c>
      <c r="C26" s="107">
        <v>0</v>
      </c>
      <c r="D26" s="4"/>
      <c r="L26" s="4" t="s">
        <v>1294</v>
      </c>
      <c r="M26" s="107">
        <v>-26700000</v>
      </c>
    </row>
    <row r="27" spans="1:13" ht="14.25" customHeight="1">
      <c r="A27" s="4" t="s">
        <v>1297</v>
      </c>
      <c r="B27" s="107">
        <v>0</v>
      </c>
      <c r="C27" s="107">
        <v>8800000</v>
      </c>
      <c r="D27" s="4"/>
      <c r="L27" s="4" t="s">
        <v>1297</v>
      </c>
      <c r="M27" s="107">
        <v>-35500000</v>
      </c>
    </row>
    <row r="28" spans="1:13" ht="14.25" customHeight="1">
      <c r="A28" s="4" t="s">
        <v>1299</v>
      </c>
      <c r="B28" s="107">
        <v>0</v>
      </c>
      <c r="C28" s="107">
        <v>4900000</v>
      </c>
      <c r="D28" s="4"/>
      <c r="L28" s="4" t="s">
        <v>1299</v>
      </c>
      <c r="M28" s="107">
        <v>-40400000</v>
      </c>
    </row>
    <row r="29" spans="1:13" ht="14.25" customHeight="1">
      <c r="A29" s="4" t="s">
        <v>1301</v>
      </c>
      <c r="B29" s="107">
        <v>0</v>
      </c>
      <c r="C29" s="107">
        <v>3900000</v>
      </c>
      <c r="D29" s="4"/>
      <c r="L29" s="4" t="s">
        <v>1301</v>
      </c>
      <c r="M29" s="107">
        <v>-44300000</v>
      </c>
    </row>
    <row r="30" spans="1:13" ht="14.25" customHeight="1">
      <c r="A30" s="4" t="s">
        <v>1303</v>
      </c>
      <c r="B30" s="107">
        <v>0</v>
      </c>
      <c r="C30" s="107">
        <v>3000000</v>
      </c>
      <c r="D30" s="4"/>
      <c r="L30" s="4" t="s">
        <v>1303</v>
      </c>
      <c r="M30" s="107">
        <v>-47300000</v>
      </c>
    </row>
    <row r="31" spans="1:13" ht="14.25" customHeight="1">
      <c r="A31" s="4" t="s">
        <v>1306</v>
      </c>
      <c r="B31" s="107">
        <v>0</v>
      </c>
      <c r="C31" s="107">
        <v>2100000</v>
      </c>
      <c r="D31" s="4"/>
      <c r="L31" s="4" t="s">
        <v>1306</v>
      </c>
      <c r="M31" s="107">
        <v>-49400000</v>
      </c>
    </row>
    <row r="32" spans="1:13" ht="14.25" customHeight="1">
      <c r="A32" s="4" t="s">
        <v>1309</v>
      </c>
      <c r="B32" s="107">
        <v>0</v>
      </c>
      <c r="C32" s="107">
        <v>30700000</v>
      </c>
      <c r="D32" s="4"/>
      <c r="L32" s="4" t="s">
        <v>1309</v>
      </c>
      <c r="M32" s="107">
        <v>-8300000</v>
      </c>
    </row>
    <row r="33" spans="1:13" ht="14.25" customHeight="1">
      <c r="A33" s="4" t="s">
        <v>1312</v>
      </c>
      <c r="B33" s="107">
        <v>0</v>
      </c>
      <c r="C33" s="107">
        <v>34500000</v>
      </c>
      <c r="D33" s="4"/>
      <c r="L33" s="4" t="s">
        <v>1312</v>
      </c>
      <c r="M33" s="107">
        <v>25700000</v>
      </c>
    </row>
    <row r="34" spans="1:13" ht="14.25" customHeight="1">
      <c r="A34" s="4" t="s">
        <v>1315</v>
      </c>
      <c r="B34" s="107">
        <v>0</v>
      </c>
      <c r="C34" s="107">
        <v>21800000</v>
      </c>
      <c r="D34" s="4"/>
      <c r="L34" s="4" t="s">
        <v>1315</v>
      </c>
      <c r="M34" s="107">
        <v>55800000</v>
      </c>
    </row>
    <row r="35" spans="1:13" ht="14.25" customHeight="1">
      <c r="A35" s="4" t="s">
        <v>1317</v>
      </c>
      <c r="B35" s="107">
        <v>0</v>
      </c>
      <c r="C35" s="107">
        <v>13200000</v>
      </c>
      <c r="D35" s="4"/>
      <c r="L35" s="4" t="s">
        <v>1317</v>
      </c>
      <c r="M35" s="107">
        <v>82400000</v>
      </c>
    </row>
    <row r="36" spans="1:13" ht="14.25" customHeight="1">
      <c r="A36" s="4" t="s">
        <v>1319</v>
      </c>
      <c r="B36" s="107">
        <v>0</v>
      </c>
      <c r="C36" s="107">
        <v>6700000</v>
      </c>
      <c r="D36" s="4"/>
      <c r="L36" s="4" t="s">
        <v>1319</v>
      </c>
      <c r="M36" s="107">
        <v>107100000</v>
      </c>
    </row>
    <row r="37" spans="1:13" ht="14.25" customHeight="1">
      <c r="A37" s="4" t="s">
        <v>1321</v>
      </c>
      <c r="B37" s="107">
        <v>0</v>
      </c>
      <c r="C37" s="107">
        <v>2100000</v>
      </c>
      <c r="D37" s="4"/>
      <c r="L37" s="4" t="s">
        <v>1321</v>
      </c>
      <c r="M37" s="107">
        <v>137281000</v>
      </c>
    </row>
    <row r="38" spans="1:13" ht="14.25" customHeight="1">
      <c r="A38" s="4"/>
      <c r="B38" s="4"/>
      <c r="C38" s="4"/>
      <c r="D38" s="4"/>
      <c r="L38" s="4"/>
      <c r="M38" s="4"/>
    </row>
    <row r="39" spans="1:13" ht="14.25" customHeight="1">
      <c r="A39" s="4"/>
      <c r="B39" s="4"/>
      <c r="C39" s="4"/>
      <c r="D39" s="4"/>
      <c r="L39" s="4"/>
      <c r="M39" s="4"/>
    </row>
    <row r="40" spans="1:13" ht="14.25" customHeight="1">
      <c r="A40" s="4"/>
      <c r="B40" s="4"/>
      <c r="C40" s="4"/>
      <c r="D40" s="4"/>
      <c r="L40" s="4"/>
      <c r="M40" s="4"/>
    </row>
    <row r="41" spans="1:13" ht="14.25" customHeight="1">
      <c r="A41" s="4"/>
      <c r="B41" s="4"/>
      <c r="C41" s="4"/>
      <c r="D41" s="4"/>
      <c r="L41" s="4"/>
      <c r="M41" s="4"/>
    </row>
    <row r="42" spans="1:13" ht="14.25" customHeight="1">
      <c r="A42" s="4"/>
      <c r="B42" s="4"/>
      <c r="C42" s="4"/>
      <c r="D42" s="4"/>
      <c r="L42" s="4"/>
      <c r="M42" s="4"/>
    </row>
    <row r="43" spans="1:13" ht="15" customHeight="1">
      <c r="A43" s="14" t="s">
        <v>1493</v>
      </c>
      <c r="B43" s="4"/>
      <c r="C43" s="4"/>
      <c r="D43" s="4"/>
      <c r="L43" s="14" t="s">
        <v>1494</v>
      </c>
      <c r="M43" s="4"/>
    </row>
    <row r="44" spans="1:13" ht="14.25" customHeight="1">
      <c r="A44" s="4"/>
      <c r="B44" s="4"/>
      <c r="C44" s="4"/>
      <c r="D44" s="4"/>
      <c r="L44" s="4"/>
      <c r="M44" s="4"/>
    </row>
    <row r="45" spans="1:13" ht="14.25" customHeight="1">
      <c r="A45" s="31" t="s">
        <v>19</v>
      </c>
      <c r="B45" s="31" t="s">
        <v>1495</v>
      </c>
      <c r="C45" s="4"/>
      <c r="D45" s="4"/>
      <c r="L45" s="31" t="s">
        <v>182</v>
      </c>
      <c r="M45" s="31" t="s">
        <v>1496</v>
      </c>
    </row>
    <row r="46" spans="1:13" ht="14.25" customHeight="1">
      <c r="A46" s="4" t="s">
        <v>26</v>
      </c>
      <c r="B46" s="128">
        <v>0.54700000000000004</v>
      </c>
      <c r="C46" s="4"/>
      <c r="D46" s="4"/>
      <c r="L46" s="4" t="s">
        <v>1015</v>
      </c>
      <c r="M46" s="107">
        <v>2880000</v>
      </c>
    </row>
    <row r="47" spans="1:13" ht="14.25" customHeight="1">
      <c r="A47" s="4" t="s">
        <v>27</v>
      </c>
      <c r="B47" s="128">
        <v>0.55100000000000005</v>
      </c>
      <c r="C47" s="4"/>
      <c r="D47" s="4"/>
      <c r="L47" s="4" t="s">
        <v>861</v>
      </c>
      <c r="M47" s="107">
        <v>48100000</v>
      </c>
    </row>
    <row r="48" spans="1:13" ht="14.25" customHeight="1">
      <c r="A48" s="4" t="s">
        <v>28</v>
      </c>
      <c r="B48" s="128">
        <v>0.54400000000000004</v>
      </c>
      <c r="C48" s="4"/>
      <c r="D48" s="4"/>
      <c r="L48" s="4" t="s">
        <v>862</v>
      </c>
      <c r="M48" s="107">
        <v>12800000</v>
      </c>
    </row>
    <row r="49" spans="1:13" ht="14.25" customHeight="1">
      <c r="A49" s="4" t="s">
        <v>241</v>
      </c>
      <c r="B49" s="128">
        <v>0.53700000000000003</v>
      </c>
      <c r="C49" s="4"/>
      <c r="D49" s="4"/>
      <c r="L49" s="4" t="s">
        <v>864</v>
      </c>
      <c r="M49" s="107">
        <v>3000000</v>
      </c>
    </row>
    <row r="50" spans="1:13" ht="14.25" customHeight="1">
      <c r="A50" s="4" t="s">
        <v>31</v>
      </c>
      <c r="B50" s="128">
        <v>0.53700000000000003</v>
      </c>
      <c r="C50" s="4"/>
      <c r="D50" s="4"/>
      <c r="L50" s="4" t="s">
        <v>863</v>
      </c>
      <c r="M50" s="107">
        <v>2700000</v>
      </c>
    </row>
    <row r="51" spans="1:13" ht="14.25" customHeight="1">
      <c r="A51" s="4" t="s">
        <v>32</v>
      </c>
      <c r="B51" s="128">
        <v>0.53500000000000003</v>
      </c>
      <c r="C51" s="4"/>
      <c r="D51" s="4"/>
      <c r="L51" s="4" t="s">
        <v>1030</v>
      </c>
      <c r="M51" s="107">
        <v>5000000</v>
      </c>
    </row>
    <row r="52" spans="1:13" ht="14.25" customHeight="1">
      <c r="A52" s="4" t="s">
        <v>33</v>
      </c>
      <c r="B52" s="128">
        <v>0.53400000000000003</v>
      </c>
      <c r="C52" s="4"/>
      <c r="D52" s="4"/>
      <c r="L52" s="4"/>
      <c r="M52" s="4"/>
    </row>
    <row r="53" spans="1:13" ht="14.25" customHeight="1">
      <c r="A53" s="4"/>
      <c r="B53" s="4"/>
      <c r="C53" s="4"/>
      <c r="D53" s="4"/>
      <c r="L53" s="4"/>
      <c r="M53" s="4"/>
    </row>
    <row r="54" spans="1:13" ht="14.25" customHeight="1">
      <c r="A54" s="4"/>
      <c r="B54" s="4"/>
      <c r="C54" s="4"/>
      <c r="D54" s="4"/>
      <c r="L54" s="4"/>
      <c r="M54" s="4"/>
    </row>
    <row r="55" spans="1:13" ht="14.25" customHeight="1">
      <c r="A55" s="4"/>
      <c r="B55" s="4"/>
      <c r="C55" s="4"/>
      <c r="D55" s="4"/>
      <c r="L55" s="4"/>
      <c r="M55" s="4"/>
    </row>
    <row r="56" spans="1:13" ht="14.25" customHeight="1">
      <c r="A56" s="4"/>
      <c r="B56" s="4"/>
      <c r="C56" s="4"/>
      <c r="D56" s="4"/>
      <c r="L56" s="4"/>
      <c r="M56" s="4"/>
    </row>
    <row r="57" spans="1:13" ht="14.25" customHeight="1">
      <c r="A57" s="4"/>
      <c r="B57" s="4"/>
      <c r="C57" s="4"/>
      <c r="D57" s="4"/>
      <c r="L57" s="4"/>
      <c r="M57" s="4"/>
    </row>
    <row r="58" spans="1:13" ht="14.25" customHeight="1">
      <c r="A58" s="4"/>
      <c r="B58" s="4"/>
      <c r="C58" s="4"/>
      <c r="D58" s="4"/>
      <c r="L58" s="4"/>
      <c r="M58" s="4"/>
    </row>
    <row r="59" spans="1:13" ht="14.25" customHeight="1">
      <c r="A59" s="4"/>
      <c r="B59" s="4"/>
      <c r="C59" s="4"/>
      <c r="D59" s="4"/>
      <c r="L59" s="4"/>
      <c r="M59" s="4"/>
    </row>
    <row r="60" spans="1:13" ht="14.25" customHeight="1">
      <c r="A60" s="4"/>
      <c r="B60" s="4"/>
      <c r="C60" s="4"/>
      <c r="D60" s="4"/>
      <c r="L60" s="4"/>
      <c r="M60" s="4"/>
    </row>
    <row r="61" spans="1:13" ht="14.25" customHeight="1">
      <c r="A61" s="4"/>
      <c r="B61" s="4"/>
      <c r="C61" s="4"/>
      <c r="D61" s="4"/>
      <c r="L61" s="4"/>
      <c r="M61" s="4"/>
    </row>
    <row r="62" spans="1:13" ht="14.25" customHeight="1">
      <c r="A62" s="4"/>
      <c r="B62" s="4"/>
      <c r="C62" s="4"/>
      <c r="D62" s="4"/>
      <c r="L62" s="4"/>
      <c r="M62" s="4"/>
    </row>
    <row r="63" spans="1:13" ht="15" customHeight="1">
      <c r="A63" s="14" t="s">
        <v>1497</v>
      </c>
      <c r="B63" s="4"/>
      <c r="C63" s="4"/>
      <c r="D63" s="4"/>
      <c r="L63" s="4"/>
      <c r="M63" s="4"/>
    </row>
    <row r="64" spans="1:13" ht="14.25" customHeight="1">
      <c r="A64" s="4"/>
      <c r="B64" s="4"/>
      <c r="C64" s="4"/>
      <c r="D64" s="4"/>
      <c r="L64" s="4"/>
      <c r="M64" s="4"/>
    </row>
    <row r="65" spans="1:13" ht="14.25" customHeight="1">
      <c r="A65" s="31" t="s">
        <v>245</v>
      </c>
      <c r="B65" s="31" t="s">
        <v>1015</v>
      </c>
      <c r="C65" s="31" t="s">
        <v>861</v>
      </c>
      <c r="D65" s="31" t="s">
        <v>862</v>
      </c>
      <c r="L65" s="4"/>
      <c r="M65" s="4"/>
    </row>
    <row r="66" spans="1:13" ht="14.25" customHeight="1">
      <c r="A66" s="4" t="s">
        <v>1498</v>
      </c>
      <c r="B66" s="107">
        <v>0</v>
      </c>
      <c r="C66" s="107">
        <v>0</v>
      </c>
      <c r="D66" s="107">
        <v>0</v>
      </c>
      <c r="L66" s="4"/>
      <c r="M66" s="4"/>
    </row>
    <row r="67" spans="1:13" ht="14.25" customHeight="1">
      <c r="A67" s="4" t="s">
        <v>1309</v>
      </c>
      <c r="B67" s="107">
        <v>8187500</v>
      </c>
      <c r="C67" s="107">
        <v>61200000</v>
      </c>
      <c r="D67" s="107">
        <v>4608000</v>
      </c>
      <c r="L67" s="4"/>
      <c r="M67" s="4"/>
    </row>
    <row r="68" spans="1:13" ht="14.25" customHeight="1">
      <c r="A68" s="4" t="s">
        <v>1312</v>
      </c>
      <c r="B68" s="107">
        <v>12281250</v>
      </c>
      <c r="C68" s="107">
        <v>0</v>
      </c>
      <c r="D68" s="107">
        <v>6144000</v>
      </c>
      <c r="L68" s="4"/>
      <c r="M68" s="4"/>
    </row>
    <row r="69" spans="1:13" ht="14.25" customHeight="1">
      <c r="A69" s="4" t="s">
        <v>1315</v>
      </c>
      <c r="B69" s="107">
        <v>16375000</v>
      </c>
      <c r="C69" s="107">
        <v>45900000</v>
      </c>
      <c r="D69" s="107">
        <v>4608000</v>
      </c>
      <c r="L69" s="4"/>
      <c r="M69" s="4"/>
    </row>
    <row r="70" spans="1:13" ht="14.25" customHeight="1">
      <c r="A70" s="4" t="s">
        <v>1317</v>
      </c>
      <c r="B70" s="107">
        <v>20468750</v>
      </c>
      <c r="C70" s="107">
        <v>0</v>
      </c>
      <c r="D70" s="107">
        <v>6144000</v>
      </c>
      <c r="L70" s="4"/>
      <c r="M70" s="4"/>
    </row>
    <row r="71" spans="1:13" ht="14.25" customHeight="1">
      <c r="A71" s="4" t="s">
        <v>1319</v>
      </c>
      <c r="B71" s="107">
        <v>16375000</v>
      </c>
      <c r="C71" s="107">
        <v>103140000</v>
      </c>
      <c r="D71" s="107">
        <v>4608000</v>
      </c>
      <c r="L71" s="4"/>
      <c r="M71" s="4"/>
    </row>
    <row r="72" spans="1:13" ht="14.25" customHeight="1">
      <c r="A72" s="4" t="s">
        <v>1321</v>
      </c>
      <c r="B72" s="107">
        <v>8187500</v>
      </c>
      <c r="C72" s="107">
        <v>0</v>
      </c>
      <c r="D72" s="107">
        <v>4608000</v>
      </c>
      <c r="L72" s="4"/>
      <c r="M72" s="4"/>
    </row>
    <row r="73" spans="1:13" ht="14.25" customHeight="1">
      <c r="A73" s="4"/>
      <c r="B73" s="4"/>
      <c r="C73" s="4"/>
      <c r="D73" s="4"/>
      <c r="L73" s="4"/>
      <c r="M73" s="4"/>
    </row>
    <row r="74" spans="1:13" ht="14.25" customHeight="1">
      <c r="A74" s="4"/>
      <c r="B74" s="4"/>
      <c r="C74" s="4"/>
      <c r="D74" s="4"/>
      <c r="L74" s="4"/>
      <c r="M74" s="4"/>
    </row>
    <row r="75" spans="1:13" ht="14.25" customHeight="1">
      <c r="A75" s="4"/>
      <c r="B75" s="4"/>
      <c r="C75" s="4"/>
      <c r="D75" s="4"/>
      <c r="L75" s="4"/>
      <c r="M75" s="4"/>
    </row>
    <row r="76" spans="1:13" ht="14.25" customHeight="1">
      <c r="A76" s="4"/>
      <c r="B76" s="4"/>
      <c r="C76" s="4"/>
      <c r="D76" s="4"/>
      <c r="L76" s="4"/>
      <c r="M76" s="4"/>
    </row>
    <row r="77" spans="1:13" ht="14.25" customHeight="1">
      <c r="A77" s="4"/>
      <c r="B77" s="4"/>
      <c r="C77" s="4"/>
      <c r="D77" s="4"/>
      <c r="L77" s="4"/>
      <c r="M77" s="4"/>
    </row>
    <row r="78" spans="1:13" ht="14.25" customHeight="1">
      <c r="A78" s="4"/>
      <c r="B78" s="4"/>
      <c r="C78" s="4"/>
      <c r="D78" s="4"/>
      <c r="L78" s="4"/>
      <c r="M78" s="4"/>
    </row>
    <row r="79" spans="1:13" ht="14.25" customHeight="1">
      <c r="A79" s="4"/>
      <c r="B79" s="4"/>
      <c r="C79" s="4"/>
      <c r="D79" s="4"/>
      <c r="L79" s="4"/>
      <c r="M79" s="4"/>
    </row>
    <row r="80" spans="1:13" ht="14.25" customHeight="1">
      <c r="A80" s="4"/>
      <c r="B80" s="4"/>
      <c r="C80" s="4"/>
      <c r="D80" s="4"/>
      <c r="L80" s="4"/>
      <c r="M80" s="4"/>
    </row>
    <row r="81" spans="1:13" ht="14.25" customHeight="1">
      <c r="A81" s="4"/>
      <c r="B81" s="4"/>
      <c r="C81" s="4"/>
      <c r="D81" s="4"/>
      <c r="L81" s="4"/>
      <c r="M81" s="4"/>
    </row>
    <row r="82" spans="1:13" ht="14.25" customHeight="1">
      <c r="A82" s="4"/>
      <c r="B82" s="4"/>
      <c r="C82" s="4"/>
      <c r="D82" s="4"/>
      <c r="L82" s="4"/>
      <c r="M82" s="4"/>
    </row>
    <row r="83" spans="1:13" ht="15" customHeight="1">
      <c r="A83" s="14" t="s">
        <v>1499</v>
      </c>
      <c r="B83" s="4"/>
      <c r="C83" s="4"/>
      <c r="D83" s="4"/>
      <c r="L83" s="14" t="s">
        <v>1500</v>
      </c>
      <c r="M83" s="4"/>
    </row>
    <row r="84" spans="1:13" ht="14.25" customHeight="1">
      <c r="A84" s="4"/>
      <c r="B84" s="4"/>
      <c r="C84" s="4"/>
      <c r="D84" s="4"/>
      <c r="L84" s="4"/>
      <c r="M84" s="4"/>
    </row>
    <row r="85" spans="1:13" ht="14.25" customHeight="1">
      <c r="A85" s="31" t="s">
        <v>488</v>
      </c>
      <c r="B85" s="31" t="s">
        <v>512</v>
      </c>
      <c r="C85" s="4"/>
      <c r="D85" s="4"/>
      <c r="L85" s="31" t="s">
        <v>1501</v>
      </c>
      <c r="M85" s="31" t="s">
        <v>512</v>
      </c>
    </row>
    <row r="86" spans="1:13" ht="14.25" customHeight="1">
      <c r="A86" s="4" t="s">
        <v>516</v>
      </c>
      <c r="B86" s="128">
        <v>0.54200000000000004</v>
      </c>
      <c r="C86" s="4"/>
      <c r="D86" s="4"/>
      <c r="L86" s="4" t="s">
        <v>1502</v>
      </c>
      <c r="M86" s="128">
        <v>0.34699999999999998</v>
      </c>
    </row>
    <row r="87" spans="1:13" ht="14.25" customHeight="1">
      <c r="A87" s="4" t="s">
        <v>492</v>
      </c>
      <c r="B87" s="128">
        <v>0.378</v>
      </c>
      <c r="C87" s="4"/>
      <c r="D87" s="4"/>
      <c r="L87" s="4" t="s">
        <v>1503</v>
      </c>
      <c r="M87" s="128">
        <v>0.443</v>
      </c>
    </row>
    <row r="88" spans="1:13" ht="14.25" customHeight="1">
      <c r="A88" s="4" t="s">
        <v>1504</v>
      </c>
      <c r="B88" s="128">
        <v>0.27900000000000003</v>
      </c>
      <c r="C88" s="4"/>
      <c r="D88" s="4"/>
      <c r="L88" s="4" t="s">
        <v>1505</v>
      </c>
      <c r="M88" s="128">
        <v>0.54200000000000004</v>
      </c>
    </row>
    <row r="89" spans="1:13" ht="14.25" customHeight="1">
      <c r="A89" s="4" t="s">
        <v>1506</v>
      </c>
      <c r="B89" s="128">
        <v>0.183</v>
      </c>
      <c r="C89" s="4"/>
      <c r="D89" s="4"/>
      <c r="L89" s="4" t="s">
        <v>1507</v>
      </c>
      <c r="M89" s="128">
        <v>0.63800000000000001</v>
      </c>
    </row>
    <row r="90" spans="1:13" ht="14.25" customHeight="1">
      <c r="A90" s="4" t="s">
        <v>1508</v>
      </c>
      <c r="B90" s="128">
        <v>0.624</v>
      </c>
      <c r="C90" s="4"/>
      <c r="D90" s="4"/>
      <c r="L90" s="4" t="s">
        <v>1509</v>
      </c>
      <c r="M90" s="128">
        <v>0.72899999999999998</v>
      </c>
    </row>
    <row r="91" spans="1:13" ht="14.25" customHeight="1">
      <c r="A91" s="4" t="s">
        <v>1510</v>
      </c>
      <c r="B91" s="128">
        <v>0.71499999999999997</v>
      </c>
      <c r="C91" s="4"/>
      <c r="D91" s="4"/>
      <c r="L91" s="4"/>
      <c r="M91" s="4"/>
    </row>
    <row r="92" spans="1:13" ht="14.25" customHeight="1">
      <c r="A92" s="4"/>
      <c r="B92" s="4"/>
      <c r="C92" s="4"/>
      <c r="D92" s="4"/>
      <c r="L92" s="4"/>
      <c r="M92" s="4"/>
    </row>
    <row r="93" spans="1:13" ht="14.25" customHeight="1">
      <c r="A93" s="4"/>
      <c r="B93" s="4"/>
      <c r="C93" s="4"/>
      <c r="D93" s="4"/>
      <c r="L93" s="4"/>
      <c r="M93" s="4"/>
    </row>
    <row r="94" spans="1:13" ht="14.25" customHeight="1">
      <c r="A94" s="4"/>
      <c r="B94" s="4"/>
      <c r="C94" s="4"/>
      <c r="D94" s="4"/>
      <c r="L94" s="4"/>
      <c r="M94" s="4"/>
    </row>
    <row r="95" spans="1:13" ht="14.25" customHeight="1">
      <c r="A95" s="4"/>
      <c r="B95" s="4"/>
      <c r="C95" s="4"/>
      <c r="D95" s="4"/>
      <c r="L95" s="4"/>
      <c r="M95" s="4"/>
    </row>
    <row r="96" spans="1:13" ht="14.25" customHeight="1">
      <c r="A96" s="4"/>
      <c r="B96" s="4"/>
      <c r="C96" s="4"/>
      <c r="D96" s="4"/>
      <c r="L96" s="4"/>
      <c r="M96" s="4"/>
    </row>
    <row r="97" spans="1:13" ht="14.25" customHeight="1">
      <c r="A97" s="4"/>
      <c r="B97" s="4"/>
      <c r="C97" s="4"/>
      <c r="D97" s="4"/>
      <c r="L97" s="4"/>
      <c r="M97" s="4"/>
    </row>
    <row r="98" spans="1:13" ht="14.25" customHeight="1">
      <c r="A98" s="4"/>
      <c r="B98" s="4"/>
      <c r="C98" s="4"/>
      <c r="D98" s="4"/>
      <c r="L98" s="4"/>
      <c r="M98" s="4"/>
    </row>
    <row r="99" spans="1:13" ht="14.25" customHeight="1">
      <c r="A99" s="4"/>
      <c r="B99" s="4"/>
      <c r="C99" s="4"/>
      <c r="D99" s="4"/>
      <c r="L99" s="4"/>
      <c r="M99" s="4"/>
    </row>
    <row r="100" spans="1:13" ht="14.25" customHeight="1">
      <c r="A100" s="4"/>
      <c r="B100" s="4"/>
      <c r="C100" s="4"/>
      <c r="D100" s="4"/>
      <c r="L100" s="4"/>
      <c r="M100" s="4"/>
    </row>
    <row r="101" spans="1:13" ht="14.25" customHeight="1">
      <c r="A101" s="4"/>
      <c r="B101" s="4"/>
      <c r="C101" s="4"/>
      <c r="D101" s="4"/>
      <c r="L101" s="4"/>
      <c r="M101" s="4"/>
    </row>
    <row r="102" spans="1:13" ht="14.25" customHeight="1">
      <c r="A102" s="4"/>
      <c r="B102" s="4"/>
      <c r="C102" s="4"/>
      <c r="D102" s="4"/>
      <c r="L102" s="4"/>
      <c r="M102" s="4"/>
    </row>
    <row r="103" spans="1:13" ht="15" customHeight="1">
      <c r="A103" s="14" t="s">
        <v>1511</v>
      </c>
      <c r="B103" s="4"/>
      <c r="C103" s="4"/>
      <c r="D103" s="4"/>
      <c r="L103" s="4"/>
      <c r="M103" s="4"/>
    </row>
    <row r="104" spans="1:13" ht="14.25" customHeight="1">
      <c r="A104" s="4"/>
      <c r="B104" s="4"/>
      <c r="C104" s="4"/>
      <c r="D104" s="4"/>
      <c r="L104" s="4"/>
      <c r="M104" s="4"/>
    </row>
    <row r="105" spans="1:13" ht="14.25" customHeight="1">
      <c r="A105" s="31" t="s">
        <v>496</v>
      </c>
      <c r="B105" s="31" t="s">
        <v>498</v>
      </c>
      <c r="C105" s="4"/>
      <c r="D105" s="4"/>
      <c r="L105" s="4"/>
      <c r="M105" s="4"/>
    </row>
    <row r="106" spans="1:13" ht="14.25" customHeight="1">
      <c r="A106" s="4" t="s">
        <v>1512</v>
      </c>
      <c r="B106" s="107">
        <v>18500000</v>
      </c>
      <c r="C106" s="4"/>
      <c r="D106" s="4"/>
      <c r="L106" s="4"/>
      <c r="M106" s="4"/>
    </row>
    <row r="107" spans="1:13" ht="14.25" customHeight="1">
      <c r="A107" s="4" t="s">
        <v>1513</v>
      </c>
      <c r="B107" s="107">
        <v>24800000</v>
      </c>
      <c r="C107" s="4"/>
      <c r="D107" s="4"/>
      <c r="L107" s="4"/>
      <c r="M107" s="4"/>
    </row>
    <row r="108" spans="1:13" ht="14.25" customHeight="1">
      <c r="A108" s="4" t="s">
        <v>1514</v>
      </c>
      <c r="B108" s="107">
        <v>28500000</v>
      </c>
      <c r="C108" s="4"/>
      <c r="D108" s="4"/>
      <c r="L108" s="4"/>
      <c r="M108" s="4"/>
    </row>
    <row r="109" spans="1:13" ht="14.25" customHeight="1">
      <c r="A109" s="4" t="s">
        <v>1515</v>
      </c>
      <c r="B109" s="107">
        <v>25200000</v>
      </c>
      <c r="C109" s="4"/>
      <c r="D109" s="4"/>
      <c r="L109" s="4"/>
      <c r="M109" s="4"/>
    </row>
    <row r="110" spans="1:13" ht="14.25" customHeight="1">
      <c r="A110" s="4" t="s">
        <v>1516</v>
      </c>
      <c r="B110" s="107">
        <v>22800000</v>
      </c>
      <c r="C110" s="4"/>
      <c r="D110" s="4"/>
      <c r="L110" s="4"/>
      <c r="M110" s="4"/>
    </row>
    <row r="111" spans="1:13" ht="14.25" customHeight="1">
      <c r="A111" s="4" t="s">
        <v>1517</v>
      </c>
      <c r="B111" s="107">
        <v>20500000</v>
      </c>
      <c r="C111" s="4"/>
      <c r="D111" s="4"/>
      <c r="L111" s="4"/>
      <c r="M111" s="4"/>
    </row>
    <row r="112" spans="1:13" ht="14.25" customHeight="1">
      <c r="A112" s="4" t="s">
        <v>1518</v>
      </c>
      <c r="B112" s="107">
        <v>18900000</v>
      </c>
      <c r="C112" s="4"/>
      <c r="D112" s="4"/>
      <c r="L112" s="4"/>
      <c r="M112" s="4"/>
    </row>
    <row r="113" spans="1:13" ht="14.25" customHeight="1">
      <c r="A113" s="4" t="s">
        <v>1519</v>
      </c>
      <c r="B113" s="107">
        <v>17200000</v>
      </c>
      <c r="C113" s="4"/>
      <c r="D113" s="4"/>
      <c r="L113" s="4"/>
      <c r="M113" s="4"/>
    </row>
    <row r="114" spans="1:13" ht="14.25" customHeight="1">
      <c r="A114" s="4" t="s">
        <v>1520</v>
      </c>
      <c r="B114" s="107">
        <v>15800000</v>
      </c>
      <c r="C114" s="4"/>
      <c r="D114" s="4"/>
      <c r="L114" s="4"/>
      <c r="M114" s="4"/>
    </row>
    <row r="115" spans="1:13" ht="14.25" customHeight="1">
      <c r="A115" s="4" t="s">
        <v>1521</v>
      </c>
      <c r="B115" s="107">
        <v>14500000</v>
      </c>
      <c r="C115" s="4"/>
      <c r="D115" s="4"/>
      <c r="L115" s="4"/>
      <c r="M115" s="4"/>
    </row>
    <row r="116" spans="1:13" ht="14.25" customHeight="1">
      <c r="A116" s="4" t="s">
        <v>1522</v>
      </c>
      <c r="B116" s="107">
        <v>13200000</v>
      </c>
      <c r="C116" s="4"/>
      <c r="D116" s="4"/>
      <c r="L116" s="4"/>
      <c r="M116" s="4"/>
    </row>
    <row r="117" spans="1:13" ht="14.25" customHeight="1">
      <c r="A117" s="4" t="s">
        <v>1523</v>
      </c>
      <c r="B117" s="107">
        <v>12100000</v>
      </c>
      <c r="C117" s="4"/>
      <c r="D117" s="4"/>
      <c r="L117" s="4"/>
      <c r="M117" s="4"/>
    </row>
    <row r="118" spans="1:13" ht="14.25" customHeight="1">
      <c r="A118" s="4"/>
      <c r="B118" s="4"/>
      <c r="C118" s="4"/>
      <c r="D118" s="4"/>
      <c r="L118" s="4"/>
      <c r="M118" s="4"/>
    </row>
    <row r="119" spans="1:13" ht="14.25" customHeight="1">
      <c r="A119" s="4"/>
      <c r="B119" s="4"/>
      <c r="C119" s="4"/>
      <c r="D119" s="4"/>
      <c r="L119" s="4"/>
      <c r="M119" s="4"/>
    </row>
    <row r="120" spans="1:13" ht="14.25" customHeight="1">
      <c r="A120" s="4"/>
      <c r="B120" s="4"/>
      <c r="C120" s="4"/>
      <c r="D120" s="4"/>
      <c r="L120" s="4"/>
      <c r="M120" s="4"/>
    </row>
    <row r="121" spans="1:13" ht="14.25" customHeight="1">
      <c r="A121" s="4"/>
      <c r="B121" s="4"/>
      <c r="C121" s="4"/>
      <c r="D121" s="4"/>
      <c r="L121" s="4"/>
      <c r="M121" s="4"/>
    </row>
    <row r="122" spans="1:13" ht="14.25" customHeight="1">
      <c r="A122" s="4"/>
      <c r="B122" s="4"/>
      <c r="C122" s="4"/>
      <c r="D122" s="4"/>
      <c r="L122" s="4"/>
      <c r="M122" s="4"/>
    </row>
    <row r="123" spans="1:13" ht="14.25" customHeight="1">
      <c r="A123" s="4"/>
      <c r="B123" s="4"/>
      <c r="C123" s="4"/>
      <c r="D123" s="4"/>
      <c r="L123" s="4"/>
      <c r="M123" s="4"/>
    </row>
    <row r="124" spans="1:13" ht="14.25" customHeight="1">
      <c r="A124" s="4"/>
      <c r="B124" s="4"/>
      <c r="C124" s="4"/>
      <c r="D124" s="4"/>
      <c r="L124" s="4"/>
      <c r="M124" s="4"/>
    </row>
    <row r="125" spans="1:13" ht="15" customHeight="1">
      <c r="A125" s="14" t="s">
        <v>1524</v>
      </c>
      <c r="B125" s="4"/>
      <c r="C125" s="4"/>
      <c r="D125" s="4"/>
      <c r="L125" s="4"/>
      <c r="M125" s="4"/>
    </row>
    <row r="126" spans="1:13" ht="14.25" customHeight="1">
      <c r="A126" s="4"/>
      <c r="B126" s="4"/>
      <c r="C126" s="4"/>
      <c r="D126" s="4"/>
      <c r="L126" s="4"/>
      <c r="M126" s="4"/>
    </row>
    <row r="127" spans="1:13" ht="14.25" customHeight="1">
      <c r="A127" s="31" t="s">
        <v>1525</v>
      </c>
      <c r="B127" s="31" t="s">
        <v>472</v>
      </c>
      <c r="C127" s="4"/>
      <c r="D127" s="4"/>
      <c r="L127" s="4"/>
      <c r="M127" s="4"/>
    </row>
    <row r="128" spans="1:13" ht="14.25" customHeight="1">
      <c r="A128" s="4" t="s">
        <v>1526</v>
      </c>
      <c r="B128" s="107">
        <v>40800000</v>
      </c>
      <c r="C128" s="4"/>
      <c r="D128" s="4"/>
      <c r="L128" s="4"/>
      <c r="M128" s="4"/>
    </row>
    <row r="129" spans="1:13" ht="14.25" customHeight="1">
      <c r="A129" s="4" t="s">
        <v>473</v>
      </c>
      <c r="B129" s="107">
        <v>57000000</v>
      </c>
      <c r="C129" s="4"/>
      <c r="D129" s="4"/>
      <c r="L129" s="4"/>
      <c r="M129" s="4"/>
    </row>
    <row r="130" spans="1:13" ht="14.25" customHeight="1">
      <c r="A130" s="4" t="s">
        <v>1527</v>
      </c>
      <c r="B130" s="107">
        <v>133000000</v>
      </c>
      <c r="C130" s="4"/>
      <c r="D130" s="4"/>
      <c r="L130" s="4"/>
      <c r="M130" s="4"/>
    </row>
    <row r="131" spans="1:13" ht="14.25" customHeight="1">
      <c r="A131" s="4" t="s">
        <v>1528</v>
      </c>
      <c r="B131" s="107">
        <v>485375000</v>
      </c>
      <c r="C131" s="4"/>
      <c r="D131" s="4"/>
      <c r="L131" s="4"/>
      <c r="M131" s="4"/>
    </row>
    <row r="132" spans="1:13" ht="14.25" customHeight="1">
      <c r="A132" s="4"/>
      <c r="B132" s="4"/>
      <c r="C132" s="4"/>
      <c r="D132" s="4"/>
      <c r="L132" s="4"/>
      <c r="M132" s="4"/>
    </row>
    <row r="133" spans="1:13" ht="14.25" customHeight="1">
      <c r="A133" s="4"/>
      <c r="B133" s="4"/>
      <c r="C133" s="4"/>
      <c r="D133" s="4"/>
      <c r="L133" s="4"/>
      <c r="M133" s="4"/>
    </row>
    <row r="134" spans="1:13" ht="14.25" customHeight="1">
      <c r="A134" s="4"/>
      <c r="B134" s="4"/>
      <c r="C134" s="4"/>
      <c r="D134" s="4"/>
      <c r="L134" s="4"/>
      <c r="M134" s="4"/>
    </row>
    <row r="135" spans="1:13" ht="14.25" customHeight="1">
      <c r="A135" s="4"/>
      <c r="B135" s="4"/>
      <c r="C135" s="4"/>
      <c r="D135" s="4"/>
      <c r="L135" s="4"/>
      <c r="M135" s="4"/>
    </row>
    <row r="136" spans="1:13" ht="14.25" customHeight="1">
      <c r="A136" s="4"/>
      <c r="B136" s="4"/>
      <c r="C136" s="4"/>
      <c r="D136" s="4"/>
      <c r="L136" s="4"/>
      <c r="M136" s="4"/>
    </row>
    <row r="137" spans="1:13" ht="14.25" customHeight="1">
      <c r="A137" s="4"/>
      <c r="B137" s="4"/>
      <c r="C137" s="4"/>
      <c r="D137" s="4"/>
      <c r="L137" s="4"/>
      <c r="M137" s="4"/>
    </row>
    <row r="138" spans="1:13" ht="14.25" customHeight="1">
      <c r="A138" s="4"/>
      <c r="B138" s="4"/>
      <c r="C138" s="4"/>
      <c r="D138" s="4"/>
      <c r="L138" s="4"/>
      <c r="M138" s="4"/>
    </row>
    <row r="139" spans="1:13" ht="14.25" customHeight="1">
      <c r="A139" s="4"/>
      <c r="B139" s="4"/>
      <c r="C139" s="4"/>
      <c r="D139" s="4"/>
      <c r="L139" s="4"/>
      <c r="M139" s="4"/>
    </row>
    <row r="140" spans="1:13" ht="14.25" customHeight="1">
      <c r="A140" s="4"/>
      <c r="B140" s="4"/>
      <c r="C140" s="4"/>
      <c r="D140" s="4"/>
      <c r="L140" s="4"/>
      <c r="M140" s="4"/>
    </row>
    <row r="141" spans="1:13" ht="14.25" customHeight="1">
      <c r="A141" s="4"/>
      <c r="B141" s="4"/>
      <c r="C141" s="4"/>
      <c r="D141" s="4"/>
      <c r="L141" s="4"/>
      <c r="M141" s="4"/>
    </row>
    <row r="142" spans="1:13" ht="14.25" customHeight="1">
      <c r="A142" s="4"/>
      <c r="B142" s="4"/>
      <c r="C142" s="4"/>
      <c r="D142" s="4"/>
      <c r="L142" s="4"/>
      <c r="M142" s="4"/>
    </row>
    <row r="143" spans="1:13" ht="14.25" customHeight="1">
      <c r="A143" s="4"/>
      <c r="B143" s="4"/>
      <c r="C143" s="4"/>
      <c r="D143" s="4"/>
      <c r="L143" s="4"/>
      <c r="M143" s="4"/>
    </row>
    <row r="144" spans="1:13" ht="14.25" customHeight="1">
      <c r="A144" s="4"/>
      <c r="B144" s="4"/>
      <c r="C144" s="4"/>
      <c r="D144" s="4"/>
      <c r="L144" s="4"/>
      <c r="M144" s="4"/>
    </row>
    <row r="145" spans="1:13" ht="14.25" customHeight="1">
      <c r="A145" s="4"/>
      <c r="B145" s="4"/>
      <c r="C145" s="4"/>
      <c r="D145" s="4"/>
      <c r="L145" s="4"/>
      <c r="M145" s="4"/>
    </row>
    <row r="146" spans="1:13" ht="14.25" customHeight="1">
      <c r="A146" s="4"/>
      <c r="B146" s="4"/>
      <c r="C146" s="4"/>
      <c r="D146" s="4"/>
      <c r="L146" s="4"/>
      <c r="M146" s="4"/>
    </row>
    <row r="147" spans="1:13" ht="14.25" customHeight="1">
      <c r="A147" s="4"/>
      <c r="B147" s="4"/>
      <c r="C147" s="4"/>
      <c r="D147" s="4"/>
      <c r="L147" s="4"/>
      <c r="M147" s="4"/>
    </row>
    <row r="148" spans="1:13" ht="14.25" customHeight="1">
      <c r="A148" s="4"/>
      <c r="B148" s="4"/>
      <c r="C148" s="4"/>
      <c r="D148" s="4"/>
      <c r="L148" s="4"/>
      <c r="M148" s="4"/>
    </row>
    <row r="149" spans="1:13" ht="14.25" customHeight="1">
      <c r="A149" s="4"/>
      <c r="B149" s="4"/>
      <c r="C149" s="4"/>
      <c r="D149" s="4"/>
      <c r="L149" s="4"/>
      <c r="M149" s="4"/>
    </row>
    <row r="150" spans="1:13" ht="14.25" customHeight="1">
      <c r="A150" s="4"/>
      <c r="B150" s="4"/>
      <c r="C150" s="4"/>
      <c r="D150" s="4"/>
      <c r="L150" s="4"/>
      <c r="M150" s="4"/>
    </row>
    <row r="151" spans="1:13" ht="14.25" customHeight="1">
      <c r="A151" s="4"/>
      <c r="B151" s="4"/>
      <c r="C151" s="4"/>
      <c r="D151" s="4"/>
      <c r="L151" s="4"/>
      <c r="M151" s="4"/>
    </row>
    <row r="152" spans="1:13" ht="14.25" customHeight="1">
      <c r="A152" s="4"/>
      <c r="B152" s="4"/>
      <c r="C152" s="4"/>
      <c r="D152" s="4"/>
      <c r="L152" s="4"/>
      <c r="M152" s="4"/>
    </row>
    <row r="153" spans="1:13" ht="14.25" customHeight="1">
      <c r="A153" s="4"/>
      <c r="B153" s="4"/>
      <c r="C153" s="4"/>
      <c r="D153" s="4"/>
      <c r="L153" s="4"/>
      <c r="M153" s="4"/>
    </row>
    <row r="154" spans="1:13" ht="14.25" customHeight="1">
      <c r="A154" s="4"/>
      <c r="B154" s="4"/>
      <c r="C154" s="4"/>
      <c r="D154" s="4"/>
      <c r="L154" s="4"/>
      <c r="M154" s="4"/>
    </row>
    <row r="155" spans="1:13" ht="14.25" customHeight="1">
      <c r="A155" s="4"/>
      <c r="B155" s="4"/>
      <c r="C155" s="4"/>
      <c r="D155" s="4"/>
      <c r="L155" s="4"/>
      <c r="M155" s="4"/>
    </row>
    <row r="156" spans="1:13" ht="14.25" customHeight="1">
      <c r="A156" s="4"/>
      <c r="B156" s="4"/>
      <c r="C156" s="4"/>
      <c r="D156" s="4"/>
      <c r="L156" s="4"/>
      <c r="M156" s="4"/>
    </row>
    <row r="157" spans="1:13" ht="14.25" customHeight="1">
      <c r="A157" s="4"/>
      <c r="B157" s="4"/>
      <c r="C157" s="4"/>
      <c r="D157" s="4"/>
      <c r="L157" s="4"/>
      <c r="M157" s="4"/>
    </row>
    <row r="158" spans="1:13" ht="14.25" customHeight="1">
      <c r="A158" s="4"/>
      <c r="B158" s="4"/>
      <c r="C158" s="4"/>
      <c r="D158" s="4"/>
      <c r="L158" s="4"/>
      <c r="M158" s="4"/>
    </row>
    <row r="159" spans="1:13" ht="14.25" customHeight="1">
      <c r="A159" s="4"/>
      <c r="B159" s="4"/>
      <c r="C159" s="4"/>
      <c r="D159" s="4"/>
      <c r="L159" s="4"/>
      <c r="M159" s="4"/>
    </row>
    <row r="160" spans="1:13" ht="14.25" customHeight="1">
      <c r="A160" s="4"/>
      <c r="B160" s="4"/>
      <c r="C160" s="4"/>
      <c r="D160" s="4"/>
      <c r="L160" s="4"/>
      <c r="M160" s="4"/>
    </row>
    <row r="161" spans="1:13" ht="14.25" customHeight="1">
      <c r="A161" s="4"/>
      <c r="B161" s="4"/>
      <c r="C161" s="4"/>
      <c r="D161" s="4"/>
      <c r="L161" s="4"/>
      <c r="M161" s="4"/>
    </row>
    <row r="162" spans="1:13" ht="14.25" customHeight="1">
      <c r="A162" s="4"/>
      <c r="B162" s="4"/>
      <c r="C162" s="4"/>
      <c r="D162" s="4"/>
      <c r="L162" s="4"/>
      <c r="M162" s="4"/>
    </row>
    <row r="163" spans="1:13" ht="14.25" customHeight="1">
      <c r="A163" s="4"/>
      <c r="B163" s="4"/>
      <c r="C163" s="4"/>
      <c r="D163" s="4"/>
      <c r="L163" s="4"/>
      <c r="M163" s="4"/>
    </row>
    <row r="164" spans="1:13" ht="14.25" customHeight="1">
      <c r="A164" s="4"/>
      <c r="B164" s="4"/>
      <c r="C164" s="4"/>
      <c r="D164" s="4"/>
      <c r="L164" s="4"/>
      <c r="M164" s="4"/>
    </row>
    <row r="165" spans="1:13" ht="14.25" customHeight="1">
      <c r="A165" s="4"/>
      <c r="B165" s="4"/>
      <c r="C165" s="4"/>
      <c r="D165" s="4"/>
      <c r="L165" s="4"/>
      <c r="M165" s="4"/>
    </row>
    <row r="166" spans="1:13" ht="14.25" customHeight="1">
      <c r="A166" s="4"/>
      <c r="B166" s="4"/>
      <c r="C166" s="4"/>
      <c r="D166" s="4"/>
      <c r="L166" s="4"/>
      <c r="M166" s="4"/>
    </row>
    <row r="167" spans="1:13" ht="14.25" customHeight="1">
      <c r="A167" s="4"/>
      <c r="B167" s="4"/>
      <c r="C167" s="4"/>
      <c r="D167" s="4"/>
      <c r="L167" s="4"/>
      <c r="M167" s="4"/>
    </row>
    <row r="168" spans="1:13" ht="14.25" customHeight="1">
      <c r="A168" s="4"/>
      <c r="B168" s="4"/>
      <c r="C168" s="4"/>
      <c r="D168" s="4"/>
      <c r="L168" s="4"/>
      <c r="M168" s="4"/>
    </row>
    <row r="169" spans="1:13" ht="14.25" customHeight="1">
      <c r="A169" s="4"/>
      <c r="B169" s="4"/>
      <c r="C169" s="4"/>
      <c r="D169" s="4"/>
      <c r="L169" s="4"/>
      <c r="M169" s="4"/>
    </row>
    <row r="170" spans="1:13" ht="14.25" customHeight="1">
      <c r="A170" s="4"/>
      <c r="B170" s="4"/>
      <c r="C170" s="4"/>
      <c r="D170" s="4"/>
      <c r="L170" s="4"/>
      <c r="M170" s="4"/>
    </row>
    <row r="171" spans="1:13" ht="14.25" customHeight="1">
      <c r="A171" s="4"/>
      <c r="B171" s="4"/>
      <c r="C171" s="4"/>
      <c r="D171" s="4"/>
      <c r="L171" s="4"/>
      <c r="M171" s="4"/>
    </row>
    <row r="172" spans="1:13" ht="14.25" customHeight="1">
      <c r="A172" s="4"/>
      <c r="B172" s="4"/>
      <c r="C172" s="4"/>
      <c r="D172" s="4"/>
      <c r="L172" s="4"/>
      <c r="M172" s="4"/>
    </row>
    <row r="173" spans="1:13" ht="14.25" customHeight="1">
      <c r="A173" s="4"/>
      <c r="B173" s="4"/>
      <c r="C173" s="4"/>
      <c r="D173" s="4"/>
      <c r="L173" s="4"/>
      <c r="M173" s="4"/>
    </row>
    <row r="174" spans="1:13" ht="14.25" customHeight="1">
      <c r="A174" s="4"/>
      <c r="B174" s="4"/>
      <c r="C174" s="4"/>
      <c r="D174" s="4"/>
      <c r="L174" s="4"/>
      <c r="M174" s="4"/>
    </row>
    <row r="175" spans="1:13" ht="14.25" customHeight="1">
      <c r="A175" s="4"/>
      <c r="B175" s="4"/>
      <c r="C175" s="4"/>
      <c r="D175" s="4"/>
      <c r="L175" s="4"/>
      <c r="M175" s="4"/>
    </row>
    <row r="176" spans="1:13" ht="14.25" customHeight="1">
      <c r="A176" s="4"/>
      <c r="B176" s="4"/>
      <c r="C176" s="4"/>
      <c r="D176" s="4"/>
      <c r="L176" s="4"/>
      <c r="M176" s="4"/>
    </row>
    <row r="177" spans="1:13" ht="14.25" customHeight="1">
      <c r="A177" s="4"/>
      <c r="B177" s="4"/>
      <c r="C177" s="4"/>
      <c r="D177" s="4"/>
      <c r="L177" s="4"/>
      <c r="M177" s="4"/>
    </row>
    <row r="178" spans="1:13" ht="14.25" customHeight="1">
      <c r="A178" s="4"/>
      <c r="B178" s="4"/>
      <c r="C178" s="4"/>
      <c r="D178" s="4"/>
      <c r="L178" s="4"/>
      <c r="M178" s="4"/>
    </row>
    <row r="179" spans="1:13" ht="14.25" customHeight="1">
      <c r="A179" s="4"/>
      <c r="B179" s="4"/>
      <c r="C179" s="4"/>
      <c r="D179" s="4"/>
      <c r="L179" s="4"/>
      <c r="M179" s="4"/>
    </row>
    <row r="180" spans="1:13" ht="14.25" customHeight="1">
      <c r="A180" s="4"/>
      <c r="B180" s="4"/>
      <c r="C180" s="4"/>
      <c r="D180" s="4"/>
      <c r="L180" s="4"/>
      <c r="M180" s="4"/>
    </row>
    <row r="181" spans="1:13" ht="14.25" customHeight="1">
      <c r="A181" s="4"/>
      <c r="B181" s="4"/>
      <c r="C181" s="4"/>
      <c r="D181" s="4"/>
      <c r="L181" s="4"/>
      <c r="M181" s="4"/>
    </row>
    <row r="182" spans="1:13" ht="14.25" customHeight="1">
      <c r="A182" s="4"/>
      <c r="B182" s="4"/>
      <c r="C182" s="4"/>
      <c r="D182" s="4"/>
      <c r="L182" s="4"/>
      <c r="M182" s="4"/>
    </row>
    <row r="183" spans="1:13" ht="14.25" customHeight="1">
      <c r="A183" s="4"/>
      <c r="B183" s="4"/>
      <c r="C183" s="4"/>
      <c r="D183" s="4"/>
      <c r="L183" s="4"/>
      <c r="M183" s="4"/>
    </row>
    <row r="184" spans="1:13" ht="14.25" customHeight="1">
      <c r="A184" s="4"/>
      <c r="B184" s="4"/>
      <c r="C184" s="4"/>
      <c r="D184" s="4"/>
      <c r="L184" s="4"/>
      <c r="M184" s="4"/>
    </row>
    <row r="185" spans="1:13" ht="14.25" customHeight="1">
      <c r="A185" s="4"/>
      <c r="B185" s="4"/>
      <c r="C185" s="4"/>
      <c r="D185" s="4"/>
      <c r="L185" s="4"/>
      <c r="M185" s="4"/>
    </row>
    <row r="186" spans="1:13" ht="14.25" customHeight="1">
      <c r="A186" s="4"/>
      <c r="B186" s="4"/>
      <c r="C186" s="4"/>
      <c r="D186" s="4"/>
      <c r="L186" s="4"/>
      <c r="M186" s="4"/>
    </row>
    <row r="187" spans="1:13" ht="14.25" customHeight="1">
      <c r="A187" s="4"/>
      <c r="B187" s="4"/>
      <c r="C187" s="4"/>
      <c r="D187" s="4"/>
      <c r="L187" s="4"/>
      <c r="M187" s="4"/>
    </row>
    <row r="188" spans="1:13" ht="14.25" customHeight="1">
      <c r="A188" s="4"/>
      <c r="B188" s="4"/>
      <c r="C188" s="4"/>
      <c r="D188" s="4"/>
      <c r="L188" s="4"/>
      <c r="M188" s="4"/>
    </row>
    <row r="189" spans="1:13" ht="14.25" customHeight="1">
      <c r="A189" s="4"/>
      <c r="B189" s="4"/>
      <c r="C189" s="4"/>
      <c r="D189" s="4"/>
      <c r="L189" s="4"/>
      <c r="M189" s="4"/>
    </row>
    <row r="190" spans="1:13" ht="14.25" customHeight="1">
      <c r="A190" s="4"/>
      <c r="B190" s="4"/>
      <c r="C190" s="4"/>
      <c r="D190" s="4"/>
      <c r="L190" s="4"/>
      <c r="M190" s="4"/>
    </row>
    <row r="191" spans="1:13" ht="14.25" customHeight="1">
      <c r="A191" s="4"/>
      <c r="B191" s="4"/>
      <c r="C191" s="4"/>
      <c r="D191" s="4"/>
      <c r="L191" s="4"/>
      <c r="M191" s="4"/>
    </row>
    <row r="192" spans="1:13" ht="14.25" customHeight="1">
      <c r="A192" s="4"/>
      <c r="B192" s="4"/>
      <c r="C192" s="4"/>
      <c r="D192" s="4"/>
      <c r="L192" s="4"/>
      <c r="M192" s="4"/>
    </row>
    <row r="193" spans="1:13" ht="14.25" customHeight="1">
      <c r="A193" s="4"/>
      <c r="B193" s="4"/>
      <c r="C193" s="4"/>
      <c r="D193" s="4"/>
      <c r="L193" s="4"/>
      <c r="M193" s="4"/>
    </row>
    <row r="194" spans="1:13" ht="14.25" customHeight="1">
      <c r="A194" s="4"/>
      <c r="B194" s="4"/>
      <c r="C194" s="4"/>
      <c r="D194" s="4"/>
      <c r="L194" s="4"/>
      <c r="M194" s="4"/>
    </row>
    <row r="195" spans="1:13" ht="14.25" customHeight="1">
      <c r="A195" s="4"/>
      <c r="B195" s="4"/>
      <c r="C195" s="4"/>
      <c r="D195" s="4"/>
      <c r="L195" s="4"/>
      <c r="M195" s="4"/>
    </row>
    <row r="196" spans="1:13" ht="14.25" customHeight="1">
      <c r="A196" s="4"/>
      <c r="B196" s="4"/>
      <c r="C196" s="4"/>
      <c r="D196" s="4"/>
      <c r="L196" s="4"/>
      <c r="M196" s="4"/>
    </row>
    <row r="197" spans="1:13" ht="14.25" customHeight="1">
      <c r="A197" s="4"/>
      <c r="B197" s="4"/>
      <c r="C197" s="4"/>
      <c r="D197" s="4"/>
      <c r="L197" s="4"/>
      <c r="M197" s="4"/>
    </row>
    <row r="198" spans="1:13" ht="14.25" customHeight="1">
      <c r="A198" s="4"/>
      <c r="B198" s="4"/>
      <c r="C198" s="4"/>
      <c r="D198" s="4"/>
      <c r="L198" s="4"/>
      <c r="M198" s="4"/>
    </row>
    <row r="199" spans="1:13" ht="14.25" customHeight="1">
      <c r="A199" s="4"/>
      <c r="B199" s="4"/>
      <c r="C199" s="4"/>
      <c r="D199" s="4"/>
      <c r="L199" s="4"/>
      <c r="M199" s="4"/>
    </row>
    <row r="200" spans="1:13" ht="14.25" customHeight="1">
      <c r="A200" s="4"/>
      <c r="B200" s="4"/>
      <c r="C200" s="4"/>
      <c r="D200" s="4"/>
      <c r="L200" s="4"/>
      <c r="M200" s="4"/>
    </row>
    <row r="201" spans="1:13" ht="14.25" customHeight="1">
      <c r="A201" s="4"/>
      <c r="B201" s="4"/>
      <c r="C201" s="4"/>
      <c r="D201" s="4"/>
      <c r="L201" s="4"/>
      <c r="M201" s="4"/>
    </row>
    <row r="202" spans="1:13" ht="14.25" customHeight="1">
      <c r="A202" s="4"/>
      <c r="B202" s="4"/>
      <c r="C202" s="4"/>
      <c r="D202" s="4"/>
      <c r="L202" s="4"/>
      <c r="M202" s="4"/>
    </row>
    <row r="203" spans="1:13" ht="14.25" customHeight="1">
      <c r="A203" s="4"/>
      <c r="B203" s="4"/>
      <c r="C203" s="4"/>
      <c r="D203" s="4"/>
      <c r="L203" s="4"/>
      <c r="M203" s="4"/>
    </row>
    <row r="204" spans="1:13" ht="14.25" customHeight="1">
      <c r="A204" s="4"/>
      <c r="B204" s="4"/>
      <c r="C204" s="4"/>
      <c r="D204" s="4"/>
      <c r="L204" s="4"/>
      <c r="M204" s="4"/>
    </row>
    <row r="205" spans="1:13" ht="14.25" customHeight="1">
      <c r="A205" s="4"/>
      <c r="B205" s="4"/>
      <c r="C205" s="4"/>
      <c r="D205" s="4"/>
      <c r="L205" s="4"/>
      <c r="M205" s="4"/>
    </row>
    <row r="206" spans="1:13" ht="14.25" customHeight="1">
      <c r="A206" s="4"/>
      <c r="B206" s="4"/>
      <c r="C206" s="4"/>
      <c r="D206" s="4"/>
      <c r="L206" s="4"/>
      <c r="M206" s="4"/>
    </row>
    <row r="207" spans="1:13" ht="14.25" customHeight="1">
      <c r="A207" s="4"/>
      <c r="B207" s="4"/>
      <c r="C207" s="4"/>
      <c r="D207" s="4"/>
      <c r="L207" s="4"/>
      <c r="M207" s="4"/>
    </row>
    <row r="208" spans="1:13" ht="14.25" customHeight="1">
      <c r="A208" s="4"/>
      <c r="B208" s="4"/>
      <c r="C208" s="4"/>
      <c r="D208" s="4"/>
      <c r="L208" s="4"/>
      <c r="M208" s="4"/>
    </row>
    <row r="209" spans="1:13" ht="14.25" customHeight="1">
      <c r="A209" s="4"/>
      <c r="B209" s="4"/>
      <c r="C209" s="4"/>
      <c r="D209" s="4"/>
      <c r="L209" s="4"/>
      <c r="M209" s="4"/>
    </row>
    <row r="210" spans="1:13" ht="14.25" customHeight="1">
      <c r="A210" s="4"/>
      <c r="B210" s="4"/>
      <c r="C210" s="4"/>
      <c r="D210" s="4"/>
      <c r="L210" s="4"/>
      <c r="M210" s="4"/>
    </row>
    <row r="211" spans="1:13" ht="14.25" customHeight="1">
      <c r="A211" s="4"/>
      <c r="B211" s="4"/>
      <c r="C211" s="4"/>
      <c r="D211" s="4"/>
      <c r="L211" s="4"/>
      <c r="M211" s="4"/>
    </row>
    <row r="212" spans="1:13" ht="14.25" customHeight="1">
      <c r="A212" s="4"/>
      <c r="B212" s="4"/>
      <c r="C212" s="4"/>
      <c r="D212" s="4"/>
      <c r="L212" s="4"/>
      <c r="M212" s="4"/>
    </row>
    <row r="213" spans="1:13" ht="14.25" customHeight="1">
      <c r="A213" s="4"/>
      <c r="B213" s="4"/>
      <c r="C213" s="4"/>
      <c r="D213" s="4"/>
      <c r="L213" s="4"/>
      <c r="M213" s="4"/>
    </row>
    <row r="214" spans="1:13" ht="14.25" customHeight="1">
      <c r="A214" s="4"/>
      <c r="B214" s="4"/>
      <c r="C214" s="4"/>
      <c r="D214" s="4"/>
      <c r="L214" s="4"/>
      <c r="M214" s="4"/>
    </row>
    <row r="215" spans="1:13" ht="14.25" customHeight="1">
      <c r="A215" s="4"/>
      <c r="B215" s="4"/>
      <c r="C215" s="4"/>
      <c r="D215" s="4"/>
      <c r="L215" s="4"/>
      <c r="M215" s="4"/>
    </row>
    <row r="216" spans="1:13" ht="14.25" customHeight="1">
      <c r="A216" s="4"/>
      <c r="B216" s="4"/>
      <c r="C216" s="4"/>
      <c r="D216" s="4"/>
      <c r="L216" s="4"/>
      <c r="M216" s="4"/>
    </row>
    <row r="217" spans="1:13" ht="14.25" customHeight="1">
      <c r="A217" s="4"/>
      <c r="B217" s="4"/>
      <c r="C217" s="4"/>
      <c r="D217" s="4"/>
      <c r="L217" s="4"/>
      <c r="M217" s="4"/>
    </row>
    <row r="218" spans="1:13" ht="14.25" customHeight="1">
      <c r="A218" s="4"/>
      <c r="B218" s="4"/>
      <c r="C218" s="4"/>
      <c r="D218" s="4"/>
      <c r="L218" s="4"/>
      <c r="M218" s="4"/>
    </row>
    <row r="219" spans="1:13" ht="14.25" customHeight="1">
      <c r="A219" s="4"/>
      <c r="B219" s="4"/>
      <c r="C219" s="4"/>
      <c r="D219" s="4"/>
      <c r="L219" s="4"/>
      <c r="M219" s="4"/>
    </row>
    <row r="220" spans="1:13" ht="14.25" customHeight="1">
      <c r="A220" s="4"/>
      <c r="B220" s="4"/>
      <c r="C220" s="4"/>
      <c r="D220" s="4"/>
      <c r="L220" s="4"/>
      <c r="M220" s="4"/>
    </row>
    <row r="221" spans="1:13" ht="14.25" customHeight="1">
      <c r="A221" s="4"/>
      <c r="B221" s="4"/>
      <c r="C221" s="4"/>
      <c r="D221" s="4"/>
      <c r="L221" s="4"/>
      <c r="M221" s="4"/>
    </row>
    <row r="222" spans="1:13" ht="14.25" customHeight="1">
      <c r="A222" s="4"/>
      <c r="B222" s="4"/>
      <c r="C222" s="4"/>
      <c r="D222" s="4"/>
      <c r="L222" s="4"/>
      <c r="M222" s="4"/>
    </row>
    <row r="223" spans="1:13" ht="14.25" customHeight="1">
      <c r="A223" s="4"/>
      <c r="B223" s="4"/>
      <c r="C223" s="4"/>
      <c r="D223" s="4"/>
      <c r="L223" s="4"/>
      <c r="M223" s="4"/>
    </row>
    <row r="224" spans="1:13" ht="14.25" customHeight="1">
      <c r="A224" s="4"/>
      <c r="B224" s="4"/>
      <c r="C224" s="4"/>
      <c r="D224" s="4"/>
      <c r="L224" s="4"/>
      <c r="M224" s="4"/>
    </row>
    <row r="225" spans="1:13" ht="14.25" customHeight="1">
      <c r="A225" s="4"/>
      <c r="B225" s="4"/>
      <c r="C225" s="4"/>
      <c r="D225" s="4"/>
      <c r="L225" s="4"/>
      <c r="M225" s="4"/>
    </row>
    <row r="226" spans="1:13" ht="14.25" customHeight="1">
      <c r="A226" s="4"/>
      <c r="B226" s="4"/>
      <c r="C226" s="4"/>
      <c r="D226" s="4"/>
      <c r="L226" s="4"/>
      <c r="M226" s="4"/>
    </row>
    <row r="227" spans="1:13" ht="14.25" customHeight="1">
      <c r="A227" s="4"/>
      <c r="B227" s="4"/>
      <c r="C227" s="4"/>
      <c r="D227" s="4"/>
      <c r="L227" s="4"/>
      <c r="M227" s="4"/>
    </row>
    <row r="228" spans="1:13" ht="14.25" customHeight="1">
      <c r="A228" s="4"/>
      <c r="B228" s="4"/>
      <c r="C228" s="4"/>
      <c r="D228" s="4"/>
      <c r="L228" s="4"/>
      <c r="M228" s="4"/>
    </row>
    <row r="229" spans="1:13" ht="14.25" customHeight="1">
      <c r="A229" s="4"/>
      <c r="B229" s="4"/>
      <c r="C229" s="4"/>
      <c r="D229" s="4"/>
      <c r="L229" s="4"/>
      <c r="M229" s="4"/>
    </row>
    <row r="230" spans="1:13" ht="14.25" customHeight="1">
      <c r="A230" s="4"/>
      <c r="B230" s="4"/>
      <c r="C230" s="4"/>
      <c r="D230" s="4"/>
      <c r="L230" s="4"/>
      <c r="M230" s="4"/>
    </row>
    <row r="231" spans="1:13" ht="14.25" customHeight="1">
      <c r="A231" s="4"/>
      <c r="B231" s="4"/>
      <c r="C231" s="4"/>
      <c r="D231" s="4"/>
      <c r="L231" s="4"/>
      <c r="M231" s="4"/>
    </row>
    <row r="232" spans="1:13" ht="14.25" customHeight="1">
      <c r="A232" s="4"/>
      <c r="B232" s="4"/>
      <c r="C232" s="4"/>
      <c r="D232" s="4"/>
      <c r="L232" s="4"/>
      <c r="M232" s="4"/>
    </row>
    <row r="233" spans="1:13" ht="14.25" customHeight="1">
      <c r="A233" s="4"/>
      <c r="B233" s="4"/>
      <c r="C233" s="4"/>
      <c r="D233" s="4"/>
      <c r="L233" s="4"/>
      <c r="M233" s="4"/>
    </row>
    <row r="234" spans="1:13" ht="14.25" customHeight="1">
      <c r="A234" s="4"/>
      <c r="B234" s="4"/>
      <c r="C234" s="4"/>
      <c r="D234" s="4"/>
      <c r="L234" s="4"/>
      <c r="M234" s="4"/>
    </row>
    <row r="235" spans="1:13" ht="14.25" customHeight="1">
      <c r="A235" s="4"/>
      <c r="B235" s="4"/>
      <c r="C235" s="4"/>
      <c r="D235" s="4"/>
      <c r="L235" s="4"/>
      <c r="M235" s="4"/>
    </row>
    <row r="236" spans="1:13" ht="14.25" customHeight="1">
      <c r="A236" s="4"/>
      <c r="B236" s="4"/>
      <c r="C236" s="4"/>
      <c r="D236" s="4"/>
      <c r="L236" s="4"/>
      <c r="M236" s="4"/>
    </row>
    <row r="237" spans="1:13" ht="14.25" customHeight="1">
      <c r="A237" s="4"/>
      <c r="B237" s="4"/>
      <c r="C237" s="4"/>
      <c r="D237" s="4"/>
      <c r="L237" s="4"/>
      <c r="M237" s="4"/>
    </row>
    <row r="238" spans="1:13" ht="14.25" customHeight="1">
      <c r="A238" s="4"/>
      <c r="B238" s="4"/>
      <c r="C238" s="4"/>
      <c r="D238" s="4"/>
      <c r="L238" s="4"/>
      <c r="M238" s="4"/>
    </row>
    <row r="239" spans="1:13" ht="14.25" customHeight="1">
      <c r="A239" s="4"/>
      <c r="B239" s="4"/>
      <c r="C239" s="4"/>
      <c r="D239" s="4"/>
      <c r="L239" s="4"/>
      <c r="M239" s="4"/>
    </row>
    <row r="240" spans="1:13" ht="15" customHeight="1">
      <c r="A240" s="14" t="s">
        <v>1529</v>
      </c>
      <c r="B240" s="4"/>
      <c r="C240" s="4"/>
      <c r="D240" s="4"/>
      <c r="L240" s="4"/>
      <c r="M240" s="4"/>
    </row>
    <row r="241" spans="1:13" ht="14.25" customHeight="1">
      <c r="A241" s="4"/>
      <c r="B241" s="4"/>
      <c r="C241" s="4"/>
      <c r="D241" s="4"/>
      <c r="L241" s="4"/>
      <c r="M241" s="4"/>
    </row>
    <row r="242" spans="1:13" ht="14.25" customHeight="1">
      <c r="A242" s="31" t="s">
        <v>789</v>
      </c>
      <c r="B242" s="31" t="s">
        <v>790</v>
      </c>
      <c r="C242" s="31" t="s">
        <v>551</v>
      </c>
      <c r="D242" s="31" t="s">
        <v>1530</v>
      </c>
      <c r="L242" s="4"/>
      <c r="M242" s="4"/>
    </row>
    <row r="243" spans="1:13" ht="14.25" customHeight="1">
      <c r="A243" s="4" t="s">
        <v>1531</v>
      </c>
      <c r="B243" s="336">
        <v>226</v>
      </c>
      <c r="C243" s="107">
        <v>11241400</v>
      </c>
      <c r="D243" s="107">
        <v>18720000</v>
      </c>
      <c r="L243" s="4"/>
      <c r="M243" s="4"/>
    </row>
    <row r="244" spans="1:13" ht="14.25" customHeight="1">
      <c r="A244" s="4" t="s">
        <v>795</v>
      </c>
      <c r="B244" s="336">
        <v>59</v>
      </c>
      <c r="C244" s="107">
        <v>3655700</v>
      </c>
      <c r="D244" s="107">
        <v>6047500</v>
      </c>
      <c r="L244" s="4"/>
      <c r="M244" s="4"/>
    </row>
    <row r="245" spans="1:13" ht="14.25" customHeight="1">
      <c r="A245" s="4"/>
      <c r="B245" s="4"/>
      <c r="C245" s="4"/>
      <c r="D245" s="4"/>
      <c r="L245" s="4"/>
      <c r="M245" s="4"/>
    </row>
    <row r="246" spans="1:13" ht="14.25" customHeight="1">
      <c r="A246" s="4"/>
      <c r="B246" s="4"/>
      <c r="C246" s="4"/>
      <c r="D246" s="4"/>
      <c r="L246" s="4"/>
      <c r="M246" s="4"/>
    </row>
    <row r="247" spans="1:13" ht="14.25" customHeight="1">
      <c r="A247" s="4"/>
      <c r="B247" s="4"/>
      <c r="C247" s="4"/>
      <c r="D247" s="4"/>
      <c r="L247" s="4"/>
      <c r="M247" s="4"/>
    </row>
    <row r="248" spans="1:13" ht="14.25" customHeight="1">
      <c r="A248" s="4"/>
      <c r="B248" s="4"/>
      <c r="C248" s="4"/>
      <c r="D248" s="4"/>
      <c r="L248" s="4"/>
      <c r="M248" s="4"/>
    </row>
    <row r="249" spans="1:13" ht="14.25" customHeight="1">
      <c r="A249" s="4"/>
      <c r="B249" s="4"/>
      <c r="C249" s="4"/>
      <c r="D249" s="4"/>
      <c r="L249" s="4"/>
      <c r="M249" s="4"/>
    </row>
    <row r="250" spans="1:13" ht="14.25" customHeight="1">
      <c r="A250" s="4"/>
      <c r="B250" s="4"/>
      <c r="C250" s="4"/>
      <c r="D250" s="4"/>
      <c r="L250" s="4"/>
      <c r="M250" s="4"/>
    </row>
    <row r="251" spans="1:13" ht="14.25" customHeight="1">
      <c r="A251" s="4"/>
      <c r="B251" s="4"/>
      <c r="C251" s="4"/>
      <c r="D251" s="4"/>
      <c r="L251" s="4"/>
      <c r="M251" s="4"/>
    </row>
    <row r="252" spans="1:13" ht="14.25" customHeight="1">
      <c r="A252" s="4"/>
      <c r="B252" s="4"/>
      <c r="C252" s="4"/>
      <c r="D252" s="4"/>
      <c r="L252" s="4"/>
      <c r="M252" s="4"/>
    </row>
    <row r="253" spans="1:13" ht="14.25" customHeight="1">
      <c r="A253" s="4"/>
      <c r="B253" s="4"/>
      <c r="C253" s="4"/>
      <c r="D253" s="4"/>
      <c r="L253" s="4"/>
      <c r="M253" s="4"/>
    </row>
    <row r="254" spans="1:13" ht="14.25" customHeight="1">
      <c r="A254" s="4"/>
      <c r="B254" s="4"/>
      <c r="C254" s="4"/>
      <c r="D254" s="4"/>
      <c r="L254" s="4"/>
      <c r="M254" s="4"/>
    </row>
    <row r="255" spans="1:13" ht="14.25" customHeight="1">
      <c r="A255" s="4"/>
      <c r="B255" s="4"/>
      <c r="C255" s="4"/>
      <c r="D255" s="4"/>
      <c r="L255" s="4"/>
      <c r="M255" s="4"/>
    </row>
    <row r="256" spans="1:13" ht="14.25" customHeight="1">
      <c r="A256" s="4"/>
      <c r="B256" s="4"/>
      <c r="C256" s="4"/>
      <c r="D256" s="4"/>
      <c r="L256" s="4"/>
      <c r="M256" s="4"/>
    </row>
    <row r="257" spans="1:13" ht="14.25" customHeight="1">
      <c r="A257" s="4"/>
      <c r="B257" s="4"/>
      <c r="C257" s="4"/>
      <c r="D257" s="4"/>
      <c r="L257" s="4"/>
      <c r="M257" s="4"/>
    </row>
    <row r="258" spans="1:13" ht="14.25" customHeight="1">
      <c r="A258" s="4"/>
      <c r="B258" s="4"/>
      <c r="C258" s="4"/>
      <c r="D258" s="4"/>
      <c r="L258" s="4"/>
      <c r="M258" s="4"/>
    </row>
    <row r="259" spans="1:13" ht="14.25" customHeight="1">
      <c r="A259" s="4"/>
      <c r="B259" s="4"/>
      <c r="C259" s="4"/>
      <c r="D259" s="4"/>
      <c r="L259" s="4"/>
      <c r="M259" s="4"/>
    </row>
    <row r="260" spans="1:13" ht="15" customHeight="1">
      <c r="A260" s="14" t="s">
        <v>1532</v>
      </c>
      <c r="B260" s="4"/>
      <c r="C260" s="4"/>
      <c r="D260" s="4"/>
      <c r="L260" s="4"/>
      <c r="M260" s="4"/>
    </row>
    <row r="261" spans="1:13" ht="14.25" customHeight="1">
      <c r="A261" s="4"/>
      <c r="B261" s="4"/>
      <c r="C261" s="4"/>
      <c r="D261" s="4"/>
      <c r="L261" s="4"/>
      <c r="M261" s="4"/>
    </row>
    <row r="262" spans="1:13" ht="14.25" customHeight="1">
      <c r="A262" s="31" t="s">
        <v>129</v>
      </c>
      <c r="B262" s="31" t="s">
        <v>77</v>
      </c>
      <c r="C262" s="4"/>
      <c r="D262" s="4"/>
      <c r="L262" s="4"/>
      <c r="M262" s="4"/>
    </row>
    <row r="263" spans="1:13" ht="14.25" customHeight="1">
      <c r="A263" s="4" t="s">
        <v>1533</v>
      </c>
      <c r="B263" s="107">
        <v>50000</v>
      </c>
      <c r="C263" s="4"/>
      <c r="D263" s="4"/>
      <c r="L263" s="4"/>
      <c r="M263" s="4"/>
    </row>
    <row r="264" spans="1:13" ht="14.25" customHeight="1">
      <c r="A264" s="4" t="s">
        <v>559</v>
      </c>
      <c r="B264" s="107">
        <v>65000</v>
      </c>
      <c r="C264" s="4"/>
      <c r="D264" s="4"/>
      <c r="L264" s="4"/>
      <c r="M264" s="4"/>
    </row>
    <row r="265" spans="1:13" ht="14.25" customHeight="1">
      <c r="A265" s="4" t="s">
        <v>1484</v>
      </c>
      <c r="B265" s="107">
        <v>87500</v>
      </c>
      <c r="C265" s="4"/>
      <c r="D265" s="4"/>
      <c r="L265" s="4"/>
      <c r="M265" s="4"/>
    </row>
    <row r="266" spans="1:13" ht="14.25" customHeight="1">
      <c r="A266" s="4" t="s">
        <v>564</v>
      </c>
      <c r="B266" s="107">
        <v>130000</v>
      </c>
      <c r="C266" s="4"/>
      <c r="D266" s="4"/>
      <c r="L266" s="4"/>
      <c r="M266" s="4"/>
    </row>
    <row r="267" spans="1:13" ht="14.25" customHeight="1">
      <c r="A267" s="4" t="s">
        <v>567</v>
      </c>
      <c r="B267" s="107">
        <v>250000</v>
      </c>
      <c r="C267" s="4"/>
      <c r="D267" s="4"/>
      <c r="L267" s="4"/>
      <c r="M267" s="4"/>
    </row>
    <row r="268" spans="1:13" ht="14.25" customHeight="1">
      <c r="A268" s="4"/>
      <c r="B268" s="4"/>
      <c r="C268" s="4"/>
      <c r="D268" s="4"/>
      <c r="L268" s="4"/>
      <c r="M268" s="4"/>
    </row>
    <row r="269" spans="1:13" ht="14.25" customHeight="1">
      <c r="A269" s="4"/>
      <c r="B269" s="4"/>
      <c r="C269" s="4"/>
      <c r="D269" s="4"/>
      <c r="L269" s="4"/>
      <c r="M269" s="4"/>
    </row>
    <row r="270" spans="1:13" ht="14.25" customHeight="1">
      <c r="A270" s="4"/>
      <c r="B270" s="4"/>
      <c r="C270" s="4"/>
      <c r="D270" s="4"/>
      <c r="L270" s="4"/>
      <c r="M270" s="4"/>
    </row>
    <row r="271" spans="1:13" ht="14.25" customHeight="1">
      <c r="A271" s="4"/>
      <c r="B271" s="4"/>
      <c r="C271" s="4"/>
      <c r="D271" s="4"/>
      <c r="L271" s="4"/>
      <c r="M271" s="4"/>
    </row>
    <row r="272" spans="1:13" ht="14.25" customHeight="1">
      <c r="A272" s="4"/>
      <c r="B272" s="4"/>
      <c r="C272" s="4"/>
      <c r="D272" s="4"/>
      <c r="L272" s="4"/>
      <c r="M272" s="4"/>
    </row>
    <row r="273" spans="1:13" ht="14.25" customHeight="1">
      <c r="A273" s="4"/>
      <c r="B273" s="4"/>
      <c r="C273" s="4"/>
      <c r="D273" s="4"/>
      <c r="L273" s="4"/>
      <c r="M273" s="4"/>
    </row>
    <row r="274" spans="1:13" ht="14.25" customHeight="1">
      <c r="A274" s="4"/>
      <c r="B274" s="4"/>
      <c r="C274" s="4"/>
      <c r="D274" s="4"/>
      <c r="L274" s="4"/>
      <c r="M274" s="4"/>
    </row>
    <row r="275" spans="1:13" ht="14.25" customHeight="1">
      <c r="A275" s="4"/>
      <c r="B275" s="4"/>
      <c r="C275" s="4"/>
      <c r="D275" s="4"/>
      <c r="L275" s="4"/>
      <c r="M275" s="4"/>
    </row>
    <row r="276" spans="1:13" ht="14.25" customHeight="1">
      <c r="A276" s="4"/>
      <c r="B276" s="4"/>
      <c r="C276" s="4"/>
      <c r="D276" s="4"/>
      <c r="L276" s="4"/>
      <c r="M276" s="4"/>
    </row>
    <row r="277" spans="1:13" ht="14.25" customHeight="1">
      <c r="A277" s="4"/>
      <c r="B277" s="4"/>
      <c r="C277" s="4"/>
      <c r="D277" s="4"/>
      <c r="L277" s="4"/>
      <c r="M277" s="4"/>
    </row>
    <row r="278" spans="1:13" ht="14.25" customHeight="1">
      <c r="A278" s="4"/>
      <c r="B278" s="4"/>
      <c r="C278" s="4"/>
      <c r="D278" s="4"/>
      <c r="L278" s="4"/>
      <c r="M278" s="4"/>
    </row>
    <row r="279" spans="1:13" ht="14.25" customHeight="1">
      <c r="A279" s="4"/>
      <c r="B279" s="4"/>
      <c r="C279" s="4"/>
      <c r="D279" s="4"/>
      <c r="L279" s="4"/>
      <c r="M279" s="4"/>
    </row>
    <row r="280" spans="1:13" ht="15" customHeight="1">
      <c r="A280" s="14" t="s">
        <v>1534</v>
      </c>
      <c r="B280" s="4"/>
      <c r="C280" s="4"/>
      <c r="D280" s="4"/>
      <c r="L280" s="4"/>
      <c r="M280" s="4"/>
    </row>
    <row r="281" spans="1:13" ht="14.25" customHeight="1">
      <c r="A281" s="4"/>
      <c r="B281" s="4"/>
      <c r="C281" s="4"/>
      <c r="D281" s="4"/>
      <c r="L281" s="4"/>
      <c r="M281" s="4"/>
    </row>
    <row r="282" spans="1:13" ht="14.25" customHeight="1">
      <c r="A282" s="31" t="s">
        <v>640</v>
      </c>
      <c r="B282" s="31" t="s">
        <v>472</v>
      </c>
      <c r="C282" s="4"/>
      <c r="D282" s="4"/>
      <c r="L282" s="4"/>
      <c r="M282" s="4"/>
    </row>
    <row r="283" spans="1:13" ht="14.25" customHeight="1">
      <c r="A283" s="4" t="s">
        <v>1535</v>
      </c>
      <c r="B283" s="107">
        <v>32000000</v>
      </c>
      <c r="C283" s="4"/>
      <c r="D283" s="4"/>
      <c r="L283" s="4"/>
      <c r="M283" s="4"/>
    </row>
    <row r="284" spans="1:13" ht="14.25" customHeight="1">
      <c r="A284" s="4" t="s">
        <v>928</v>
      </c>
      <c r="B284" s="107">
        <v>28000000</v>
      </c>
      <c r="C284" s="4"/>
      <c r="D284" s="4"/>
      <c r="L284" s="4"/>
      <c r="M284" s="4"/>
    </row>
    <row r="285" spans="1:13" ht="14.25" customHeight="1">
      <c r="A285" s="4" t="s">
        <v>1536</v>
      </c>
      <c r="B285" s="107">
        <v>25000000</v>
      </c>
      <c r="C285" s="4"/>
      <c r="D285" s="4"/>
      <c r="L285" s="4"/>
      <c r="M285" s="4"/>
    </row>
    <row r="286" spans="1:13" ht="14.25" customHeight="1">
      <c r="A286" s="4" t="s">
        <v>1537</v>
      </c>
      <c r="B286" s="107">
        <v>18000000</v>
      </c>
      <c r="C286" s="4"/>
      <c r="D286" s="4"/>
      <c r="L286" s="4"/>
      <c r="M286" s="4"/>
    </row>
    <row r="287" spans="1:13" ht="14.25" customHeight="1">
      <c r="A287" s="4" t="s">
        <v>1538</v>
      </c>
      <c r="B287" s="107">
        <v>18000000</v>
      </c>
      <c r="C287" s="4"/>
      <c r="D287" s="4"/>
      <c r="L287" s="4"/>
      <c r="M287" s="4"/>
    </row>
    <row r="288" spans="1:13" ht="14.25" customHeight="1">
      <c r="A288" s="4" t="s">
        <v>1539</v>
      </c>
      <c r="B288" s="107">
        <v>8400000</v>
      </c>
      <c r="C288" s="4"/>
      <c r="D288" s="4"/>
      <c r="L288" s="4"/>
      <c r="M288" s="4"/>
    </row>
    <row r="289" spans="1:13" ht="14.25" customHeight="1">
      <c r="A289" s="4"/>
      <c r="B289" s="4"/>
      <c r="C289" s="4"/>
      <c r="D289" s="4"/>
      <c r="L289" s="4"/>
      <c r="M289" s="4"/>
    </row>
    <row r="290" spans="1:13" ht="14.25" customHeight="1">
      <c r="A290" s="4"/>
      <c r="B290" s="4"/>
      <c r="C290" s="4"/>
      <c r="D290" s="4"/>
      <c r="L290" s="4"/>
      <c r="M290" s="4"/>
    </row>
    <row r="291" spans="1:13" ht="14.25" customHeight="1">
      <c r="A291" s="4"/>
      <c r="B291" s="4"/>
      <c r="C291" s="4"/>
      <c r="D291" s="4"/>
      <c r="L291" s="4"/>
      <c r="M291" s="4"/>
    </row>
    <row r="292" spans="1:13" ht="14.25" customHeight="1">
      <c r="A292" s="4"/>
      <c r="B292" s="4"/>
      <c r="C292" s="4"/>
      <c r="D292" s="4"/>
      <c r="L292" s="4"/>
      <c r="M292" s="4"/>
    </row>
    <row r="293" spans="1:13" ht="14.25" customHeight="1">
      <c r="A293" s="4"/>
      <c r="B293" s="4"/>
      <c r="C293" s="4"/>
      <c r="D293" s="4"/>
      <c r="L293" s="4"/>
      <c r="M293" s="4"/>
    </row>
    <row r="294" spans="1:13" ht="14.25" customHeight="1">
      <c r="A294" s="4"/>
      <c r="B294" s="4"/>
      <c r="C294" s="4"/>
      <c r="D294" s="4"/>
      <c r="L294" s="4"/>
      <c r="M294" s="4"/>
    </row>
    <row r="295" spans="1:13" ht="14.25" customHeight="1">
      <c r="A295" s="4"/>
      <c r="B295" s="4"/>
      <c r="C295" s="4"/>
      <c r="D295" s="4"/>
      <c r="L295" s="4"/>
      <c r="M295" s="4"/>
    </row>
    <row r="296" spans="1:13" ht="14.25" customHeight="1">
      <c r="A296" s="4"/>
      <c r="B296" s="4"/>
      <c r="C296" s="4"/>
      <c r="D296" s="4"/>
      <c r="L296" s="4"/>
      <c r="M296" s="4"/>
    </row>
    <row r="297" spans="1:13" ht="14.25" customHeight="1">
      <c r="A297" s="4"/>
      <c r="B297" s="4"/>
      <c r="C297" s="4"/>
      <c r="D297" s="4"/>
      <c r="L297" s="4"/>
      <c r="M297" s="4"/>
    </row>
    <row r="298" spans="1:13" ht="14.25" customHeight="1">
      <c r="A298" s="4"/>
      <c r="B298" s="4"/>
      <c r="C298" s="4"/>
      <c r="D298" s="4"/>
      <c r="L298" s="4"/>
      <c r="M298" s="4"/>
    </row>
    <row r="299" spans="1:13" ht="14.25" customHeight="1">
      <c r="A299" s="4"/>
      <c r="B299" s="4"/>
      <c r="C299" s="4"/>
      <c r="D299" s="4"/>
      <c r="L299" s="4"/>
      <c r="M299" s="4"/>
    </row>
    <row r="300" spans="1:13" ht="15" customHeight="1">
      <c r="A300" s="14" t="s">
        <v>1540</v>
      </c>
      <c r="B300" s="4"/>
      <c r="C300" s="4"/>
      <c r="D300" s="4"/>
      <c r="L300" s="4"/>
      <c r="M300" s="4"/>
    </row>
    <row r="301" spans="1:13" ht="14.25" customHeight="1">
      <c r="A301" s="4"/>
      <c r="B301" s="4"/>
      <c r="C301" s="4"/>
      <c r="D301" s="4"/>
      <c r="L301" s="4"/>
      <c r="M301" s="4"/>
    </row>
    <row r="302" spans="1:13" ht="14.25" customHeight="1">
      <c r="A302" s="31" t="s">
        <v>893</v>
      </c>
      <c r="B302" s="31" t="s">
        <v>1541</v>
      </c>
      <c r="C302" s="31" t="s">
        <v>1542</v>
      </c>
      <c r="D302" s="31" t="s">
        <v>1543</v>
      </c>
      <c r="L302" s="4"/>
      <c r="M302" s="4"/>
    </row>
    <row r="303" spans="1:13" ht="14.25" customHeight="1">
      <c r="A303" s="4" t="s">
        <v>1544</v>
      </c>
      <c r="B303" s="107">
        <v>75000000</v>
      </c>
      <c r="C303" s="107">
        <v>95000000</v>
      </c>
      <c r="D303" s="107">
        <v>57000000</v>
      </c>
      <c r="L303" s="4"/>
      <c r="M303" s="4"/>
    </row>
    <row r="304" spans="1:13" ht="14.25" customHeight="1">
      <c r="A304" s="4" t="s">
        <v>1545</v>
      </c>
      <c r="B304" s="107">
        <v>85000000</v>
      </c>
      <c r="C304" s="107">
        <v>110000000</v>
      </c>
      <c r="D304" s="107">
        <v>57000000</v>
      </c>
      <c r="L304" s="4"/>
      <c r="M304" s="4"/>
    </row>
    <row r="305" spans="1:13" ht="14.25" customHeight="1">
      <c r="A305" s="4" t="s">
        <v>1546</v>
      </c>
      <c r="B305" s="107">
        <v>110000000</v>
      </c>
      <c r="C305" s="107">
        <v>140000000</v>
      </c>
      <c r="D305" s="107">
        <v>57000000</v>
      </c>
      <c r="L305" s="4"/>
      <c r="M305" s="4"/>
    </row>
    <row r="306" spans="1:13" ht="14.25" customHeight="1">
      <c r="A306" s="4" t="s">
        <v>1547</v>
      </c>
      <c r="B306" s="107">
        <v>120000000</v>
      </c>
      <c r="C306" s="107">
        <v>160000000</v>
      </c>
      <c r="D306" s="107">
        <v>57000000</v>
      </c>
      <c r="L306" s="4"/>
      <c r="M306" s="4"/>
    </row>
    <row r="307" spans="1:13" ht="14.25" customHeight="1">
      <c r="A307" s="4" t="s">
        <v>1548</v>
      </c>
      <c r="B307" s="107">
        <v>130000000</v>
      </c>
      <c r="C307" s="107">
        <v>180000000</v>
      </c>
      <c r="D307" s="107">
        <v>57000000</v>
      </c>
      <c r="L307" s="4"/>
      <c r="M307" s="4"/>
    </row>
    <row r="308" spans="1:13" ht="14.25" customHeight="1">
      <c r="A308" s="4"/>
      <c r="B308" s="4"/>
      <c r="C308" s="4"/>
      <c r="D308" s="4"/>
      <c r="L308" s="4"/>
      <c r="M308" s="4"/>
    </row>
    <row r="309" spans="1:13" ht="14.25" customHeight="1">
      <c r="A309" s="4"/>
      <c r="B309" s="4"/>
      <c r="C309" s="4"/>
      <c r="D309" s="4"/>
      <c r="L309" s="4"/>
      <c r="M309" s="4"/>
    </row>
    <row r="310" spans="1:13" ht="14.25" customHeight="1">
      <c r="A310" s="4"/>
      <c r="B310" s="4"/>
      <c r="C310" s="4"/>
      <c r="D310" s="4"/>
      <c r="L310" s="4"/>
      <c r="M310" s="4"/>
    </row>
    <row r="311" spans="1:13" ht="14.25" customHeight="1">
      <c r="A311" s="4"/>
      <c r="B311" s="4"/>
      <c r="C311" s="4"/>
      <c r="D311" s="4"/>
      <c r="L311" s="4"/>
      <c r="M311" s="4"/>
    </row>
    <row r="312" spans="1:13" ht="14.25" customHeight="1">
      <c r="A312" s="4"/>
      <c r="B312" s="4"/>
      <c r="C312" s="4"/>
      <c r="D312" s="4"/>
      <c r="L312" s="4"/>
      <c r="M312" s="4"/>
    </row>
    <row r="313" spans="1:13" ht="14.25" customHeight="1">
      <c r="A313" s="4"/>
      <c r="B313" s="4"/>
      <c r="C313" s="4"/>
      <c r="D313" s="4"/>
      <c r="L313" s="4"/>
      <c r="M313" s="4"/>
    </row>
    <row r="314" spans="1:13" ht="14.25" customHeight="1">
      <c r="A314" s="4"/>
      <c r="B314" s="4"/>
      <c r="C314" s="4"/>
      <c r="D314" s="4"/>
      <c r="L314" s="4"/>
      <c r="M314" s="4"/>
    </row>
    <row r="315" spans="1:13" ht="14.25" customHeight="1">
      <c r="A315" s="4"/>
      <c r="B315" s="4"/>
      <c r="C315" s="4"/>
      <c r="D315" s="4"/>
      <c r="L315" s="4"/>
      <c r="M315" s="4"/>
    </row>
    <row r="316" spans="1:13" ht="14.25" customHeight="1">
      <c r="A316" s="4"/>
      <c r="B316" s="4"/>
      <c r="C316" s="4"/>
      <c r="D316" s="4"/>
      <c r="L316" s="4"/>
      <c r="M316" s="4"/>
    </row>
    <row r="317" spans="1:13" ht="14.25" customHeight="1">
      <c r="A317" s="4"/>
      <c r="B317" s="4"/>
      <c r="C317" s="4"/>
      <c r="D317" s="4"/>
      <c r="L317" s="4"/>
      <c r="M317" s="4"/>
    </row>
    <row r="318" spans="1:13" ht="14.25" customHeight="1">
      <c r="A318" s="4"/>
      <c r="B318" s="4"/>
      <c r="C318" s="4"/>
      <c r="D318" s="4"/>
      <c r="L318" s="4"/>
      <c r="M318" s="4"/>
    </row>
    <row r="319" spans="1:13" ht="14.25" customHeight="1">
      <c r="A319" s="4"/>
      <c r="B319" s="4"/>
      <c r="C319" s="4"/>
      <c r="D319" s="4"/>
      <c r="L319" s="4"/>
      <c r="M319" s="4"/>
    </row>
    <row r="320" spans="1:13" ht="15" customHeight="1">
      <c r="A320" s="14" t="s">
        <v>1549</v>
      </c>
      <c r="B320" s="4"/>
      <c r="C320" s="4"/>
      <c r="D320" s="4"/>
      <c r="L320" s="4"/>
      <c r="M320" s="4"/>
    </row>
    <row r="321" spans="1:13" ht="14.25" customHeight="1">
      <c r="A321" s="4"/>
      <c r="B321" s="4"/>
      <c r="C321" s="4"/>
      <c r="D321" s="4"/>
      <c r="L321" s="4"/>
      <c r="M321" s="4"/>
    </row>
    <row r="322" spans="1:13" ht="14.25" customHeight="1">
      <c r="A322" s="31" t="s">
        <v>496</v>
      </c>
      <c r="B322" s="31" t="s">
        <v>489</v>
      </c>
      <c r="C322" s="31" t="s">
        <v>1550</v>
      </c>
      <c r="D322" s="4"/>
      <c r="L322" s="4"/>
      <c r="M322" s="4"/>
    </row>
    <row r="323" spans="1:13" ht="14.25" customHeight="1">
      <c r="A323" s="4">
        <v>0</v>
      </c>
      <c r="B323" s="107">
        <v>177000000</v>
      </c>
      <c r="C323" s="107">
        <v>120000000</v>
      </c>
      <c r="D323" s="4"/>
      <c r="L323" s="4"/>
      <c r="M323" s="4"/>
    </row>
    <row r="324" spans="1:13" ht="14.25" customHeight="1">
      <c r="A324" s="4">
        <v>6</v>
      </c>
      <c r="B324" s="107">
        <v>230000000</v>
      </c>
      <c r="C324" s="107">
        <v>173000000</v>
      </c>
      <c r="D324" s="4"/>
      <c r="L324" s="4"/>
      <c r="M324" s="4"/>
    </row>
    <row r="325" spans="1:13" ht="14.25" customHeight="1">
      <c r="A325" s="4">
        <v>12</v>
      </c>
      <c r="B325" s="107">
        <v>285000000</v>
      </c>
      <c r="C325" s="107">
        <v>228000000</v>
      </c>
      <c r="D325" s="4"/>
      <c r="L325" s="4"/>
      <c r="M325" s="4"/>
    </row>
    <row r="326" spans="1:13" ht="14.25" customHeight="1">
      <c r="A326" s="4">
        <v>18</v>
      </c>
      <c r="B326" s="107">
        <v>340000000</v>
      </c>
      <c r="C326" s="107">
        <v>283000000</v>
      </c>
      <c r="D326" s="4"/>
      <c r="L326" s="4"/>
      <c r="M326" s="4"/>
    </row>
    <row r="327" spans="1:13" ht="14.25" customHeight="1">
      <c r="A327" s="4">
        <v>24</v>
      </c>
      <c r="B327" s="107">
        <v>395000000</v>
      </c>
      <c r="C327" s="107">
        <v>338000000</v>
      </c>
      <c r="D327" s="4"/>
      <c r="L327" s="4"/>
      <c r="M327" s="4"/>
    </row>
    <row r="328" spans="1:13" ht="14.25" customHeight="1">
      <c r="A328" s="4">
        <v>30</v>
      </c>
      <c r="B328" s="107">
        <v>440000000</v>
      </c>
      <c r="C328" s="107">
        <v>383000000</v>
      </c>
      <c r="D328" s="4"/>
      <c r="L328" s="4"/>
      <c r="M328" s="4"/>
    </row>
    <row r="329" spans="1:13" ht="14.25" customHeight="1">
      <c r="A329" s="4">
        <v>36</v>
      </c>
      <c r="B329" s="107">
        <v>485400000</v>
      </c>
      <c r="C329" s="107">
        <v>428400000</v>
      </c>
      <c r="D329" s="4"/>
      <c r="L329" s="4"/>
      <c r="M329" s="4"/>
    </row>
    <row r="330" spans="1:13" ht="14.25" customHeight="1">
      <c r="A330" s="4"/>
      <c r="B330" s="4"/>
      <c r="C330" s="4"/>
      <c r="D330" s="4"/>
      <c r="L330" s="4"/>
      <c r="M330" s="4"/>
    </row>
    <row r="331" spans="1:13" ht="14.25" customHeight="1">
      <c r="A331" s="4"/>
      <c r="B331" s="4"/>
      <c r="C331" s="4"/>
      <c r="D331" s="4"/>
      <c r="L331" s="4"/>
      <c r="M331" s="4"/>
    </row>
    <row r="332" spans="1:13" ht="14.25" customHeight="1">
      <c r="A332" s="4"/>
      <c r="B332" s="4"/>
      <c r="C332" s="4"/>
      <c r="D332" s="4"/>
      <c r="L332" s="4"/>
      <c r="M332" s="4"/>
    </row>
    <row r="333" spans="1:13" ht="14.25" customHeight="1">
      <c r="A333" s="4"/>
      <c r="B333" s="4"/>
      <c r="C333" s="4"/>
      <c r="D333" s="4"/>
      <c r="L333" s="4"/>
      <c r="M333" s="4"/>
    </row>
    <row r="334" spans="1:13" ht="14.25" customHeight="1">
      <c r="A334" s="4"/>
      <c r="B334" s="4"/>
      <c r="C334" s="4"/>
      <c r="D334" s="4"/>
      <c r="L334" s="4"/>
      <c r="M334" s="4"/>
    </row>
    <row r="335" spans="1:13" ht="14.25" customHeight="1">
      <c r="A335" s="4"/>
      <c r="B335" s="4"/>
      <c r="C335" s="4"/>
      <c r="D335" s="4"/>
      <c r="L335" s="4"/>
      <c r="M335" s="4"/>
    </row>
    <row r="336" spans="1:13" ht="14.25" customHeight="1">
      <c r="A336" s="4"/>
      <c r="B336" s="4"/>
      <c r="C336" s="4"/>
      <c r="D336" s="4"/>
      <c r="L336" s="4"/>
      <c r="M336" s="4"/>
    </row>
    <row r="337" spans="1:13" ht="14.25" customHeight="1">
      <c r="A337" s="4"/>
      <c r="B337" s="4"/>
      <c r="C337" s="4"/>
      <c r="D337" s="4"/>
      <c r="L337" s="4"/>
      <c r="M337" s="4"/>
    </row>
    <row r="338" spans="1:13" ht="14.25" customHeight="1">
      <c r="A338" s="4"/>
      <c r="B338" s="4"/>
      <c r="C338" s="4"/>
      <c r="D338" s="4"/>
      <c r="L338" s="4"/>
      <c r="M338" s="4"/>
    </row>
    <row r="339" spans="1:13" ht="14.25" customHeight="1">
      <c r="A339" s="4"/>
      <c r="B339" s="4"/>
      <c r="C339" s="4"/>
      <c r="D339" s="4"/>
      <c r="L339" s="4"/>
      <c r="M339" s="4"/>
    </row>
    <row r="340" spans="1:13" ht="15" customHeight="1">
      <c r="A340" s="14" t="s">
        <v>1551</v>
      </c>
      <c r="B340" s="4"/>
      <c r="C340" s="4"/>
      <c r="D340" s="4"/>
      <c r="L340" s="4"/>
      <c r="M340" s="4"/>
    </row>
    <row r="341" spans="1:13" ht="14.25" customHeight="1">
      <c r="A341" s="4"/>
      <c r="B341" s="4"/>
      <c r="C341" s="4"/>
      <c r="D341" s="4"/>
      <c r="L341" s="4"/>
      <c r="M341" s="4"/>
    </row>
    <row r="342" spans="1:13" ht="14.25" customHeight="1">
      <c r="A342" s="31" t="s">
        <v>75</v>
      </c>
      <c r="B342" s="31" t="s">
        <v>76</v>
      </c>
      <c r="C342" s="31" t="s">
        <v>77</v>
      </c>
      <c r="D342" s="31" t="s">
        <v>489</v>
      </c>
      <c r="L342" s="4"/>
      <c r="M342" s="4"/>
    </row>
    <row r="343" spans="1:13" ht="14.25" customHeight="1">
      <c r="A343" s="4" t="s">
        <v>1552</v>
      </c>
      <c r="B343" s="336">
        <v>80</v>
      </c>
      <c r="C343" s="107">
        <v>250000</v>
      </c>
      <c r="D343" s="107">
        <v>20000000</v>
      </c>
      <c r="L343" s="4"/>
      <c r="M343" s="4"/>
    </row>
    <row r="344" spans="1:13" ht="14.25" customHeight="1">
      <c r="A344" s="4" t="s">
        <v>82</v>
      </c>
      <c r="B344" s="336">
        <v>60</v>
      </c>
      <c r="C344" s="107">
        <v>312500</v>
      </c>
      <c r="D344" s="107">
        <v>18750000</v>
      </c>
      <c r="L344" s="4"/>
      <c r="M344" s="4"/>
    </row>
    <row r="345" spans="1:13" ht="14.25" customHeight="1">
      <c r="A345" s="4" t="s">
        <v>84</v>
      </c>
      <c r="B345" s="336">
        <v>64</v>
      </c>
      <c r="C345" s="107">
        <v>325000</v>
      </c>
      <c r="D345" s="107">
        <v>20800000</v>
      </c>
      <c r="L345" s="4"/>
      <c r="M345" s="4"/>
    </row>
    <row r="346" spans="1:13" ht="14.25" customHeight="1">
      <c r="A346" s="4" t="s">
        <v>1553</v>
      </c>
      <c r="B346" s="336">
        <v>26</v>
      </c>
      <c r="C346" s="107">
        <v>445000</v>
      </c>
      <c r="D346" s="107">
        <v>11570000</v>
      </c>
      <c r="L346" s="4"/>
      <c r="M346" s="4"/>
    </row>
    <row r="347" spans="1:13" ht="14.25" customHeight="1">
      <c r="A347" s="4"/>
      <c r="B347" s="4"/>
      <c r="C347" s="4"/>
      <c r="D347" s="4"/>
      <c r="L347" s="4"/>
      <c r="M347" s="4"/>
    </row>
    <row r="348" spans="1:13" ht="14.25" customHeight="1">
      <c r="A348" s="4"/>
      <c r="B348" s="4"/>
      <c r="C348" s="4"/>
      <c r="D348" s="4"/>
      <c r="L348" s="4"/>
      <c r="M348" s="4"/>
    </row>
    <row r="349" spans="1:13" ht="14.25" customHeight="1">
      <c r="A349" s="4"/>
      <c r="B349" s="4"/>
      <c r="C349" s="4"/>
      <c r="D349" s="4"/>
      <c r="L349" s="4"/>
      <c r="M349" s="4"/>
    </row>
    <row r="350" spans="1:13" ht="14.25" customHeight="1">
      <c r="A350" s="4"/>
      <c r="B350" s="4"/>
      <c r="C350" s="4"/>
      <c r="D350" s="4"/>
      <c r="L350" s="4"/>
      <c r="M350" s="4"/>
    </row>
    <row r="351" spans="1:13" ht="14.25" customHeight="1">
      <c r="A351" s="4"/>
      <c r="B351" s="4"/>
      <c r="C351" s="4"/>
      <c r="D351" s="4"/>
      <c r="L351" s="4"/>
      <c r="M351" s="4"/>
    </row>
    <row r="352" spans="1:13" ht="14.25" customHeight="1">
      <c r="A352" s="4"/>
      <c r="B352" s="4"/>
      <c r="C352" s="4"/>
      <c r="D352" s="4"/>
      <c r="L352" s="4"/>
      <c r="M352" s="4"/>
    </row>
    <row r="353" spans="1:13" ht="14.25" customHeight="1">
      <c r="A353" s="4"/>
      <c r="B353" s="4"/>
      <c r="C353" s="4"/>
      <c r="D353" s="4"/>
      <c r="L353" s="4"/>
      <c r="M353" s="4"/>
    </row>
    <row r="354" spans="1:13" ht="14.25" customHeight="1">
      <c r="A354" s="4"/>
      <c r="B354" s="4"/>
      <c r="C354" s="4"/>
      <c r="D354" s="4"/>
      <c r="L354" s="4"/>
      <c r="M354" s="4"/>
    </row>
    <row r="355" spans="1:13" ht="14.25" customHeight="1">
      <c r="A355" s="4"/>
      <c r="B355" s="4"/>
      <c r="C355" s="4"/>
      <c r="D355" s="4"/>
      <c r="L355" s="4"/>
      <c r="M355" s="4"/>
    </row>
    <row r="356" spans="1:13" ht="14.25" customHeight="1">
      <c r="A356" s="4"/>
      <c r="B356" s="4"/>
      <c r="C356" s="4"/>
      <c r="D356" s="4"/>
      <c r="L356" s="4"/>
      <c r="M356" s="4"/>
    </row>
    <row r="357" spans="1:13" ht="14.25" customHeight="1">
      <c r="A357" s="4"/>
      <c r="B357" s="4"/>
      <c r="C357" s="4"/>
      <c r="D357" s="4"/>
      <c r="L357" s="4"/>
      <c r="M357" s="4"/>
    </row>
    <row r="358" spans="1:13" ht="14.25" customHeight="1">
      <c r="A358" s="4"/>
      <c r="B358" s="4"/>
      <c r="C358" s="4"/>
      <c r="D358" s="4"/>
      <c r="L358" s="4"/>
      <c r="M358" s="4"/>
    </row>
    <row r="359" spans="1:13" ht="14.25" customHeight="1">
      <c r="A359" s="4"/>
      <c r="B359" s="4"/>
      <c r="C359" s="4"/>
      <c r="D359" s="4"/>
      <c r="L359" s="4"/>
      <c r="M359" s="4"/>
    </row>
    <row r="360" spans="1:13" ht="15" customHeight="1">
      <c r="A360" s="14" t="s">
        <v>1554</v>
      </c>
      <c r="B360" s="4"/>
      <c r="C360" s="4"/>
      <c r="D360" s="4"/>
      <c r="L360" s="4"/>
      <c r="M360" s="4"/>
    </row>
    <row r="361" spans="1:13" ht="14.25" customHeight="1">
      <c r="A361" s="4"/>
      <c r="B361" s="4"/>
      <c r="C361" s="4"/>
      <c r="D361" s="4"/>
      <c r="L361" s="4"/>
      <c r="M361" s="4"/>
    </row>
    <row r="362" spans="1:13" ht="14.25" customHeight="1">
      <c r="A362" s="31" t="s">
        <v>488</v>
      </c>
      <c r="B362" s="31" t="s">
        <v>489</v>
      </c>
      <c r="C362" s="31" t="s">
        <v>468</v>
      </c>
      <c r="D362" s="31" t="s">
        <v>490</v>
      </c>
      <c r="L362" s="4"/>
      <c r="M362" s="4"/>
    </row>
    <row r="363" spans="1:13" ht="14.25" customHeight="1">
      <c r="A363" s="4" t="s">
        <v>492</v>
      </c>
      <c r="B363" s="107">
        <v>86800000</v>
      </c>
      <c r="C363" s="107">
        <v>29800000</v>
      </c>
      <c r="D363" s="337">
        <v>1.52</v>
      </c>
      <c r="L363" s="4"/>
      <c r="M363" s="4"/>
    </row>
    <row r="364" spans="1:13" ht="14.25" customHeight="1">
      <c r="A364" s="4" t="s">
        <v>1555</v>
      </c>
      <c r="B364" s="107">
        <v>177000000</v>
      </c>
      <c r="C364" s="107">
        <v>120000000</v>
      </c>
      <c r="D364" s="337">
        <v>3.11</v>
      </c>
      <c r="L364" s="4"/>
      <c r="M364" s="4"/>
    </row>
    <row r="365" spans="1:13" ht="14.25" customHeight="1">
      <c r="A365" s="4" t="s">
        <v>494</v>
      </c>
      <c r="B365" s="107">
        <v>208800000</v>
      </c>
      <c r="C365" s="107">
        <v>151800000</v>
      </c>
      <c r="D365" s="337">
        <v>3.66</v>
      </c>
      <c r="L365" s="4"/>
      <c r="M365" s="4"/>
    </row>
    <row r="366" spans="1:13" ht="14.25" customHeight="1">
      <c r="A366" s="4"/>
      <c r="B366" s="4"/>
      <c r="C366" s="4"/>
      <c r="D366" s="4"/>
      <c r="L366" s="4"/>
      <c r="M366" s="4"/>
    </row>
    <row r="367" spans="1:13" ht="14.25" customHeight="1">
      <c r="A367" s="4"/>
      <c r="B367" s="4"/>
      <c r="C367" s="4"/>
      <c r="D367" s="4"/>
      <c r="L367" s="4"/>
      <c r="M367" s="4"/>
    </row>
    <row r="368" spans="1:13" ht="14.25" customHeight="1">
      <c r="A368" s="4"/>
      <c r="B368" s="4"/>
      <c r="C368" s="4"/>
      <c r="D368" s="4"/>
      <c r="L368" s="4"/>
      <c r="M368" s="4"/>
    </row>
    <row r="369" spans="1:13" ht="14.25" customHeight="1">
      <c r="A369" s="4"/>
      <c r="B369" s="4"/>
      <c r="C369" s="4"/>
      <c r="D369" s="4"/>
      <c r="L369" s="4"/>
      <c r="M369" s="4"/>
    </row>
    <row r="370" spans="1:13" ht="14.25" customHeight="1">
      <c r="A370" s="4"/>
      <c r="B370" s="4"/>
      <c r="C370" s="4"/>
      <c r="D370" s="4"/>
      <c r="L370" s="4"/>
      <c r="M370" s="4"/>
    </row>
    <row r="371" spans="1:13" ht="14.25" customHeight="1">
      <c r="A371" s="4"/>
      <c r="B371" s="4"/>
      <c r="C371" s="4"/>
      <c r="D371" s="4"/>
      <c r="L371" s="4"/>
      <c r="M371" s="4"/>
    </row>
    <row r="372" spans="1:13" ht="14.25" customHeight="1">
      <c r="A372" s="4"/>
      <c r="B372" s="4"/>
      <c r="C372" s="4"/>
      <c r="D372" s="4"/>
      <c r="L372" s="4"/>
      <c r="M372" s="4"/>
    </row>
    <row r="373" spans="1:13" ht="14.25" customHeight="1">
      <c r="A373" s="4"/>
      <c r="B373" s="4"/>
      <c r="C373" s="4"/>
      <c r="D373" s="4"/>
      <c r="L373" s="4"/>
      <c r="M373" s="4"/>
    </row>
    <row r="374" spans="1:13" ht="14.25" customHeight="1">
      <c r="A374" s="4"/>
      <c r="B374" s="4"/>
      <c r="C374" s="4"/>
      <c r="D374" s="4"/>
      <c r="L374" s="4"/>
      <c r="M374" s="4"/>
    </row>
    <row r="375" spans="1:13" ht="14.25" customHeight="1">
      <c r="A375" s="4"/>
      <c r="B375" s="4"/>
      <c r="C375" s="4"/>
      <c r="D375" s="4"/>
      <c r="L375" s="4"/>
      <c r="M375" s="4"/>
    </row>
    <row r="376" spans="1:13" ht="14.25" customHeight="1">
      <c r="A376" s="4"/>
      <c r="B376" s="4"/>
      <c r="C376" s="4"/>
      <c r="D376" s="4"/>
      <c r="L376" s="4"/>
      <c r="M376" s="4"/>
    </row>
    <row r="377" spans="1:13" ht="14.25" customHeight="1">
      <c r="A377" s="4"/>
      <c r="B377" s="4"/>
      <c r="C377" s="4"/>
      <c r="D377" s="4"/>
      <c r="L377" s="4"/>
      <c r="M377" s="4"/>
    </row>
    <row r="378" spans="1:13" ht="14.25" customHeight="1">
      <c r="A378" s="4"/>
      <c r="B378" s="4"/>
      <c r="C378" s="4"/>
      <c r="D378" s="4"/>
      <c r="L378" s="4"/>
      <c r="M378" s="4"/>
    </row>
    <row r="379" spans="1:13" ht="14.25" customHeight="1">
      <c r="A379" s="4"/>
      <c r="B379" s="4"/>
      <c r="C379" s="4"/>
      <c r="D379" s="4"/>
      <c r="L379" s="4"/>
      <c r="M379" s="4"/>
    </row>
    <row r="380" spans="1:13" ht="15" customHeight="1">
      <c r="A380" s="14" t="s">
        <v>1556</v>
      </c>
      <c r="B380" s="4"/>
      <c r="C380" s="4"/>
      <c r="D380" s="4"/>
      <c r="L380" s="4"/>
      <c r="M380" s="4"/>
    </row>
    <row r="381" spans="1:13" ht="14.25" customHeight="1">
      <c r="A381" s="4"/>
      <c r="B381" s="4"/>
      <c r="C381" s="4"/>
      <c r="D381" s="4"/>
      <c r="L381" s="4"/>
      <c r="M381" s="4"/>
    </row>
    <row r="382" spans="1:13" ht="14.25" customHeight="1">
      <c r="A382" s="31" t="s">
        <v>1557</v>
      </c>
      <c r="B382" s="31" t="s">
        <v>1558</v>
      </c>
      <c r="C382" s="31" t="s">
        <v>1559</v>
      </c>
      <c r="D382" s="4"/>
      <c r="L382" s="4"/>
      <c r="M382" s="4"/>
    </row>
    <row r="383" spans="1:13" ht="14.25" customHeight="1">
      <c r="A383" s="4" t="s">
        <v>1560</v>
      </c>
      <c r="B383" s="337">
        <v>1.5</v>
      </c>
      <c r="C383" s="337">
        <v>3.11</v>
      </c>
      <c r="D383" s="4"/>
      <c r="L383" s="4"/>
      <c r="M383" s="4"/>
    </row>
    <row r="384" spans="1:13" ht="14.25" customHeight="1">
      <c r="A384" s="4" t="s">
        <v>1561</v>
      </c>
      <c r="B384" s="337">
        <v>2</v>
      </c>
      <c r="C384" s="337">
        <v>3.11</v>
      </c>
      <c r="D384" s="4"/>
      <c r="L384" s="4"/>
      <c r="M384" s="4"/>
    </row>
    <row r="385" spans="1:13" ht="14.25" customHeight="1">
      <c r="A385" s="4" t="s">
        <v>1562</v>
      </c>
      <c r="B385" s="337">
        <v>1.8</v>
      </c>
      <c r="C385" s="337">
        <v>3.11</v>
      </c>
      <c r="D385" s="4"/>
      <c r="L385" s="4"/>
      <c r="M385" s="4"/>
    </row>
    <row r="386" spans="1:13" ht="14.25" customHeight="1">
      <c r="A386" s="4" t="s">
        <v>1563</v>
      </c>
      <c r="B386" s="337">
        <v>2.5</v>
      </c>
      <c r="C386" s="337">
        <v>3.11</v>
      </c>
      <c r="D386" s="4"/>
      <c r="L386" s="4"/>
      <c r="M386" s="4"/>
    </row>
    <row r="387" spans="1:13" ht="14.25" customHeight="1">
      <c r="A387" s="4"/>
      <c r="B387" s="4"/>
      <c r="C387" s="4"/>
      <c r="D387" s="4"/>
      <c r="L387" s="4"/>
      <c r="M387" s="4"/>
    </row>
    <row r="388" spans="1:13" ht="14.25" customHeight="1">
      <c r="A388" s="4"/>
      <c r="B388" s="4"/>
      <c r="C388" s="4"/>
      <c r="D388" s="4"/>
      <c r="L388" s="4"/>
      <c r="M388" s="4"/>
    </row>
    <row r="389" spans="1:13" ht="14.25" customHeight="1">
      <c r="A389" s="4"/>
      <c r="B389" s="4"/>
      <c r="C389" s="4"/>
      <c r="D389" s="4"/>
      <c r="L389" s="4"/>
      <c r="M389" s="4"/>
    </row>
    <row r="390" spans="1:13" ht="14.25" customHeight="1">
      <c r="A390" s="4"/>
      <c r="B390" s="4"/>
      <c r="C390" s="4"/>
      <c r="D390" s="4"/>
      <c r="L390" s="4"/>
      <c r="M390" s="4"/>
    </row>
    <row r="391" spans="1:13" ht="14.25" customHeight="1">
      <c r="A391" s="4"/>
      <c r="B391" s="4"/>
      <c r="C391" s="4"/>
      <c r="D391" s="4"/>
      <c r="L391" s="4"/>
      <c r="M391" s="4"/>
    </row>
    <row r="392" spans="1:13" ht="14.25" customHeight="1">
      <c r="A392" s="4"/>
      <c r="B392" s="4"/>
      <c r="C392" s="4"/>
      <c r="D392" s="4"/>
      <c r="L392" s="4"/>
      <c r="M392" s="4"/>
    </row>
    <row r="393" spans="1:13" ht="14.25" customHeight="1">
      <c r="A393" s="4"/>
      <c r="B393" s="4"/>
      <c r="C393" s="4"/>
      <c r="D393" s="4"/>
      <c r="L393" s="4"/>
      <c r="M393" s="4"/>
    </row>
    <row r="394" spans="1:13" ht="14.25" customHeight="1">
      <c r="A394" s="4"/>
      <c r="B394" s="4"/>
      <c r="C394" s="4"/>
      <c r="D394" s="4"/>
      <c r="L394" s="4"/>
      <c r="M394" s="4"/>
    </row>
    <row r="395" spans="1:13" ht="14.25" customHeight="1">
      <c r="A395" s="4"/>
      <c r="B395" s="4"/>
      <c r="C395" s="4"/>
      <c r="D395" s="4"/>
      <c r="L395" s="4"/>
      <c r="M395" s="4"/>
    </row>
    <row r="396" spans="1:13" ht="14.25" customHeight="1">
      <c r="A396" s="4"/>
      <c r="B396" s="4"/>
      <c r="C396" s="4"/>
      <c r="D396" s="4"/>
      <c r="L396" s="4"/>
      <c r="M396" s="4"/>
    </row>
    <row r="397" spans="1:13" ht="14.25" customHeight="1">
      <c r="A397" s="4"/>
      <c r="B397" s="4"/>
      <c r="C397" s="4"/>
      <c r="D397" s="4"/>
      <c r="L397" s="4"/>
      <c r="M397" s="4"/>
    </row>
    <row r="398" spans="1:13" ht="14.25" customHeight="1">
      <c r="A398" s="4"/>
      <c r="B398" s="4"/>
      <c r="C398" s="4"/>
      <c r="D398" s="4"/>
      <c r="L398" s="4"/>
      <c r="M398" s="4"/>
    </row>
    <row r="399" spans="1:13" ht="14.25" customHeight="1">
      <c r="A399" s="4"/>
      <c r="B399" s="4"/>
      <c r="C399" s="4"/>
      <c r="D399" s="4"/>
      <c r="L399" s="4"/>
      <c r="M399" s="4"/>
    </row>
    <row r="400" spans="1:13" ht="15" customHeight="1">
      <c r="A400" s="14" t="s">
        <v>1564</v>
      </c>
      <c r="B400" s="4"/>
      <c r="C400" s="4"/>
      <c r="D400" s="4"/>
      <c r="L400" s="4"/>
      <c r="M400" s="4"/>
    </row>
    <row r="401" spans="1:13" ht="14.25" customHeight="1">
      <c r="A401" s="4"/>
      <c r="B401" s="4"/>
      <c r="C401" s="4"/>
      <c r="D401" s="4"/>
      <c r="L401" s="4"/>
      <c r="M401" s="4"/>
    </row>
    <row r="402" spans="1:13" ht="14.25" customHeight="1">
      <c r="A402" s="31" t="s">
        <v>699</v>
      </c>
      <c r="B402" s="31" t="s">
        <v>498</v>
      </c>
      <c r="C402" s="4"/>
      <c r="D402" s="4"/>
      <c r="L402" s="4"/>
      <c r="M402" s="4"/>
    </row>
    <row r="403" spans="1:13" ht="14.25" customHeight="1">
      <c r="A403" s="4" t="s">
        <v>1565</v>
      </c>
      <c r="B403" s="107">
        <v>68370000</v>
      </c>
      <c r="C403" s="4"/>
      <c r="D403" s="4"/>
      <c r="L403" s="4"/>
      <c r="M403" s="4"/>
    </row>
    <row r="404" spans="1:13" ht="14.25" customHeight="1">
      <c r="A404" s="4" t="s">
        <v>1566</v>
      </c>
      <c r="B404" s="107">
        <v>5400000</v>
      </c>
      <c r="C404" s="4"/>
      <c r="D404" s="4"/>
      <c r="L404" s="4"/>
      <c r="M404" s="4"/>
    </row>
    <row r="405" spans="1:13" ht="14.25" customHeight="1">
      <c r="A405" s="4" t="s">
        <v>114</v>
      </c>
      <c r="B405" s="107">
        <v>3600000</v>
      </c>
      <c r="C405" s="4"/>
      <c r="D405" s="4"/>
      <c r="L405" s="4"/>
      <c r="M405" s="4"/>
    </row>
    <row r="406" spans="1:13" ht="14.25" customHeight="1">
      <c r="A406" s="4" t="s">
        <v>1567</v>
      </c>
      <c r="B406" s="107">
        <v>2700000</v>
      </c>
      <c r="C406" s="4"/>
      <c r="D406" s="4"/>
      <c r="L406" s="4"/>
      <c r="M406" s="4"/>
    </row>
    <row r="407" spans="1:13" ht="14.25" customHeight="1">
      <c r="A407" s="4" t="s">
        <v>1568</v>
      </c>
      <c r="B407" s="107">
        <v>1800000</v>
      </c>
      <c r="C407" s="4"/>
      <c r="D407" s="4"/>
      <c r="L407" s="4"/>
      <c r="M407" s="4"/>
    </row>
    <row r="408" spans="1:13" ht="14.25" customHeight="1">
      <c r="A408" s="4"/>
      <c r="B408" s="4"/>
      <c r="C408" s="4"/>
      <c r="D408" s="4"/>
      <c r="L408" s="4"/>
      <c r="M408" s="4"/>
    </row>
    <row r="409" spans="1:13" ht="14.25" customHeight="1">
      <c r="A409" s="4"/>
      <c r="B409" s="4"/>
      <c r="C409" s="4"/>
      <c r="D409" s="4"/>
      <c r="L409" s="4"/>
      <c r="M409" s="4"/>
    </row>
    <row r="410" spans="1:13" ht="14.25" customHeight="1">
      <c r="A410" s="4"/>
      <c r="B410" s="4"/>
      <c r="C410" s="4"/>
      <c r="D410" s="4"/>
      <c r="L410" s="4"/>
      <c r="M410" s="4"/>
    </row>
    <row r="411" spans="1:13" ht="14.25" customHeight="1">
      <c r="A411" s="4"/>
      <c r="B411" s="4"/>
      <c r="C411" s="4"/>
      <c r="D411" s="4"/>
      <c r="L411" s="4"/>
      <c r="M411" s="4"/>
    </row>
    <row r="412" spans="1:13" ht="14.25" customHeight="1">
      <c r="A412" s="4"/>
      <c r="B412" s="4"/>
      <c r="C412" s="4"/>
      <c r="D412" s="4"/>
      <c r="L412" s="4"/>
      <c r="M412" s="4"/>
    </row>
    <row r="413" spans="1:13" ht="14.25" customHeight="1">
      <c r="A413" s="4"/>
      <c r="B413" s="4"/>
      <c r="C413" s="4"/>
      <c r="D413" s="4"/>
      <c r="L413" s="4"/>
      <c r="M413" s="4"/>
    </row>
    <row r="414" spans="1:13" ht="14.25" customHeight="1">
      <c r="A414" s="4"/>
      <c r="B414" s="4"/>
      <c r="C414" s="4"/>
      <c r="D414" s="4"/>
      <c r="L414" s="4"/>
      <c r="M414" s="4"/>
    </row>
    <row r="415" spans="1:13" ht="14.25" customHeight="1">
      <c r="A415" s="4"/>
      <c r="B415" s="4"/>
      <c r="C415" s="4"/>
      <c r="D415" s="4"/>
      <c r="L415" s="4"/>
      <c r="M415" s="4"/>
    </row>
    <row r="416" spans="1:13" ht="14.25" customHeight="1">
      <c r="A416" s="4"/>
      <c r="B416" s="4"/>
      <c r="C416" s="4"/>
      <c r="D416" s="4"/>
      <c r="L416" s="4"/>
      <c r="M416" s="4"/>
    </row>
    <row r="417" spans="1:13" ht="14.25" customHeight="1">
      <c r="A417" s="4"/>
      <c r="B417" s="4"/>
      <c r="C417" s="4"/>
      <c r="D417" s="4"/>
      <c r="L417" s="4"/>
      <c r="M417" s="4"/>
    </row>
    <row r="418" spans="1:13" ht="14.25" customHeight="1">
      <c r="A418" s="4"/>
      <c r="B418" s="4"/>
      <c r="C418" s="4"/>
      <c r="D418" s="4"/>
      <c r="L418" s="4"/>
      <c r="M418" s="4"/>
    </row>
    <row r="419" spans="1:13" ht="14.25" customHeight="1">
      <c r="A419" s="4"/>
      <c r="B419" s="4"/>
      <c r="C419" s="4"/>
      <c r="D419" s="4"/>
      <c r="L419" s="4"/>
      <c r="M419" s="4"/>
    </row>
    <row r="420" spans="1:13" ht="15" customHeight="1">
      <c r="A420" s="14" t="s">
        <v>1569</v>
      </c>
      <c r="B420" s="4"/>
      <c r="C420" s="4"/>
      <c r="D420" s="4"/>
      <c r="L420" s="4"/>
      <c r="M420" s="4"/>
    </row>
    <row r="421" spans="1:13" ht="14.25" customHeight="1">
      <c r="A421" s="4"/>
      <c r="B421" s="4"/>
      <c r="C421" s="4"/>
      <c r="D421" s="4"/>
      <c r="L421" s="4"/>
      <c r="M421" s="4"/>
    </row>
    <row r="422" spans="1:13" ht="14.25" customHeight="1">
      <c r="A422" s="31" t="s">
        <v>182</v>
      </c>
      <c r="B422" s="31" t="s">
        <v>40</v>
      </c>
      <c r="C422" s="31" t="s">
        <v>41</v>
      </c>
      <c r="D422" s="4"/>
      <c r="L422" s="4"/>
      <c r="M422" s="4"/>
    </row>
    <row r="423" spans="1:13" ht="14.25" customHeight="1">
      <c r="A423" s="4" t="s">
        <v>1570</v>
      </c>
      <c r="B423" s="107">
        <v>18000000</v>
      </c>
      <c r="C423" s="37">
        <v>0.5</v>
      </c>
      <c r="D423" s="4"/>
      <c r="L423" s="4"/>
      <c r="M423" s="4"/>
    </row>
    <row r="424" spans="1:13" ht="14.25" customHeight="1">
      <c r="A424" s="4" t="s">
        <v>934</v>
      </c>
      <c r="B424" s="107">
        <v>7200000</v>
      </c>
      <c r="C424" s="37">
        <v>0.2</v>
      </c>
      <c r="D424" s="4"/>
      <c r="L424" s="4"/>
      <c r="M424" s="4"/>
    </row>
    <row r="425" spans="1:13" ht="14.25" customHeight="1">
      <c r="A425" s="4" t="s">
        <v>1571</v>
      </c>
      <c r="B425" s="107">
        <v>5400000</v>
      </c>
      <c r="C425" s="37">
        <v>0.15</v>
      </c>
      <c r="D425" s="4"/>
      <c r="L425" s="4"/>
      <c r="M425" s="4"/>
    </row>
    <row r="426" spans="1:13" ht="14.25" customHeight="1">
      <c r="A426" s="4" t="s">
        <v>1572</v>
      </c>
      <c r="B426" s="107">
        <v>3600000</v>
      </c>
      <c r="C426" s="37">
        <v>0.1</v>
      </c>
      <c r="D426" s="4"/>
      <c r="L426" s="4"/>
      <c r="M426" s="4"/>
    </row>
    <row r="427" spans="1:13" ht="14.25" customHeight="1">
      <c r="A427" s="4" t="s">
        <v>1573</v>
      </c>
      <c r="B427" s="107">
        <v>1800000</v>
      </c>
      <c r="C427" s="37">
        <v>0.05</v>
      </c>
      <c r="D427" s="4"/>
      <c r="L427" s="4"/>
      <c r="M427" s="4"/>
    </row>
    <row r="428" spans="1:13" ht="14.25" customHeight="1">
      <c r="A428" s="4"/>
      <c r="B428" s="4"/>
      <c r="C428" s="4"/>
      <c r="D428" s="4"/>
      <c r="L428" s="4"/>
      <c r="M428" s="4"/>
    </row>
    <row r="429" spans="1:13" ht="14.25" customHeight="1">
      <c r="A429" s="4"/>
      <c r="B429" s="4"/>
      <c r="C429" s="4"/>
      <c r="D429" s="4"/>
      <c r="L429" s="4"/>
      <c r="M429" s="4"/>
    </row>
    <row r="430" spans="1:13" ht="14.25" customHeight="1">
      <c r="A430" s="4"/>
      <c r="B430" s="4"/>
      <c r="C430" s="4"/>
      <c r="D430" s="4"/>
      <c r="L430" s="4"/>
      <c r="M430" s="4"/>
    </row>
    <row r="431" spans="1:13" ht="14.25" customHeight="1">
      <c r="A431" s="4"/>
      <c r="B431" s="4"/>
      <c r="C431" s="4"/>
      <c r="D431" s="4"/>
      <c r="L431" s="4"/>
      <c r="M431" s="4"/>
    </row>
    <row r="432" spans="1:13" ht="14.25" customHeight="1">
      <c r="A432" s="4"/>
      <c r="B432" s="4"/>
      <c r="C432" s="4"/>
      <c r="D432" s="4"/>
      <c r="L432" s="4"/>
      <c r="M432" s="4"/>
    </row>
    <row r="433" spans="1:13" ht="14.25" customHeight="1">
      <c r="A433" s="4"/>
      <c r="B433" s="4"/>
      <c r="C433" s="4"/>
      <c r="D433" s="4"/>
      <c r="L433" s="4"/>
      <c r="M433" s="4"/>
    </row>
    <row r="434" spans="1:13" ht="14.25" customHeight="1">
      <c r="A434" s="4"/>
      <c r="B434" s="4"/>
      <c r="C434" s="4"/>
      <c r="D434" s="4"/>
      <c r="L434" s="4"/>
      <c r="M434" s="4"/>
    </row>
    <row r="435" spans="1:13" ht="14.25" customHeight="1">
      <c r="A435" s="4"/>
      <c r="B435" s="4"/>
      <c r="C435" s="4"/>
      <c r="D435" s="4"/>
      <c r="L435" s="4"/>
      <c r="M435" s="4"/>
    </row>
    <row r="436" spans="1:13" ht="14.25" customHeight="1">
      <c r="A436" s="4"/>
      <c r="B436" s="4"/>
      <c r="C436" s="4"/>
      <c r="D436" s="4"/>
      <c r="L436" s="4"/>
      <c r="M436" s="4"/>
    </row>
    <row r="437" spans="1:13" ht="14.25" customHeight="1">
      <c r="A437" s="4"/>
      <c r="B437" s="4"/>
      <c r="C437" s="4"/>
      <c r="D437" s="4"/>
      <c r="L437" s="4"/>
      <c r="M437" s="4"/>
    </row>
    <row r="438" spans="1:13" ht="14.25" customHeight="1">
      <c r="A438" s="4"/>
      <c r="B438" s="4"/>
      <c r="C438" s="4"/>
      <c r="D438" s="4"/>
      <c r="L438" s="4"/>
      <c r="M438" s="4"/>
    </row>
    <row r="439" spans="1:13" ht="14.25" customHeight="1">
      <c r="A439" s="4"/>
      <c r="B439" s="4"/>
      <c r="C439" s="4"/>
      <c r="D439" s="4"/>
      <c r="L439" s="4"/>
      <c r="M439" s="4"/>
    </row>
    <row r="440" spans="1:13" ht="15" customHeight="1">
      <c r="A440" s="14" t="s">
        <v>1574</v>
      </c>
      <c r="B440" s="4"/>
      <c r="C440" s="4"/>
      <c r="D440" s="4"/>
      <c r="L440" s="4"/>
      <c r="M440" s="4"/>
    </row>
    <row r="441" spans="1:13" ht="14.25" customHeight="1">
      <c r="A441" s="4"/>
      <c r="B441" s="4"/>
      <c r="C441" s="4"/>
      <c r="D441" s="4"/>
      <c r="L441" s="4"/>
      <c r="M441" s="4"/>
    </row>
    <row r="442" spans="1:13" ht="14.25" customHeight="1">
      <c r="A442" s="31" t="s">
        <v>1289</v>
      </c>
      <c r="B442" s="31" t="s">
        <v>500</v>
      </c>
      <c r="C442" s="4"/>
      <c r="D442" s="4"/>
      <c r="L442" s="4"/>
      <c r="M442" s="4"/>
    </row>
    <row r="443" spans="1:13" ht="14.25" customHeight="1">
      <c r="A443" s="4" t="s">
        <v>1575</v>
      </c>
      <c r="B443" s="107">
        <v>-57000000</v>
      </c>
      <c r="C443" s="4"/>
      <c r="D443" s="4"/>
      <c r="L443" s="4"/>
      <c r="M443" s="4"/>
    </row>
    <row r="444" spans="1:13" ht="14.25" customHeight="1">
      <c r="A444" s="4" t="s">
        <v>1297</v>
      </c>
      <c r="B444" s="107">
        <v>-52000000</v>
      </c>
      <c r="C444" s="4"/>
      <c r="D444" s="4"/>
      <c r="L444" s="4"/>
      <c r="M444" s="4"/>
    </row>
    <row r="445" spans="1:13" ht="14.25" customHeight="1">
      <c r="A445" s="4" t="s">
        <v>1301</v>
      </c>
      <c r="B445" s="107">
        <v>-42000000</v>
      </c>
      <c r="C445" s="4"/>
      <c r="D445" s="4"/>
      <c r="L445" s="4"/>
      <c r="M445" s="4"/>
    </row>
    <row r="446" spans="1:13" ht="14.25" customHeight="1">
      <c r="A446" s="4" t="s">
        <v>1306</v>
      </c>
      <c r="B446" s="107">
        <v>-25000000</v>
      </c>
      <c r="C446" s="4"/>
      <c r="D446" s="4"/>
      <c r="L446" s="4"/>
      <c r="M446" s="4"/>
    </row>
    <row r="447" spans="1:13" ht="14.25" customHeight="1">
      <c r="A447" s="4" t="s">
        <v>1312</v>
      </c>
      <c r="B447" s="107">
        <v>5000000</v>
      </c>
      <c r="C447" s="4"/>
      <c r="D447" s="4"/>
      <c r="L447" s="4"/>
      <c r="M447" s="4"/>
    </row>
    <row r="448" spans="1:13" ht="14.25" customHeight="1">
      <c r="A448" s="4" t="s">
        <v>1317</v>
      </c>
      <c r="B448" s="107">
        <v>45000000</v>
      </c>
      <c r="C448" s="4"/>
      <c r="D448" s="4"/>
      <c r="L448" s="4"/>
      <c r="M448" s="4"/>
    </row>
    <row r="449" spans="1:13" ht="14.25" customHeight="1">
      <c r="A449" s="4" t="s">
        <v>1321</v>
      </c>
      <c r="B449" s="107">
        <v>95000000</v>
      </c>
      <c r="C449" s="4"/>
      <c r="D449" s="4"/>
      <c r="L449" s="4"/>
      <c r="M449" s="4"/>
    </row>
    <row r="450" spans="1:13" ht="14.25" customHeight="1">
      <c r="A450" s="4"/>
      <c r="B450" s="4"/>
      <c r="C450" s="4"/>
      <c r="D450" s="4"/>
      <c r="L450" s="4"/>
      <c r="M450" s="4"/>
    </row>
    <row r="451" spans="1:13" ht="14.25" customHeight="1">
      <c r="A451" s="4"/>
      <c r="B451" s="4"/>
      <c r="C451" s="4"/>
      <c r="D451" s="4"/>
      <c r="L451" s="4"/>
      <c r="M451" s="4"/>
    </row>
    <row r="452" spans="1:13" ht="14.25" customHeight="1">
      <c r="A452" s="4"/>
      <c r="B452" s="4"/>
      <c r="C452" s="4"/>
      <c r="D452" s="4"/>
      <c r="L452" s="4"/>
      <c r="M452" s="4"/>
    </row>
    <row r="453" spans="1:13" ht="14.25" customHeight="1">
      <c r="A453" s="4"/>
      <c r="B453" s="4"/>
      <c r="C453" s="4"/>
      <c r="D453" s="4"/>
      <c r="L453" s="4"/>
      <c r="M453" s="4"/>
    </row>
    <row r="454" spans="1:13" ht="14.25" customHeight="1">
      <c r="A454" s="4"/>
      <c r="B454" s="4"/>
      <c r="C454" s="4"/>
      <c r="D454" s="4"/>
      <c r="L454" s="4"/>
      <c r="M454" s="4"/>
    </row>
    <row r="455" spans="1:13" ht="14.25" customHeight="1">
      <c r="A455" s="4"/>
      <c r="B455" s="4"/>
      <c r="C455" s="4"/>
      <c r="D455" s="4"/>
      <c r="L455" s="4"/>
      <c r="M455" s="4"/>
    </row>
    <row r="456" spans="1:13" ht="14.25" customHeight="1">
      <c r="A456" s="4"/>
      <c r="B456" s="4"/>
      <c r="C456" s="4"/>
      <c r="D456" s="4"/>
      <c r="L456" s="4"/>
      <c r="M456" s="4"/>
    </row>
    <row r="457" spans="1:13" ht="14.25" customHeight="1">
      <c r="A457" s="4"/>
      <c r="B457" s="4"/>
      <c r="C457" s="4"/>
      <c r="D457" s="4"/>
      <c r="L457" s="4"/>
      <c r="M457" s="4"/>
    </row>
    <row r="458" spans="1:13" ht="14.25" customHeight="1">
      <c r="A458" s="4"/>
      <c r="B458" s="4"/>
      <c r="C458" s="4"/>
      <c r="D458" s="4"/>
      <c r="L458" s="4"/>
      <c r="M458" s="4"/>
    </row>
    <row r="459" spans="1:13" ht="14.25" customHeight="1">
      <c r="A459" s="4"/>
      <c r="B459" s="4"/>
      <c r="C459" s="4"/>
      <c r="D459" s="4"/>
      <c r="L459" s="4"/>
      <c r="M459" s="4"/>
    </row>
    <row r="460" spans="1:13" ht="15" customHeight="1">
      <c r="A460" s="14" t="s">
        <v>1576</v>
      </c>
      <c r="B460" s="4"/>
      <c r="C460" s="4"/>
      <c r="D460" s="4"/>
      <c r="L460" s="4"/>
      <c r="M460" s="4"/>
    </row>
    <row r="461" spans="1:13" ht="14.25" customHeight="1">
      <c r="A461" s="4"/>
      <c r="B461" s="4"/>
      <c r="C461" s="4"/>
      <c r="D461" s="4"/>
      <c r="L461" s="4"/>
      <c r="M461" s="4"/>
    </row>
    <row r="462" spans="1:13" ht="14.25" customHeight="1">
      <c r="A462" s="31" t="s">
        <v>39</v>
      </c>
      <c r="B462" s="31" t="s">
        <v>472</v>
      </c>
      <c r="C462" s="4"/>
      <c r="D462" s="4"/>
      <c r="L462" s="4"/>
      <c r="M462" s="4"/>
    </row>
    <row r="463" spans="1:13" ht="14.25" customHeight="1">
      <c r="A463" s="4" t="s">
        <v>1577</v>
      </c>
      <c r="B463" s="107">
        <v>68370000</v>
      </c>
      <c r="C463" s="4"/>
      <c r="D463" s="4"/>
      <c r="L463" s="4"/>
      <c r="M463" s="4"/>
    </row>
    <row r="464" spans="1:13" ht="14.25" customHeight="1">
      <c r="A464" s="4" t="s">
        <v>82</v>
      </c>
      <c r="B464" s="107">
        <v>125000000</v>
      </c>
      <c r="C464" s="4"/>
      <c r="D464" s="4"/>
      <c r="L464" s="4"/>
      <c r="M464" s="4"/>
    </row>
    <row r="465" spans="1:13" ht="14.25" customHeight="1">
      <c r="A465" s="4" t="s">
        <v>864</v>
      </c>
      <c r="B465" s="107">
        <v>75000000</v>
      </c>
      <c r="C465" s="4"/>
      <c r="D465" s="4"/>
      <c r="L465" s="4"/>
      <c r="M465" s="4"/>
    </row>
    <row r="466" spans="1:13" ht="14.25" customHeight="1">
      <c r="A466" s="4" t="s">
        <v>969</v>
      </c>
      <c r="B466" s="107">
        <v>45000000</v>
      </c>
      <c r="C466" s="4"/>
      <c r="D466" s="4"/>
      <c r="L466" s="4"/>
      <c r="M466" s="4"/>
    </row>
    <row r="467" spans="1:13" ht="14.25" customHeight="1">
      <c r="A467" s="4" t="s">
        <v>1578</v>
      </c>
      <c r="B467" s="107">
        <v>158525000</v>
      </c>
      <c r="C467" s="4"/>
      <c r="D467" s="4"/>
      <c r="L467" s="4"/>
      <c r="M467" s="4"/>
    </row>
    <row r="468" spans="1:13" ht="14.25" customHeight="1">
      <c r="A468" s="4"/>
      <c r="B468" s="4"/>
      <c r="C468" s="4"/>
      <c r="D468" s="4"/>
      <c r="L468" s="4"/>
      <c r="M468" s="4"/>
    </row>
    <row r="469" spans="1:13" ht="14.25" customHeight="1">
      <c r="A469" s="4"/>
      <c r="B469" s="4"/>
      <c r="C469" s="4"/>
      <c r="D469" s="4"/>
      <c r="L469" s="4"/>
      <c r="M469" s="4"/>
    </row>
    <row r="470" spans="1:13" ht="14.25" customHeight="1">
      <c r="A470" s="4"/>
      <c r="B470" s="4"/>
      <c r="C470" s="4"/>
      <c r="D470" s="4"/>
      <c r="L470" s="4"/>
      <c r="M470" s="4"/>
    </row>
    <row r="471" spans="1:13" ht="14.25" customHeight="1">
      <c r="A471" s="4"/>
      <c r="B471" s="4"/>
      <c r="C471" s="4"/>
      <c r="D471" s="4"/>
      <c r="L471" s="4"/>
      <c r="M471" s="4"/>
    </row>
    <row r="472" spans="1:13" ht="14.25" customHeight="1">
      <c r="A472" s="4"/>
      <c r="B472" s="4"/>
      <c r="C472" s="4"/>
      <c r="D472" s="4"/>
      <c r="L472" s="4"/>
      <c r="M472" s="4"/>
    </row>
    <row r="473" spans="1:13" ht="14.25" customHeight="1">
      <c r="A473" s="4"/>
      <c r="B473" s="4"/>
      <c r="C473" s="4"/>
      <c r="D473" s="4"/>
      <c r="L473" s="4"/>
      <c r="M473" s="4"/>
    </row>
    <row r="474" spans="1:13" ht="14.25" customHeight="1">
      <c r="A474" s="4"/>
      <c r="B474" s="4"/>
      <c r="C474" s="4"/>
      <c r="D474" s="4"/>
      <c r="L474" s="4"/>
      <c r="M474" s="4"/>
    </row>
    <row r="475" spans="1:13" ht="14.25" customHeight="1">
      <c r="A475" s="4"/>
      <c r="B475" s="4"/>
      <c r="C475" s="4"/>
      <c r="D475" s="4"/>
      <c r="L475" s="4"/>
      <c r="M475" s="4"/>
    </row>
    <row r="476" spans="1:13" ht="14.25" customHeight="1">
      <c r="A476" s="4"/>
      <c r="B476" s="4"/>
      <c r="C476" s="4"/>
      <c r="D476" s="4"/>
      <c r="L476" s="4"/>
      <c r="M476" s="4"/>
    </row>
    <row r="477" spans="1:13" ht="14.25" customHeight="1">
      <c r="A477" s="4"/>
      <c r="B477" s="4"/>
      <c r="C477" s="4"/>
      <c r="D477" s="4"/>
      <c r="L477" s="4"/>
      <c r="M477" s="4"/>
    </row>
    <row r="478" spans="1:13" ht="14.25" customHeight="1">
      <c r="A478" s="4"/>
      <c r="B478" s="4"/>
      <c r="C478" s="4"/>
      <c r="D478" s="4"/>
      <c r="L478" s="4"/>
      <c r="M478" s="4"/>
    </row>
    <row r="479" spans="1:13" ht="14.25" customHeight="1">
      <c r="A479" s="4"/>
      <c r="B479" s="4"/>
      <c r="C479" s="4"/>
      <c r="D479" s="4"/>
      <c r="L479" s="4"/>
      <c r="M479" s="4"/>
    </row>
    <row r="480" spans="1:13" ht="15" customHeight="1">
      <c r="A480" s="14" t="s">
        <v>1579</v>
      </c>
      <c r="B480" s="4"/>
      <c r="C480" s="4"/>
      <c r="D480" s="4"/>
      <c r="L480" s="4"/>
      <c r="M480" s="4"/>
    </row>
    <row r="481" spans="1:13" ht="14.25" customHeight="1">
      <c r="A481" s="4"/>
      <c r="B481" s="4"/>
      <c r="C481" s="4"/>
      <c r="D481" s="4"/>
      <c r="L481" s="4"/>
      <c r="M481" s="4"/>
    </row>
    <row r="482" spans="1:13" ht="14.25" customHeight="1">
      <c r="A482" s="31" t="s">
        <v>1580</v>
      </c>
      <c r="B482" s="31" t="s">
        <v>512</v>
      </c>
      <c r="C482" s="31" t="s">
        <v>1581</v>
      </c>
      <c r="D482" s="4"/>
      <c r="L482" s="4"/>
      <c r="M482" s="4"/>
    </row>
    <row r="483" spans="1:13" ht="14.25" customHeight="1">
      <c r="A483" s="4">
        <v>1</v>
      </c>
      <c r="B483" s="37">
        <v>0.45</v>
      </c>
      <c r="C483" s="337">
        <v>1.45</v>
      </c>
      <c r="D483" s="4"/>
      <c r="L483" s="4"/>
      <c r="M483" s="4"/>
    </row>
    <row r="484" spans="1:13" ht="14.25" customHeight="1">
      <c r="A484" s="4">
        <v>2</v>
      </c>
      <c r="B484" s="37">
        <v>0.78</v>
      </c>
      <c r="C484" s="337">
        <v>2.56</v>
      </c>
      <c r="D484" s="4"/>
      <c r="L484" s="4"/>
      <c r="M484" s="4"/>
    </row>
    <row r="485" spans="1:13" ht="14.25" customHeight="1">
      <c r="A485" s="4">
        <v>3</v>
      </c>
      <c r="B485" s="37">
        <v>1.1200000000000001</v>
      </c>
      <c r="C485" s="337">
        <v>4.51</v>
      </c>
      <c r="D485" s="4"/>
      <c r="L485" s="4"/>
      <c r="M485" s="4"/>
    </row>
    <row r="486" spans="1:13" ht="14.25" customHeight="1">
      <c r="A486" s="4">
        <v>3.5</v>
      </c>
      <c r="B486" s="37">
        <v>1.35</v>
      </c>
      <c r="C486" s="337">
        <v>5.8</v>
      </c>
      <c r="D486" s="4"/>
      <c r="L486" s="4"/>
      <c r="M486" s="4"/>
    </row>
    <row r="487" spans="1:13" ht="14.25" customHeight="1">
      <c r="A487" s="4"/>
      <c r="B487" s="4"/>
      <c r="C487" s="4"/>
      <c r="D487" s="4"/>
      <c r="L487" s="4"/>
      <c r="M487" s="4"/>
    </row>
    <row r="488" spans="1:13" ht="14.25" customHeight="1">
      <c r="A488" s="4"/>
      <c r="B488" s="4"/>
      <c r="C488" s="4"/>
      <c r="D488" s="4"/>
      <c r="L488" s="4"/>
      <c r="M488" s="4"/>
    </row>
    <row r="489" spans="1:13" ht="14.25" customHeight="1">
      <c r="A489" s="4"/>
      <c r="B489" s="4"/>
      <c r="C489" s="4"/>
      <c r="D489" s="4"/>
      <c r="L489" s="4"/>
      <c r="M489" s="4"/>
    </row>
    <row r="490" spans="1:13" ht="14.25" customHeight="1">
      <c r="A490" s="4"/>
      <c r="B490" s="4"/>
      <c r="C490" s="4"/>
      <c r="D490" s="4"/>
      <c r="L490" s="4"/>
      <c r="M490" s="4"/>
    </row>
    <row r="491" spans="1:13" ht="14.25" customHeight="1">
      <c r="A491" s="4"/>
      <c r="B491" s="4"/>
      <c r="C491" s="4"/>
      <c r="D491" s="4"/>
      <c r="L491" s="4"/>
      <c r="M491" s="4"/>
    </row>
    <row r="492" spans="1:13" ht="14.25" customHeight="1">
      <c r="A492" s="4"/>
      <c r="B492" s="4"/>
      <c r="C492" s="4"/>
      <c r="D492" s="4"/>
      <c r="L492" s="4"/>
      <c r="M492" s="4"/>
    </row>
    <row r="493" spans="1:13" ht="14.25" customHeight="1">
      <c r="A493" s="4"/>
      <c r="B493" s="4"/>
      <c r="C493" s="4"/>
      <c r="D493" s="4"/>
      <c r="L493" s="4"/>
      <c r="M493" s="4"/>
    </row>
    <row r="494" spans="1:13" ht="14.25" customHeight="1">
      <c r="A494" s="4"/>
      <c r="B494" s="4"/>
      <c r="C494" s="4"/>
      <c r="D494" s="4"/>
      <c r="L494" s="4"/>
      <c r="M494" s="4"/>
    </row>
    <row r="495" spans="1:13" ht="14.25" customHeight="1">
      <c r="A495" s="4"/>
      <c r="B495" s="4"/>
      <c r="C495" s="4"/>
      <c r="D495" s="4"/>
      <c r="L495" s="4"/>
      <c r="M495" s="4"/>
    </row>
    <row r="496" spans="1:13" ht="14.25" customHeight="1">
      <c r="A496" s="4"/>
      <c r="B496" s="4"/>
      <c r="C496" s="4"/>
      <c r="D496" s="4"/>
      <c r="L496" s="4"/>
      <c r="M496" s="4"/>
    </row>
    <row r="497" spans="1:13" ht="14.25" customHeight="1">
      <c r="A497" s="4"/>
      <c r="B497" s="4"/>
      <c r="C497" s="4"/>
      <c r="D497" s="4"/>
      <c r="L497" s="4"/>
      <c r="M497" s="4"/>
    </row>
    <row r="498" spans="1:13" ht="14.25" customHeight="1">
      <c r="A498" s="4"/>
      <c r="B498" s="4"/>
      <c r="C498" s="4"/>
      <c r="D498" s="4"/>
      <c r="L498" s="4"/>
      <c r="M498" s="4"/>
    </row>
    <row r="499" spans="1:13" ht="14.25" customHeight="1">
      <c r="A499" s="4"/>
      <c r="B499" s="4"/>
      <c r="C499" s="4"/>
      <c r="D499" s="4"/>
      <c r="L499" s="4"/>
      <c r="M499" s="4"/>
    </row>
    <row r="500" spans="1:13" ht="15" customHeight="1">
      <c r="A500" s="14" t="s">
        <v>1582</v>
      </c>
      <c r="B500" s="4"/>
      <c r="C500" s="4"/>
      <c r="D500" s="4"/>
      <c r="L500" s="4"/>
      <c r="M500" s="4"/>
    </row>
    <row r="501" spans="1:13" ht="14.25" customHeight="1">
      <c r="A501" s="4"/>
      <c r="B501" s="4"/>
      <c r="C501" s="4"/>
      <c r="D501" s="4"/>
      <c r="L501" s="4"/>
      <c r="M501" s="4"/>
    </row>
    <row r="502" spans="1:13" ht="14.25" customHeight="1">
      <c r="A502" s="31" t="s">
        <v>1289</v>
      </c>
      <c r="B502" s="31" t="s">
        <v>1583</v>
      </c>
      <c r="C502" s="31" t="s">
        <v>1492</v>
      </c>
      <c r="D502" s="4"/>
      <c r="L502" s="4"/>
      <c r="M502" s="4"/>
    </row>
    <row r="503" spans="1:13" ht="14.25" customHeight="1">
      <c r="A503" s="4" t="s">
        <v>1584</v>
      </c>
      <c r="B503" s="4">
        <v>15</v>
      </c>
      <c r="C503" s="4">
        <v>15</v>
      </c>
      <c r="D503" s="4"/>
      <c r="L503" s="4"/>
      <c r="M503" s="4"/>
    </row>
    <row r="504" spans="1:13" ht="14.25" customHeight="1">
      <c r="A504" s="4" t="s">
        <v>1585</v>
      </c>
      <c r="B504" s="4">
        <v>20</v>
      </c>
      <c r="C504" s="4">
        <v>35</v>
      </c>
      <c r="D504" s="4"/>
      <c r="L504" s="4"/>
      <c r="M504" s="4"/>
    </row>
    <row r="505" spans="1:13" ht="14.25" customHeight="1">
      <c r="A505" s="4" t="s">
        <v>1586</v>
      </c>
      <c r="B505" s="4">
        <v>25</v>
      </c>
      <c r="C505" s="4">
        <v>60</v>
      </c>
      <c r="D505" s="4"/>
      <c r="L505" s="4"/>
      <c r="M505" s="4"/>
    </row>
    <row r="506" spans="1:13" ht="14.25" customHeight="1">
      <c r="A506" s="4" t="s">
        <v>1587</v>
      </c>
      <c r="B506" s="4">
        <v>30</v>
      </c>
      <c r="C506" s="4">
        <v>90</v>
      </c>
      <c r="D506" s="4"/>
      <c r="L506" s="4"/>
      <c r="M506" s="4"/>
    </row>
    <row r="507" spans="1:13" ht="14.25" customHeight="1">
      <c r="A507" s="4" t="s">
        <v>1588</v>
      </c>
      <c r="B507" s="4">
        <v>35</v>
      </c>
      <c r="C507" s="4">
        <v>125</v>
      </c>
      <c r="D507" s="4"/>
      <c r="L507" s="4"/>
      <c r="M507" s="4"/>
    </row>
    <row r="508" spans="1:13" ht="14.25" customHeight="1">
      <c r="A508" s="4" t="s">
        <v>1589</v>
      </c>
      <c r="B508" s="4">
        <v>35</v>
      </c>
      <c r="C508" s="4">
        <v>160</v>
      </c>
      <c r="D508" s="4"/>
      <c r="L508" s="4"/>
      <c r="M508" s="4"/>
    </row>
    <row r="509" spans="1:13" ht="14.25" customHeight="1">
      <c r="A509" s="4"/>
      <c r="B509" s="4"/>
      <c r="C509" s="4"/>
      <c r="D509" s="4"/>
      <c r="L509" s="4"/>
      <c r="M509" s="4"/>
    </row>
    <row r="510" spans="1:13" ht="14.25" customHeight="1">
      <c r="A510" s="4"/>
      <c r="B510" s="4"/>
      <c r="C510" s="4"/>
      <c r="D510" s="4"/>
      <c r="L510" s="4"/>
      <c r="M510" s="4"/>
    </row>
    <row r="511" spans="1:13" ht="14.25" customHeight="1">
      <c r="A511" s="4"/>
      <c r="B511" s="4"/>
      <c r="C511" s="4"/>
      <c r="D511" s="4"/>
      <c r="L511" s="4"/>
      <c r="M511" s="4"/>
    </row>
    <row r="512" spans="1:13" ht="14.25" customHeight="1">
      <c r="A512" s="4"/>
      <c r="B512" s="4"/>
      <c r="C512" s="4"/>
      <c r="D512" s="4"/>
      <c r="L512" s="4"/>
      <c r="M512" s="4"/>
    </row>
    <row r="513" spans="1:13" ht="14.25" customHeight="1">
      <c r="A513" s="4"/>
      <c r="B513" s="4"/>
      <c r="C513" s="4"/>
      <c r="D513" s="4"/>
      <c r="L513" s="4"/>
      <c r="M513" s="4"/>
    </row>
    <row r="514" spans="1:13" ht="14.25" customHeight="1">
      <c r="A514" s="4"/>
      <c r="B514" s="4"/>
      <c r="C514" s="4"/>
      <c r="D514" s="4"/>
      <c r="L514" s="4"/>
      <c r="M514" s="4"/>
    </row>
    <row r="515" spans="1:13" ht="14.25" customHeight="1">
      <c r="A515" s="4"/>
      <c r="B515" s="4"/>
      <c r="C515" s="4"/>
      <c r="D515" s="4"/>
      <c r="L515" s="4"/>
      <c r="M515" s="4"/>
    </row>
    <row r="516" spans="1:13" ht="14.25" customHeight="1">
      <c r="A516" s="4"/>
      <c r="B516" s="4"/>
      <c r="C516" s="4"/>
      <c r="D516" s="4"/>
      <c r="L516" s="4"/>
      <c r="M516" s="4"/>
    </row>
    <row r="517" spans="1:13" ht="14.25" customHeight="1">
      <c r="A517" s="4"/>
      <c r="B517" s="4"/>
      <c r="C517" s="4"/>
      <c r="D517" s="4"/>
      <c r="L517" s="4"/>
      <c r="M517" s="4"/>
    </row>
    <row r="518" spans="1:13" ht="14.25" customHeight="1">
      <c r="A518" s="4"/>
      <c r="B518" s="4"/>
      <c r="C518" s="4"/>
      <c r="D518" s="4"/>
      <c r="L518" s="4"/>
      <c r="M518" s="4"/>
    </row>
    <row r="519" spans="1:13" ht="14.25" customHeight="1">
      <c r="A519" s="4"/>
      <c r="B519" s="4"/>
      <c r="C519" s="4"/>
      <c r="D519" s="4"/>
      <c r="L519" s="4"/>
      <c r="M519" s="4"/>
    </row>
    <row r="520" spans="1:13" ht="14.25" customHeight="1">
      <c r="A520" s="4"/>
      <c r="B520" s="4"/>
      <c r="C520" s="4"/>
      <c r="D520" s="4"/>
      <c r="L520" s="4"/>
      <c r="M520" s="4"/>
    </row>
    <row r="521" spans="1:13" ht="14.25" customHeight="1">
      <c r="A521" s="4"/>
      <c r="B521" s="4"/>
      <c r="C521" s="4"/>
      <c r="D521" s="4"/>
      <c r="L521" s="4"/>
      <c r="M521" s="4"/>
    </row>
    <row r="522" spans="1:13" ht="14.25" customHeight="1">
      <c r="A522" s="4"/>
      <c r="B522" s="4"/>
      <c r="C522" s="4"/>
      <c r="D522" s="4"/>
      <c r="L522" s="4"/>
      <c r="M522" s="4"/>
    </row>
    <row r="523" spans="1:13" ht="14.25" customHeight="1">
      <c r="A523" s="4"/>
      <c r="B523" s="4"/>
      <c r="C523" s="4"/>
      <c r="D523" s="4"/>
      <c r="L523" s="4"/>
      <c r="M523" s="4"/>
    </row>
    <row r="524" spans="1:13" ht="14.25" customHeight="1">
      <c r="A524" s="4"/>
      <c r="B524" s="4"/>
      <c r="C524" s="4"/>
      <c r="D524" s="4"/>
      <c r="L524" s="4"/>
      <c r="M524" s="4"/>
    </row>
    <row r="525" spans="1:13" ht="14.25" customHeight="1">
      <c r="A525" s="4"/>
      <c r="B525" s="4"/>
      <c r="C525" s="4"/>
      <c r="D525" s="4"/>
      <c r="L525" s="4"/>
      <c r="M525" s="4"/>
    </row>
    <row r="526" spans="1:13" ht="14.25" customHeight="1">
      <c r="A526" s="4"/>
      <c r="B526" s="4"/>
      <c r="C526" s="4"/>
      <c r="D526" s="4"/>
      <c r="L526" s="4"/>
      <c r="M526" s="4"/>
    </row>
    <row r="527" spans="1:13" ht="14.25" customHeight="1">
      <c r="A527" s="4"/>
      <c r="B527" s="4"/>
      <c r="C527" s="4"/>
      <c r="D527" s="4"/>
      <c r="L527" s="4"/>
      <c r="M527" s="4"/>
    </row>
    <row r="528" spans="1:13" ht="14.25" customHeight="1">
      <c r="A528" s="4"/>
      <c r="B528" s="4"/>
      <c r="C528" s="4"/>
      <c r="D528" s="4"/>
      <c r="L528" s="4"/>
      <c r="M528" s="4"/>
    </row>
    <row r="529" spans="1:13" ht="14.25" customHeight="1">
      <c r="A529" s="4"/>
      <c r="B529" s="4"/>
      <c r="C529" s="4"/>
      <c r="D529" s="4"/>
      <c r="L529" s="4"/>
      <c r="M529" s="4"/>
    </row>
    <row r="530" spans="1:13" ht="14.25" customHeight="1">
      <c r="A530" s="4"/>
      <c r="B530" s="4"/>
      <c r="C530" s="4"/>
      <c r="D530" s="4"/>
      <c r="L530" s="4"/>
      <c r="M530" s="4"/>
    </row>
    <row r="531" spans="1:13" ht="14.25" customHeight="1">
      <c r="A531" s="4"/>
      <c r="B531" s="4"/>
      <c r="C531" s="4"/>
      <c r="D531" s="4"/>
      <c r="L531" s="4"/>
      <c r="M531" s="4"/>
    </row>
    <row r="532" spans="1:13" ht="14.25" customHeight="1">
      <c r="A532" s="4"/>
      <c r="B532" s="4"/>
      <c r="C532" s="4"/>
      <c r="D532" s="4"/>
      <c r="L532" s="4"/>
      <c r="M532" s="4"/>
    </row>
    <row r="533" spans="1:13" ht="14.25" customHeight="1">
      <c r="A533" s="4"/>
      <c r="B533" s="4"/>
      <c r="C533" s="4"/>
      <c r="D533" s="4"/>
      <c r="L533" s="4"/>
      <c r="M533" s="4"/>
    </row>
    <row r="534" spans="1:13" ht="14.25" customHeight="1">
      <c r="A534" s="4"/>
      <c r="B534" s="4"/>
      <c r="C534" s="4"/>
      <c r="D534" s="4"/>
      <c r="L534" s="4"/>
      <c r="M534" s="4"/>
    </row>
    <row r="535" spans="1:13" ht="14.25" customHeight="1">
      <c r="A535" s="4"/>
      <c r="B535" s="4"/>
      <c r="C535" s="4"/>
      <c r="D535" s="4"/>
      <c r="L535" s="4"/>
      <c r="M535" s="4"/>
    </row>
    <row r="536" spans="1:13" ht="14.25" customHeight="1">
      <c r="A536" s="4"/>
      <c r="B536" s="4"/>
      <c r="C536" s="4"/>
      <c r="D536" s="4"/>
      <c r="L536" s="4"/>
      <c r="M536" s="4"/>
    </row>
    <row r="537" spans="1:13" ht="14.25" customHeight="1">
      <c r="A537" s="4"/>
      <c r="B537" s="4"/>
      <c r="C537" s="4"/>
      <c r="D537" s="4"/>
      <c r="L537" s="4"/>
      <c r="M537" s="4"/>
    </row>
    <row r="538" spans="1:13" ht="14.25" customHeight="1">
      <c r="A538" s="4"/>
      <c r="B538" s="4"/>
      <c r="C538" s="4"/>
      <c r="D538" s="4"/>
      <c r="L538" s="4"/>
      <c r="M538" s="4"/>
    </row>
    <row r="539" spans="1:13" ht="14.25" customHeight="1">
      <c r="A539" s="4"/>
      <c r="B539" s="4"/>
      <c r="C539" s="4"/>
      <c r="D539" s="4"/>
      <c r="L539" s="4"/>
      <c r="M539" s="4"/>
    </row>
    <row r="540" spans="1:13" ht="14.25" customHeight="1">
      <c r="A540" s="4"/>
      <c r="B540" s="4"/>
      <c r="C540" s="4"/>
      <c r="D540" s="4"/>
      <c r="L540" s="4"/>
      <c r="M540" s="4"/>
    </row>
    <row r="541" spans="1:13" ht="14.25" customHeight="1">
      <c r="A541" s="4"/>
      <c r="B541" s="4"/>
      <c r="C541" s="4"/>
      <c r="D541" s="4"/>
      <c r="L541" s="4"/>
      <c r="M541" s="4"/>
    </row>
    <row r="542" spans="1:13" ht="14.25" customHeight="1">
      <c r="A542" s="4"/>
      <c r="B542" s="4"/>
      <c r="C542" s="4"/>
      <c r="D542" s="4"/>
      <c r="L542" s="4"/>
      <c r="M542" s="4"/>
    </row>
    <row r="543" spans="1:13" ht="14.25" customHeight="1">
      <c r="A543" s="4"/>
      <c r="B543" s="4"/>
      <c r="C543" s="4"/>
      <c r="D543" s="4"/>
      <c r="L543" s="4"/>
      <c r="M543" s="4"/>
    </row>
    <row r="544" spans="1:13" ht="14.25" customHeight="1">
      <c r="A544" s="4"/>
      <c r="B544" s="4"/>
      <c r="C544" s="4"/>
      <c r="D544" s="4"/>
      <c r="L544" s="4"/>
      <c r="M544" s="4"/>
    </row>
    <row r="545" spans="1:13" ht="14.25" customHeight="1">
      <c r="A545" s="4"/>
      <c r="B545" s="4"/>
      <c r="C545" s="4"/>
      <c r="D545" s="4"/>
      <c r="L545" s="4"/>
      <c r="M545" s="4"/>
    </row>
    <row r="546" spans="1:13" ht="14.25" customHeight="1">
      <c r="A546" s="4"/>
      <c r="B546" s="4"/>
      <c r="C546" s="4"/>
      <c r="D546" s="4"/>
      <c r="L546" s="4"/>
      <c r="M546" s="4"/>
    </row>
    <row r="547" spans="1:13" ht="14.25" customHeight="1">
      <c r="A547" s="4"/>
      <c r="B547" s="4"/>
      <c r="C547" s="4"/>
      <c r="D547" s="4"/>
      <c r="L547" s="4"/>
      <c r="M547" s="4"/>
    </row>
    <row r="548" spans="1:13" ht="14.25" customHeight="1">
      <c r="A548" s="4"/>
      <c r="B548" s="4"/>
      <c r="C548" s="4"/>
      <c r="D548" s="4"/>
      <c r="L548" s="4"/>
      <c r="M548" s="4"/>
    </row>
    <row r="549" spans="1:13" ht="14.25" customHeight="1">
      <c r="A549" s="4"/>
      <c r="B549" s="4"/>
      <c r="C549" s="4"/>
      <c r="D549" s="4"/>
      <c r="L549" s="4"/>
      <c r="M549" s="4"/>
    </row>
    <row r="550" spans="1:13" ht="14.25" customHeight="1">
      <c r="A550" s="4"/>
      <c r="B550" s="4"/>
      <c r="C550" s="4"/>
      <c r="D550" s="4"/>
      <c r="L550" s="4"/>
      <c r="M550" s="4"/>
    </row>
    <row r="551" spans="1:13" ht="14.25" customHeight="1">
      <c r="A551" s="4"/>
      <c r="B551" s="4"/>
      <c r="C551" s="4"/>
      <c r="D551" s="4"/>
      <c r="L551" s="4"/>
      <c r="M551" s="4"/>
    </row>
    <row r="552" spans="1:13" ht="14.25" customHeight="1">
      <c r="A552" s="4"/>
      <c r="B552" s="4"/>
      <c r="C552" s="4"/>
      <c r="D552" s="4"/>
      <c r="L552" s="4"/>
      <c r="M552" s="4"/>
    </row>
    <row r="553" spans="1:13" ht="14.25" customHeight="1">
      <c r="A553" s="4"/>
      <c r="B553" s="4"/>
      <c r="C553" s="4"/>
      <c r="D553" s="4"/>
      <c r="L553" s="4"/>
      <c r="M553" s="4"/>
    </row>
    <row r="554" spans="1:13" ht="14.25" customHeight="1">
      <c r="A554" s="4"/>
      <c r="B554" s="4"/>
      <c r="C554" s="4"/>
      <c r="D554" s="4"/>
      <c r="L554" s="4"/>
      <c r="M554" s="4"/>
    </row>
    <row r="555" spans="1:13" ht="14.25" customHeight="1">
      <c r="A555" s="4"/>
      <c r="B555" s="4"/>
      <c r="C555" s="4"/>
      <c r="D555" s="4"/>
      <c r="L555" s="4"/>
      <c r="M555" s="4"/>
    </row>
    <row r="556" spans="1:13" ht="14.25" customHeight="1">
      <c r="A556" s="4"/>
      <c r="B556" s="4"/>
      <c r="C556" s="4"/>
      <c r="D556" s="4"/>
      <c r="L556" s="4"/>
      <c r="M556" s="4"/>
    </row>
    <row r="557" spans="1:13" ht="14.25" customHeight="1">
      <c r="A557" s="4"/>
      <c r="B557" s="4"/>
      <c r="C557" s="4"/>
      <c r="D557" s="4"/>
      <c r="L557" s="4"/>
      <c r="M557" s="4"/>
    </row>
    <row r="558" spans="1:13" ht="14.25" customHeight="1">
      <c r="A558" s="4"/>
      <c r="B558" s="4"/>
      <c r="C558" s="4"/>
      <c r="D558" s="4"/>
      <c r="L558" s="4"/>
      <c r="M558" s="4"/>
    </row>
    <row r="559" spans="1:13" ht="14.25" customHeight="1">
      <c r="A559" s="4"/>
      <c r="B559" s="4"/>
      <c r="C559" s="4"/>
      <c r="D559" s="4"/>
      <c r="L559" s="4"/>
      <c r="M559" s="4"/>
    </row>
    <row r="560" spans="1:13" ht="14.25" customHeight="1">
      <c r="A560" s="4"/>
      <c r="B560" s="4"/>
      <c r="C560" s="4"/>
      <c r="D560" s="4"/>
      <c r="L560" s="4"/>
      <c r="M560" s="4"/>
    </row>
    <row r="561" spans="1:13" ht="14.25" customHeight="1">
      <c r="A561" s="4"/>
      <c r="B561" s="4"/>
      <c r="C561" s="4"/>
      <c r="D561" s="4"/>
      <c r="L561" s="4"/>
      <c r="M561" s="4"/>
    </row>
    <row r="562" spans="1:13" ht="14.25" customHeight="1">
      <c r="A562" s="4"/>
      <c r="B562" s="4"/>
      <c r="C562" s="4"/>
      <c r="D562" s="4"/>
      <c r="L562" s="4"/>
      <c r="M562" s="4"/>
    </row>
    <row r="563" spans="1:13" ht="14.25" customHeight="1">
      <c r="A563" s="4"/>
      <c r="B563" s="4"/>
      <c r="C563" s="4"/>
      <c r="D563" s="4"/>
      <c r="L563" s="4"/>
      <c r="M563" s="4"/>
    </row>
    <row r="564" spans="1:13" ht="14.25" customHeight="1">
      <c r="A564" s="4"/>
      <c r="B564" s="4"/>
      <c r="C564" s="4"/>
      <c r="D564" s="4"/>
      <c r="L564" s="4"/>
      <c r="M564" s="4"/>
    </row>
    <row r="565" spans="1:13" ht="14.25" customHeight="1">
      <c r="A565" s="4"/>
      <c r="B565" s="4"/>
      <c r="C565" s="4"/>
      <c r="D565" s="4"/>
      <c r="L565" s="4"/>
      <c r="M565" s="4"/>
    </row>
    <row r="566" spans="1:13" ht="14.25" customHeight="1">
      <c r="A566" s="4"/>
      <c r="B566" s="4"/>
      <c r="C566" s="4"/>
      <c r="D566" s="4"/>
      <c r="L566" s="4"/>
      <c r="M566" s="4"/>
    </row>
    <row r="567" spans="1:13" ht="14.25" customHeight="1">
      <c r="A567" s="4"/>
      <c r="B567" s="4"/>
      <c r="C567" s="4"/>
      <c r="D567" s="4"/>
      <c r="L567" s="4"/>
      <c r="M567" s="4"/>
    </row>
    <row r="568" spans="1:13" ht="14.25" customHeight="1">
      <c r="A568" s="4"/>
      <c r="B568" s="4"/>
      <c r="C568" s="4"/>
      <c r="D568" s="4"/>
      <c r="L568" s="4"/>
      <c r="M568" s="4"/>
    </row>
    <row r="569" spans="1:13" ht="14.25" customHeight="1">
      <c r="A569" s="4"/>
      <c r="B569" s="4"/>
      <c r="C569" s="4"/>
      <c r="D569" s="4"/>
      <c r="L569" s="4"/>
      <c r="M569" s="4"/>
    </row>
    <row r="570" spans="1:13" ht="14.25" customHeight="1">
      <c r="A570" s="4"/>
      <c r="B570" s="4"/>
      <c r="C570" s="4"/>
      <c r="D570" s="4"/>
      <c r="L570" s="4"/>
      <c r="M570" s="4"/>
    </row>
    <row r="571" spans="1:13" ht="14.25" customHeight="1">
      <c r="A571" s="4"/>
      <c r="B571" s="4"/>
      <c r="C571" s="4"/>
      <c r="D571" s="4"/>
      <c r="L571" s="4"/>
      <c r="M571" s="4"/>
    </row>
    <row r="572" spans="1:13" ht="14.25" customHeight="1">
      <c r="A572" s="4"/>
      <c r="B572" s="4"/>
      <c r="C572" s="4"/>
      <c r="D572" s="4"/>
      <c r="L572" s="4"/>
      <c r="M572" s="4"/>
    </row>
    <row r="573" spans="1:13" ht="14.25" customHeight="1">
      <c r="A573" s="4"/>
      <c r="B573" s="4"/>
      <c r="C573" s="4"/>
      <c r="D573" s="4"/>
      <c r="L573" s="4"/>
      <c r="M573" s="4"/>
    </row>
    <row r="574" spans="1:13" ht="14.25" customHeight="1">
      <c r="A574" s="4"/>
      <c r="B574" s="4"/>
      <c r="C574" s="4"/>
      <c r="D574" s="4"/>
      <c r="L574" s="4"/>
      <c r="M574" s="4"/>
    </row>
    <row r="575" spans="1:13" ht="14.25" customHeight="1">
      <c r="A575" s="4"/>
      <c r="B575" s="4"/>
      <c r="C575" s="4"/>
      <c r="D575" s="4"/>
      <c r="L575" s="4"/>
      <c r="M575" s="4"/>
    </row>
    <row r="576" spans="1:13" ht="14.25" customHeight="1">
      <c r="A576" s="4"/>
      <c r="B576" s="4"/>
      <c r="C576" s="4"/>
      <c r="D576" s="4"/>
      <c r="L576" s="4"/>
      <c r="M576" s="4"/>
    </row>
    <row r="577" spans="1:13" ht="14.25" customHeight="1">
      <c r="A577" s="4"/>
      <c r="B577" s="4"/>
      <c r="C577" s="4"/>
      <c r="D577" s="4"/>
      <c r="L577" s="4"/>
      <c r="M577" s="4"/>
    </row>
    <row r="578" spans="1:13" ht="14.25" customHeight="1">
      <c r="A578" s="4"/>
      <c r="B578" s="4"/>
      <c r="C578" s="4"/>
      <c r="D578" s="4"/>
      <c r="L578" s="4"/>
      <c r="M578" s="4"/>
    </row>
    <row r="579" spans="1:13" ht="14.25" customHeight="1">
      <c r="A579" s="4"/>
      <c r="B579" s="4"/>
      <c r="C579" s="4"/>
      <c r="D579" s="4"/>
      <c r="L579" s="4"/>
      <c r="M579" s="4"/>
    </row>
    <row r="580" spans="1:13" ht="14.25" customHeight="1">
      <c r="A580" s="4"/>
      <c r="B580" s="4"/>
      <c r="C580" s="4"/>
      <c r="D580" s="4"/>
      <c r="L580" s="4"/>
      <c r="M580" s="4"/>
    </row>
    <row r="581" spans="1:13" ht="14.25" customHeight="1">
      <c r="A581" s="4"/>
      <c r="B581" s="4"/>
      <c r="C581" s="4"/>
      <c r="D581" s="4"/>
      <c r="L581" s="4"/>
      <c r="M581" s="4"/>
    </row>
    <row r="582" spans="1:13" ht="14.25" customHeight="1">
      <c r="A582" s="4"/>
      <c r="B582" s="4"/>
      <c r="C582" s="4"/>
      <c r="D582" s="4"/>
      <c r="L582" s="4"/>
      <c r="M582" s="4"/>
    </row>
    <row r="583" spans="1:13" ht="14.25" customHeight="1">
      <c r="A583" s="4"/>
      <c r="B583" s="4"/>
      <c r="C583" s="4"/>
      <c r="D583" s="4"/>
      <c r="L583" s="4"/>
      <c r="M583" s="4"/>
    </row>
    <row r="584" spans="1:13" ht="14.25" customHeight="1">
      <c r="A584" s="4"/>
      <c r="B584" s="4"/>
      <c r="C584" s="4"/>
      <c r="D584" s="4"/>
      <c r="L584" s="4"/>
      <c r="M584" s="4"/>
    </row>
    <row r="585" spans="1:13" ht="14.25" customHeight="1">
      <c r="A585" s="4"/>
      <c r="B585" s="4"/>
      <c r="C585" s="4"/>
      <c r="D585" s="4"/>
      <c r="L585" s="4"/>
      <c r="M585" s="4"/>
    </row>
    <row r="586" spans="1:13" ht="14.25" customHeight="1">
      <c r="A586" s="4"/>
      <c r="B586" s="4"/>
      <c r="C586" s="4"/>
      <c r="D586" s="4"/>
      <c r="L586" s="4"/>
      <c r="M586" s="4"/>
    </row>
    <row r="587" spans="1:13" ht="14.25" customHeight="1">
      <c r="A587" s="4"/>
      <c r="B587" s="4"/>
      <c r="C587" s="4"/>
      <c r="D587" s="4"/>
      <c r="L587" s="4"/>
      <c r="M587" s="4"/>
    </row>
    <row r="588" spans="1:13" ht="14.25" customHeight="1">
      <c r="A588" s="4"/>
      <c r="B588" s="4"/>
      <c r="C588" s="4"/>
      <c r="D588" s="4"/>
      <c r="L588" s="4"/>
      <c r="M588" s="4"/>
    </row>
    <row r="589" spans="1:13" ht="14.25" customHeight="1">
      <c r="A589" s="4"/>
      <c r="B589" s="4"/>
      <c r="C589" s="4"/>
      <c r="D589" s="4"/>
      <c r="L589" s="4"/>
      <c r="M589" s="4"/>
    </row>
    <row r="590" spans="1:13" ht="14.25" customHeight="1">
      <c r="A590" s="4"/>
      <c r="B590" s="4"/>
      <c r="C590" s="4"/>
      <c r="D590" s="4"/>
      <c r="L590" s="4"/>
      <c r="M590" s="4"/>
    </row>
    <row r="591" spans="1:13" ht="14.25" customHeight="1">
      <c r="A591" s="4"/>
      <c r="B591" s="4"/>
      <c r="C591" s="4"/>
      <c r="D591" s="4"/>
      <c r="L591" s="4"/>
      <c r="M591" s="4"/>
    </row>
    <row r="592" spans="1:13" ht="14.25" customHeight="1">
      <c r="A592" s="4"/>
      <c r="B592" s="4"/>
      <c r="C592" s="4"/>
      <c r="D592" s="4"/>
      <c r="L592" s="4"/>
      <c r="M592" s="4"/>
    </row>
    <row r="593" spans="1:13" ht="14.25" customHeight="1">
      <c r="A593" s="4"/>
      <c r="B593" s="4"/>
      <c r="C593" s="4"/>
      <c r="D593" s="4"/>
      <c r="L593" s="4"/>
      <c r="M593" s="4"/>
    </row>
    <row r="594" spans="1:13" ht="14.25" customHeight="1">
      <c r="A594" s="4"/>
      <c r="B594" s="4"/>
      <c r="C594" s="4"/>
      <c r="D594" s="4"/>
      <c r="L594" s="4"/>
      <c r="M594" s="4"/>
    </row>
    <row r="595" spans="1:13" ht="14.25" customHeight="1">
      <c r="A595" s="4"/>
      <c r="B595" s="4"/>
      <c r="C595" s="4"/>
      <c r="D595" s="4"/>
      <c r="L595" s="4"/>
      <c r="M595" s="4"/>
    </row>
    <row r="596" spans="1:13" ht="14.25" customHeight="1">
      <c r="A596" s="4"/>
      <c r="B596" s="4"/>
      <c r="C596" s="4"/>
      <c r="D596" s="4"/>
      <c r="L596" s="4"/>
      <c r="M596" s="4"/>
    </row>
    <row r="597" spans="1:13" ht="14.25" customHeight="1">
      <c r="A597" s="4"/>
      <c r="B597" s="4"/>
      <c r="C597" s="4"/>
      <c r="D597" s="4"/>
      <c r="L597" s="4"/>
      <c r="M597" s="4"/>
    </row>
    <row r="598" spans="1:13" ht="14.25" customHeight="1">
      <c r="A598" s="4"/>
      <c r="B598" s="4"/>
      <c r="C598" s="4"/>
      <c r="D598" s="4"/>
      <c r="L598" s="4"/>
      <c r="M598" s="4"/>
    </row>
    <row r="599" spans="1:13" ht="14.25" customHeight="1">
      <c r="A599" s="4"/>
      <c r="B599" s="4"/>
      <c r="C599" s="4"/>
      <c r="D599" s="4"/>
      <c r="L599" s="4"/>
      <c r="M599" s="4"/>
    </row>
    <row r="600" spans="1:13" ht="14.25" customHeight="1">
      <c r="A600" s="4"/>
      <c r="B600" s="4"/>
      <c r="C600" s="4"/>
      <c r="D600" s="4"/>
      <c r="L600" s="4"/>
      <c r="M600" s="4"/>
    </row>
    <row r="601" spans="1:13" ht="14.25" customHeight="1">
      <c r="A601" s="4"/>
      <c r="B601" s="4"/>
      <c r="C601" s="4"/>
      <c r="D601" s="4"/>
      <c r="L601" s="4"/>
      <c r="M601" s="4"/>
    </row>
    <row r="602" spans="1:13" ht="14.25" customHeight="1">
      <c r="A602" s="4"/>
      <c r="B602" s="4"/>
      <c r="C602" s="4"/>
      <c r="D602" s="4"/>
      <c r="L602" s="4"/>
      <c r="M602" s="4"/>
    </row>
    <row r="603" spans="1:13" ht="14.25" customHeight="1">
      <c r="A603" s="4"/>
      <c r="B603" s="4"/>
      <c r="C603" s="4"/>
      <c r="D603" s="4"/>
      <c r="L603" s="4"/>
      <c r="M603" s="4"/>
    </row>
    <row r="604" spans="1:13" ht="14.25" customHeight="1">
      <c r="A604" s="4"/>
      <c r="B604" s="4"/>
      <c r="C604" s="4"/>
      <c r="D604" s="4"/>
      <c r="L604" s="4"/>
      <c r="M604" s="4"/>
    </row>
    <row r="605" spans="1:13" ht="14.25" customHeight="1">
      <c r="A605" s="4"/>
      <c r="B605" s="4"/>
      <c r="C605" s="4"/>
      <c r="D605" s="4"/>
      <c r="L605" s="4"/>
      <c r="M605" s="4"/>
    </row>
    <row r="606" spans="1:13" ht="14.25" customHeight="1">
      <c r="A606" s="4"/>
      <c r="B606" s="4"/>
      <c r="C606" s="4"/>
      <c r="D606" s="4"/>
      <c r="L606" s="4"/>
      <c r="M606" s="4"/>
    </row>
    <row r="607" spans="1:13" ht="14.25" customHeight="1">
      <c r="A607" s="4"/>
      <c r="B607" s="4"/>
      <c r="C607" s="4"/>
      <c r="D607" s="4"/>
      <c r="L607" s="4"/>
      <c r="M607" s="4"/>
    </row>
    <row r="608" spans="1:13" ht="14.25" customHeight="1">
      <c r="A608" s="4"/>
      <c r="B608" s="4"/>
      <c r="C608" s="4"/>
      <c r="D608" s="4"/>
      <c r="L608" s="4"/>
      <c r="M608" s="4"/>
    </row>
    <row r="609" spans="1:13" ht="14.25" customHeight="1">
      <c r="A609" s="4"/>
      <c r="B609" s="4"/>
      <c r="C609" s="4"/>
      <c r="D609" s="4"/>
      <c r="L609" s="4"/>
      <c r="M609" s="4"/>
    </row>
    <row r="610" spans="1:13" ht="14.25" customHeight="1">
      <c r="A610" s="4"/>
      <c r="B610" s="4"/>
      <c r="C610" s="4"/>
      <c r="D610" s="4"/>
      <c r="L610" s="4"/>
      <c r="M610" s="4"/>
    </row>
    <row r="611" spans="1:13" ht="14.25" customHeight="1">
      <c r="A611" s="4"/>
      <c r="B611" s="4"/>
      <c r="C611" s="4"/>
      <c r="D611" s="4"/>
      <c r="L611" s="4"/>
      <c r="M611" s="4"/>
    </row>
    <row r="612" spans="1:13" ht="14.25" customHeight="1">
      <c r="A612" s="4"/>
      <c r="B612" s="4"/>
      <c r="C612" s="4"/>
      <c r="D612" s="4"/>
      <c r="L612" s="4"/>
      <c r="M612" s="4"/>
    </row>
    <row r="613" spans="1:13" ht="14.25" customHeight="1">
      <c r="A613" s="4"/>
      <c r="B613" s="4"/>
      <c r="C613" s="4"/>
      <c r="D613" s="4"/>
      <c r="L613" s="4"/>
      <c r="M613" s="4"/>
    </row>
    <row r="614" spans="1:13" ht="14.25" customHeight="1">
      <c r="A614" s="4"/>
      <c r="B614" s="4"/>
      <c r="C614" s="4"/>
      <c r="D614" s="4"/>
      <c r="L614" s="4"/>
      <c r="M614" s="4"/>
    </row>
    <row r="615" spans="1:13" ht="14.25" customHeight="1">
      <c r="A615" s="4"/>
      <c r="B615" s="4"/>
      <c r="C615" s="4"/>
      <c r="D615" s="4"/>
      <c r="L615" s="4"/>
      <c r="M615" s="4"/>
    </row>
    <row r="616" spans="1:13" ht="14.25" customHeight="1">
      <c r="A616" s="4"/>
      <c r="B616" s="4"/>
      <c r="C616" s="4"/>
      <c r="D616" s="4"/>
      <c r="L616" s="4"/>
      <c r="M616" s="4"/>
    </row>
    <row r="617" spans="1:13" ht="14.25" customHeight="1">
      <c r="A617" s="4"/>
      <c r="B617" s="4"/>
      <c r="C617" s="4"/>
      <c r="D617" s="4"/>
      <c r="L617" s="4"/>
      <c r="M617" s="4"/>
    </row>
    <row r="618" spans="1:13" ht="14.25" customHeight="1">
      <c r="A618" s="4"/>
      <c r="B618" s="4"/>
      <c r="C618" s="4"/>
      <c r="D618" s="4"/>
      <c r="L618" s="4"/>
      <c r="M618" s="4"/>
    </row>
    <row r="619" spans="1:13" ht="14.25" customHeight="1">
      <c r="A619" s="4"/>
      <c r="B619" s="4"/>
      <c r="C619" s="4"/>
      <c r="D619" s="4"/>
      <c r="L619" s="4"/>
      <c r="M619" s="4"/>
    </row>
    <row r="620" spans="1:13" ht="14.25" customHeight="1">
      <c r="A620" s="4"/>
      <c r="B620" s="4"/>
      <c r="C620" s="4"/>
      <c r="D620" s="4"/>
      <c r="L620" s="4"/>
      <c r="M620" s="4"/>
    </row>
    <row r="621" spans="1:13" ht="14.25" customHeight="1">
      <c r="A621" s="4"/>
      <c r="B621" s="4"/>
      <c r="C621" s="4"/>
      <c r="D621" s="4"/>
      <c r="L621" s="4"/>
      <c r="M621" s="4"/>
    </row>
    <row r="622" spans="1:13" ht="14.25" customHeight="1">
      <c r="A622" s="4"/>
      <c r="B622" s="4"/>
      <c r="C622" s="4"/>
      <c r="D622" s="4"/>
      <c r="L622" s="4"/>
      <c r="M622" s="4"/>
    </row>
    <row r="623" spans="1:13" ht="14.25" customHeight="1">
      <c r="A623" s="4"/>
      <c r="B623" s="4"/>
      <c r="C623" s="4"/>
      <c r="D623" s="4"/>
      <c r="L623" s="4"/>
      <c r="M623" s="4"/>
    </row>
    <row r="624" spans="1:13" ht="14.25" customHeight="1">
      <c r="A624" s="4"/>
      <c r="B624" s="4"/>
      <c r="C624" s="4"/>
      <c r="D624" s="4"/>
      <c r="L624" s="4"/>
      <c r="M624" s="4"/>
    </row>
    <row r="625" spans="1:13" ht="14.25" customHeight="1">
      <c r="A625" s="4"/>
      <c r="B625" s="4"/>
      <c r="C625" s="4"/>
      <c r="D625" s="4"/>
      <c r="L625" s="4"/>
      <c r="M625" s="4"/>
    </row>
    <row r="626" spans="1:13" ht="14.25" customHeight="1">
      <c r="A626" s="4"/>
      <c r="B626" s="4"/>
      <c r="C626" s="4"/>
      <c r="D626" s="4"/>
      <c r="L626" s="4"/>
      <c r="M626" s="4"/>
    </row>
    <row r="627" spans="1:13" ht="14.25" customHeight="1">
      <c r="A627" s="4"/>
      <c r="B627" s="4"/>
      <c r="C627" s="4"/>
      <c r="D627" s="4"/>
      <c r="L627" s="4"/>
      <c r="M627" s="4"/>
    </row>
    <row r="628" spans="1:13" ht="14.25" customHeight="1">
      <c r="A628" s="4"/>
      <c r="B628" s="4"/>
      <c r="C628" s="4"/>
      <c r="D628" s="4"/>
      <c r="L628" s="4"/>
      <c r="M628" s="4"/>
    </row>
    <row r="629" spans="1:13" ht="14.25" customHeight="1">
      <c r="A629" s="4"/>
      <c r="B629" s="4"/>
      <c r="C629" s="4"/>
      <c r="D629" s="4"/>
      <c r="L629" s="4"/>
      <c r="M629" s="4"/>
    </row>
    <row r="630" spans="1:13" ht="14.25" customHeight="1">
      <c r="A630" s="4"/>
      <c r="B630" s="4"/>
      <c r="C630" s="4"/>
      <c r="D630" s="4"/>
      <c r="L630" s="4"/>
      <c r="M630" s="4"/>
    </row>
    <row r="631" spans="1:13" ht="14.25" customHeight="1">
      <c r="A631" s="4"/>
      <c r="B631" s="4"/>
      <c r="C631" s="4"/>
      <c r="D631" s="4"/>
      <c r="L631" s="4"/>
      <c r="M631" s="4"/>
    </row>
    <row r="632" spans="1:13" ht="14.25" customHeight="1">
      <c r="A632" s="4"/>
      <c r="B632" s="4"/>
      <c r="C632" s="4"/>
      <c r="D632" s="4"/>
      <c r="L632" s="4"/>
      <c r="M632" s="4"/>
    </row>
    <row r="633" spans="1:13" ht="14.25" customHeight="1">
      <c r="A633" s="4"/>
      <c r="B633" s="4"/>
      <c r="C633" s="4"/>
      <c r="D633" s="4"/>
      <c r="L633" s="4"/>
      <c r="M633" s="4"/>
    </row>
    <row r="634" spans="1:13" ht="14.25" customHeight="1">
      <c r="A634" s="4"/>
      <c r="B634" s="4"/>
      <c r="C634" s="4"/>
      <c r="D634" s="4"/>
      <c r="L634" s="4"/>
      <c r="M634" s="4"/>
    </row>
    <row r="635" spans="1:13" ht="14.25" customHeight="1">
      <c r="A635" s="4"/>
      <c r="B635" s="4"/>
      <c r="C635" s="4"/>
      <c r="D635" s="4"/>
      <c r="L635" s="4"/>
      <c r="M635" s="4"/>
    </row>
    <row r="636" spans="1:13" ht="14.25" customHeight="1">
      <c r="A636" s="4"/>
      <c r="B636" s="4"/>
      <c r="C636" s="4"/>
      <c r="D636" s="4"/>
      <c r="L636" s="4"/>
      <c r="M636" s="4"/>
    </row>
    <row r="637" spans="1:13" ht="14.25" customHeight="1">
      <c r="A637" s="4"/>
      <c r="B637" s="4"/>
      <c r="C637" s="4"/>
      <c r="D637" s="4"/>
      <c r="L637" s="4"/>
      <c r="M637" s="4"/>
    </row>
    <row r="638" spans="1:13" ht="14.25" customHeight="1">
      <c r="A638" s="4"/>
      <c r="B638" s="4"/>
      <c r="C638" s="4"/>
      <c r="D638" s="4"/>
      <c r="L638" s="4"/>
      <c r="M638" s="4"/>
    </row>
    <row r="639" spans="1:13" ht="14.25" customHeight="1">
      <c r="A639" s="4"/>
      <c r="B639" s="4"/>
      <c r="C639" s="4"/>
      <c r="D639" s="4"/>
      <c r="L639" s="4"/>
      <c r="M639" s="4"/>
    </row>
    <row r="640" spans="1:13" ht="14.25" customHeight="1">
      <c r="A640" s="4"/>
      <c r="B640" s="4"/>
      <c r="C640" s="4"/>
      <c r="D640" s="4"/>
      <c r="L640" s="4"/>
      <c r="M640" s="4"/>
    </row>
    <row r="641" spans="1:13" ht="14.25" customHeight="1">
      <c r="A641" s="4"/>
      <c r="B641" s="4"/>
      <c r="C641" s="4"/>
      <c r="D641" s="4"/>
      <c r="L641" s="4"/>
      <c r="M641" s="4"/>
    </row>
    <row r="642" spans="1:13" ht="14.25" customHeight="1">
      <c r="A642" s="4"/>
      <c r="B642" s="4"/>
      <c r="C642" s="4"/>
      <c r="D642" s="4"/>
      <c r="L642" s="4"/>
      <c r="M642" s="4"/>
    </row>
    <row r="643" spans="1:13" ht="14.25" customHeight="1">
      <c r="A643" s="4"/>
      <c r="B643" s="4"/>
      <c r="C643" s="4"/>
      <c r="D643" s="4"/>
      <c r="L643" s="4"/>
      <c r="M643" s="4"/>
    </row>
    <row r="644" spans="1:13" ht="14.25" customHeight="1">
      <c r="A644" s="4"/>
      <c r="B644" s="4"/>
      <c r="C644" s="4"/>
      <c r="D644" s="4"/>
      <c r="L644" s="4"/>
      <c r="M644" s="4"/>
    </row>
    <row r="645" spans="1:13" ht="14.25" customHeight="1">
      <c r="A645" s="4"/>
      <c r="B645" s="4"/>
      <c r="C645" s="4"/>
      <c r="D645" s="4"/>
      <c r="L645" s="4"/>
      <c r="M645" s="4"/>
    </row>
    <row r="646" spans="1:13" ht="14.25" customHeight="1">
      <c r="A646" s="4"/>
      <c r="B646" s="4"/>
      <c r="C646" s="4"/>
      <c r="D646" s="4"/>
      <c r="L646" s="4"/>
      <c r="M646" s="4"/>
    </row>
    <row r="647" spans="1:13" ht="14.25" customHeight="1">
      <c r="A647" s="4"/>
      <c r="B647" s="4"/>
      <c r="C647" s="4"/>
      <c r="D647" s="4"/>
      <c r="L647" s="4"/>
      <c r="M647" s="4"/>
    </row>
    <row r="648" spans="1:13" ht="14.25" customHeight="1">
      <c r="A648" s="4"/>
      <c r="B648" s="4"/>
      <c r="C648" s="4"/>
      <c r="D648" s="4"/>
      <c r="L648" s="4"/>
      <c r="M648" s="4"/>
    </row>
    <row r="649" spans="1:13" ht="14.25" customHeight="1">
      <c r="A649" s="4"/>
      <c r="B649" s="4"/>
      <c r="C649" s="4"/>
      <c r="D649" s="4"/>
      <c r="L649" s="4"/>
      <c r="M649" s="4"/>
    </row>
    <row r="650" spans="1:13" ht="14.25" customHeight="1">
      <c r="A650" s="4"/>
      <c r="B650" s="4"/>
      <c r="C650" s="4"/>
      <c r="D650" s="4"/>
      <c r="L650" s="4"/>
      <c r="M650" s="4"/>
    </row>
    <row r="651" spans="1:13" ht="14.25" customHeight="1">
      <c r="A651" s="4"/>
      <c r="B651" s="4"/>
      <c r="C651" s="4"/>
      <c r="D651" s="4"/>
      <c r="L651" s="4"/>
      <c r="M651" s="4"/>
    </row>
    <row r="652" spans="1:13" ht="14.25" customHeight="1">
      <c r="A652" s="4"/>
      <c r="B652" s="4"/>
      <c r="C652" s="4"/>
      <c r="D652" s="4"/>
      <c r="L652" s="4"/>
      <c r="M652" s="4"/>
    </row>
    <row r="653" spans="1:13" ht="14.25" customHeight="1">
      <c r="A653" s="4"/>
      <c r="B653" s="4"/>
      <c r="C653" s="4"/>
      <c r="D653" s="4"/>
      <c r="L653" s="4"/>
      <c r="M653" s="4"/>
    </row>
    <row r="654" spans="1:13" ht="14.25" customHeight="1">
      <c r="A654" s="4"/>
      <c r="B654" s="4"/>
      <c r="C654" s="4"/>
      <c r="D654" s="4"/>
      <c r="L654" s="4"/>
      <c r="M654" s="4"/>
    </row>
    <row r="655" spans="1:13" ht="14.25" customHeight="1">
      <c r="A655" s="4"/>
      <c r="B655" s="4"/>
      <c r="C655" s="4"/>
      <c r="D655" s="4"/>
      <c r="L655" s="4"/>
      <c r="M655" s="4"/>
    </row>
    <row r="656" spans="1:13" ht="14.25" customHeight="1">
      <c r="A656" s="4"/>
      <c r="B656" s="4"/>
      <c r="C656" s="4"/>
      <c r="D656" s="4"/>
      <c r="L656" s="4"/>
      <c r="M656" s="4"/>
    </row>
    <row r="657" spans="1:13" ht="14.25" customHeight="1">
      <c r="A657" s="4"/>
      <c r="B657" s="4"/>
      <c r="C657" s="4"/>
      <c r="D657" s="4"/>
      <c r="L657" s="4"/>
      <c r="M657" s="4"/>
    </row>
    <row r="658" spans="1:13" ht="14.25" customHeight="1">
      <c r="A658" s="4"/>
      <c r="B658" s="4"/>
      <c r="C658" s="4"/>
      <c r="D658" s="4"/>
      <c r="L658" s="4"/>
      <c r="M658" s="4"/>
    </row>
    <row r="659" spans="1:13" ht="14.25" customHeight="1">
      <c r="A659" s="4"/>
      <c r="B659" s="4"/>
      <c r="C659" s="4"/>
      <c r="D659" s="4"/>
      <c r="L659" s="4"/>
      <c r="M659" s="4"/>
    </row>
    <row r="660" spans="1:13" ht="14.25" customHeight="1">
      <c r="A660" s="4"/>
      <c r="B660" s="4"/>
      <c r="C660" s="4"/>
      <c r="D660" s="4"/>
      <c r="L660" s="4"/>
      <c r="M660" s="4"/>
    </row>
    <row r="661" spans="1:13" ht="14.25" customHeight="1">
      <c r="A661" s="4"/>
      <c r="B661" s="4"/>
      <c r="C661" s="4"/>
      <c r="D661" s="4"/>
      <c r="L661" s="4"/>
      <c r="M661" s="4"/>
    </row>
    <row r="662" spans="1:13" ht="14.25" customHeight="1">
      <c r="A662" s="4"/>
      <c r="B662" s="4"/>
      <c r="C662" s="4"/>
      <c r="D662" s="4"/>
      <c r="L662" s="4"/>
      <c r="M662" s="4"/>
    </row>
    <row r="663" spans="1:13" ht="14.25" customHeight="1">
      <c r="A663" s="4"/>
      <c r="B663" s="4"/>
      <c r="C663" s="4"/>
      <c r="D663" s="4"/>
      <c r="L663" s="4"/>
      <c r="M663" s="4"/>
    </row>
    <row r="664" spans="1:13" ht="14.25" customHeight="1">
      <c r="A664" s="4"/>
      <c r="B664" s="4"/>
      <c r="C664" s="4"/>
      <c r="D664" s="4"/>
      <c r="L664" s="4"/>
      <c r="M664" s="4"/>
    </row>
    <row r="665" spans="1:13" ht="14.25" customHeight="1">
      <c r="A665" s="4"/>
      <c r="B665" s="4"/>
      <c r="C665" s="4"/>
      <c r="D665" s="4"/>
      <c r="L665" s="4"/>
      <c r="M665" s="4"/>
    </row>
    <row r="666" spans="1:13" ht="14.25" customHeight="1">
      <c r="A666" s="4"/>
      <c r="B666" s="4"/>
      <c r="C666" s="4"/>
      <c r="D666" s="4"/>
      <c r="L666" s="4"/>
      <c r="M666" s="4"/>
    </row>
    <row r="667" spans="1:13" ht="14.25" customHeight="1">
      <c r="A667" s="4"/>
      <c r="B667" s="4"/>
      <c r="C667" s="4"/>
      <c r="D667" s="4"/>
      <c r="L667" s="4"/>
      <c r="M667" s="4"/>
    </row>
    <row r="668" spans="1:13" ht="14.25" customHeight="1">
      <c r="A668" s="4"/>
      <c r="B668" s="4"/>
      <c r="C668" s="4"/>
      <c r="D668" s="4"/>
      <c r="L668" s="4"/>
      <c r="M668" s="4"/>
    </row>
    <row r="669" spans="1:13" ht="14.25" customHeight="1">
      <c r="A669" s="4"/>
      <c r="B669" s="4"/>
      <c r="C669" s="4"/>
      <c r="D669" s="4"/>
      <c r="L669" s="4"/>
      <c r="M669" s="4"/>
    </row>
    <row r="670" spans="1:13" ht="14.25" customHeight="1">
      <c r="A670" s="4"/>
      <c r="B670" s="4"/>
      <c r="C670" s="4"/>
      <c r="D670" s="4"/>
      <c r="L670" s="4"/>
      <c r="M670" s="4"/>
    </row>
    <row r="671" spans="1:13" ht="14.25" customHeight="1">
      <c r="A671" s="4"/>
      <c r="B671" s="4"/>
      <c r="C671" s="4"/>
      <c r="D671" s="4"/>
      <c r="L671" s="4"/>
      <c r="M671" s="4"/>
    </row>
    <row r="672" spans="1:13" ht="14.25" customHeight="1">
      <c r="A672" s="4"/>
      <c r="B672" s="4"/>
      <c r="C672" s="4"/>
      <c r="D672" s="4"/>
      <c r="L672" s="4"/>
      <c r="M672" s="4"/>
    </row>
    <row r="673" spans="1:13" ht="14.25" customHeight="1">
      <c r="A673" s="4"/>
      <c r="B673" s="4"/>
      <c r="C673" s="4"/>
      <c r="D673" s="4"/>
      <c r="L673" s="4"/>
      <c r="M673" s="4"/>
    </row>
    <row r="674" spans="1:13" ht="14.25" customHeight="1">
      <c r="A674" s="4"/>
      <c r="B674" s="4"/>
      <c r="C674" s="4"/>
      <c r="D674" s="4"/>
      <c r="L674" s="4"/>
      <c r="M674" s="4"/>
    </row>
    <row r="675" spans="1:13" ht="14.25" customHeight="1">
      <c r="A675" s="4"/>
      <c r="B675" s="4"/>
      <c r="C675" s="4"/>
      <c r="D675" s="4"/>
      <c r="L675" s="4"/>
      <c r="M675" s="4"/>
    </row>
    <row r="676" spans="1:13" ht="14.25" customHeight="1">
      <c r="A676" s="4"/>
      <c r="B676" s="4"/>
      <c r="C676" s="4"/>
      <c r="D676" s="4"/>
      <c r="L676" s="4"/>
      <c r="M676" s="4"/>
    </row>
    <row r="677" spans="1:13" ht="14.25" customHeight="1">
      <c r="A677" s="4"/>
      <c r="B677" s="4"/>
      <c r="C677" s="4"/>
      <c r="D677" s="4"/>
      <c r="L677" s="4"/>
      <c r="M677" s="4"/>
    </row>
    <row r="678" spans="1:13" ht="14.25" customHeight="1">
      <c r="A678" s="4"/>
      <c r="B678" s="4"/>
      <c r="C678" s="4"/>
      <c r="D678" s="4"/>
      <c r="L678" s="4"/>
      <c r="M678" s="4"/>
    </row>
    <row r="679" spans="1:13" ht="14.25" customHeight="1">
      <c r="A679" s="4"/>
      <c r="B679" s="4"/>
      <c r="C679" s="4"/>
      <c r="D679" s="4"/>
      <c r="L679" s="4"/>
      <c r="M679" s="4"/>
    </row>
    <row r="680" spans="1:13" ht="14.25" customHeight="1">
      <c r="A680" s="4"/>
      <c r="B680" s="4"/>
      <c r="C680" s="4"/>
      <c r="D680" s="4"/>
      <c r="L680" s="4"/>
      <c r="M680" s="4"/>
    </row>
    <row r="681" spans="1:13" ht="14.25" customHeight="1">
      <c r="A681" s="4"/>
      <c r="B681" s="4"/>
      <c r="C681" s="4"/>
      <c r="D681" s="4"/>
      <c r="L681" s="4"/>
      <c r="M681" s="4"/>
    </row>
    <row r="682" spans="1:13" ht="14.25" customHeight="1">
      <c r="A682" s="4"/>
      <c r="B682" s="4"/>
      <c r="C682" s="4"/>
      <c r="D682" s="4"/>
      <c r="L682" s="4"/>
      <c r="M682" s="4"/>
    </row>
    <row r="683" spans="1:13" ht="14.25" customHeight="1">
      <c r="A683" s="4"/>
      <c r="B683" s="4"/>
      <c r="C683" s="4"/>
      <c r="D683" s="4"/>
      <c r="L683" s="4"/>
      <c r="M683" s="4"/>
    </row>
    <row r="684" spans="1:13" ht="14.25" customHeight="1">
      <c r="A684" s="4"/>
      <c r="B684" s="4"/>
      <c r="C684" s="4"/>
      <c r="D684" s="4"/>
      <c r="L684" s="4"/>
      <c r="M684" s="4"/>
    </row>
    <row r="685" spans="1:13" ht="14.25" customHeight="1">
      <c r="A685" s="4"/>
      <c r="B685" s="4"/>
      <c r="C685" s="4"/>
      <c r="D685" s="4"/>
      <c r="L685" s="4"/>
      <c r="M685" s="4"/>
    </row>
    <row r="686" spans="1:13" ht="14.25" customHeight="1">
      <c r="A686" s="4"/>
      <c r="B686" s="4"/>
      <c r="C686" s="4"/>
      <c r="D686" s="4"/>
      <c r="L686" s="4"/>
      <c r="M686" s="4"/>
    </row>
    <row r="687" spans="1:13" ht="14.25" customHeight="1">
      <c r="A687" s="4"/>
      <c r="B687" s="4"/>
      <c r="C687" s="4"/>
      <c r="D687" s="4"/>
      <c r="L687" s="4"/>
      <c r="M687" s="4"/>
    </row>
    <row r="688" spans="1:13" ht="14.25" customHeight="1">
      <c r="A688" s="4"/>
      <c r="B688" s="4"/>
      <c r="C688" s="4"/>
      <c r="D688" s="4"/>
      <c r="L688" s="4"/>
      <c r="M688" s="4"/>
    </row>
    <row r="689" spans="1:13" ht="14.25" customHeight="1">
      <c r="A689" s="4"/>
      <c r="B689" s="4"/>
      <c r="C689" s="4"/>
      <c r="D689" s="4"/>
      <c r="L689" s="4"/>
      <c r="M689" s="4"/>
    </row>
    <row r="690" spans="1:13" ht="14.25" customHeight="1">
      <c r="A690" s="4"/>
      <c r="B690" s="4"/>
      <c r="C690" s="4"/>
      <c r="D690" s="4"/>
      <c r="L690" s="4"/>
      <c r="M690" s="4"/>
    </row>
    <row r="691" spans="1:13" ht="14.25" customHeight="1">
      <c r="A691" s="4"/>
      <c r="B691" s="4"/>
      <c r="C691" s="4"/>
      <c r="D691" s="4"/>
      <c r="L691" s="4"/>
      <c r="M691" s="4"/>
    </row>
    <row r="692" spans="1:13" ht="14.25" customHeight="1">
      <c r="A692" s="4"/>
      <c r="B692" s="4"/>
      <c r="C692" s="4"/>
      <c r="D692" s="4"/>
      <c r="L692" s="4"/>
      <c r="M692" s="4"/>
    </row>
    <row r="693" spans="1:13" ht="14.25" customHeight="1">
      <c r="A693" s="4"/>
      <c r="B693" s="4"/>
      <c r="C693" s="4"/>
      <c r="D693" s="4"/>
      <c r="L693" s="4"/>
      <c r="M693" s="4"/>
    </row>
    <row r="694" spans="1:13" ht="14.25" customHeight="1">
      <c r="A694" s="4"/>
      <c r="B694" s="4"/>
      <c r="C694" s="4"/>
      <c r="D694" s="4"/>
      <c r="L694" s="4"/>
      <c r="M694" s="4"/>
    </row>
    <row r="695" spans="1:13" ht="14.25" customHeight="1">
      <c r="A695" s="4"/>
      <c r="B695" s="4"/>
      <c r="C695" s="4"/>
      <c r="D695" s="4"/>
      <c r="L695" s="4"/>
      <c r="M695" s="4"/>
    </row>
    <row r="696" spans="1:13" ht="14.25" customHeight="1">
      <c r="A696" s="4"/>
      <c r="B696" s="4"/>
      <c r="C696" s="4"/>
      <c r="D696" s="4"/>
      <c r="L696" s="4"/>
      <c r="M696" s="4"/>
    </row>
    <row r="697" spans="1:13" ht="14.25" customHeight="1">
      <c r="A697" s="4"/>
      <c r="B697" s="4"/>
      <c r="C697" s="4"/>
      <c r="D697" s="4"/>
      <c r="L697" s="4"/>
      <c r="M697" s="4"/>
    </row>
    <row r="698" spans="1:13" ht="14.25" customHeight="1">
      <c r="A698" s="4"/>
      <c r="B698" s="4"/>
      <c r="C698" s="4"/>
      <c r="D698" s="4"/>
      <c r="L698" s="4"/>
      <c r="M698" s="4"/>
    </row>
    <row r="699" spans="1:13" ht="14.25" customHeight="1">
      <c r="A699" s="4"/>
      <c r="B699" s="4"/>
      <c r="C699" s="4"/>
      <c r="D699" s="4"/>
      <c r="L699" s="4"/>
      <c r="M699" s="4"/>
    </row>
    <row r="700" spans="1:13" ht="14.25" customHeight="1">
      <c r="A700" s="4"/>
      <c r="B700" s="4"/>
      <c r="C700" s="4"/>
      <c r="D700" s="4"/>
      <c r="L700" s="4"/>
      <c r="M700" s="4"/>
    </row>
    <row r="701" spans="1:13" ht="14.25" customHeight="1">
      <c r="A701" s="4"/>
      <c r="B701" s="4"/>
      <c r="C701" s="4"/>
      <c r="D701" s="4"/>
      <c r="L701" s="4"/>
      <c r="M701" s="4"/>
    </row>
    <row r="702" spans="1:13" ht="14.25" customHeight="1">
      <c r="A702" s="4"/>
      <c r="B702" s="4"/>
      <c r="C702" s="4"/>
      <c r="D702" s="4"/>
      <c r="L702" s="4"/>
      <c r="M702" s="4"/>
    </row>
    <row r="703" spans="1:13" ht="14.25" customHeight="1">
      <c r="A703" s="4"/>
      <c r="B703" s="4"/>
      <c r="C703" s="4"/>
      <c r="D703" s="4"/>
      <c r="L703" s="4"/>
      <c r="M703" s="4"/>
    </row>
    <row r="704" spans="1:13" ht="14.25" customHeight="1">
      <c r="A704" s="4"/>
      <c r="B704" s="4"/>
      <c r="C704" s="4"/>
      <c r="D704" s="4"/>
      <c r="L704" s="4"/>
      <c r="M704" s="4"/>
    </row>
    <row r="705" spans="1:13" ht="14.25" customHeight="1">
      <c r="A705" s="4"/>
      <c r="B705" s="4"/>
      <c r="C705" s="4"/>
      <c r="D705" s="4"/>
      <c r="L705" s="4"/>
      <c r="M705" s="4"/>
    </row>
    <row r="706" spans="1:13" ht="14.25" customHeight="1">
      <c r="A706" s="4"/>
      <c r="B706" s="4"/>
      <c r="C706" s="4"/>
      <c r="D706" s="4"/>
      <c r="L706" s="4"/>
      <c r="M706" s="4"/>
    </row>
    <row r="707" spans="1:13" ht="14.25" customHeight="1">
      <c r="A707" s="4"/>
      <c r="B707" s="4"/>
      <c r="C707" s="4"/>
      <c r="D707" s="4"/>
      <c r="L707" s="4"/>
      <c r="M707" s="4"/>
    </row>
    <row r="708" spans="1:13" ht="14.25" customHeight="1">
      <c r="A708" s="4"/>
      <c r="B708" s="4"/>
      <c r="C708" s="4"/>
      <c r="D708" s="4"/>
      <c r="L708" s="4"/>
      <c r="M708" s="4"/>
    </row>
    <row r="709" spans="1:13" ht="14.25" customHeight="1">
      <c r="A709" s="4"/>
      <c r="B709" s="4"/>
      <c r="C709" s="4"/>
      <c r="D709" s="4"/>
      <c r="L709" s="4"/>
      <c r="M709" s="4"/>
    </row>
    <row r="710" spans="1:13" ht="14.25" customHeight="1">
      <c r="A710" s="4"/>
      <c r="B710" s="4"/>
      <c r="C710" s="4"/>
      <c r="D710" s="4"/>
      <c r="L710" s="4"/>
      <c r="M710" s="4"/>
    </row>
    <row r="711" spans="1:13" ht="14.25" customHeight="1">
      <c r="A711" s="4"/>
      <c r="B711" s="4"/>
      <c r="C711" s="4"/>
      <c r="D711" s="4"/>
      <c r="L711" s="4"/>
      <c r="M711" s="4"/>
    </row>
    <row r="712" spans="1:13" ht="14.25" customHeight="1">
      <c r="A712" s="4"/>
      <c r="B712" s="4"/>
      <c r="C712" s="4"/>
      <c r="D712" s="4"/>
      <c r="L712" s="4"/>
      <c r="M712" s="4"/>
    </row>
    <row r="713" spans="1:13" ht="14.25" customHeight="1">
      <c r="A713" s="4"/>
      <c r="B713" s="4"/>
      <c r="C713" s="4"/>
      <c r="D713" s="4"/>
      <c r="L713" s="4"/>
      <c r="M713" s="4"/>
    </row>
    <row r="714" spans="1:13" ht="14.25" customHeight="1">
      <c r="A714" s="4"/>
      <c r="B714" s="4"/>
      <c r="C714" s="4"/>
      <c r="D714" s="4"/>
      <c r="L714" s="4"/>
      <c r="M714" s="4"/>
    </row>
    <row r="715" spans="1:13" ht="14.25" customHeight="1">
      <c r="A715" s="4"/>
      <c r="B715" s="4"/>
      <c r="C715" s="4"/>
      <c r="D715" s="4"/>
      <c r="L715" s="4"/>
      <c r="M715" s="4"/>
    </row>
    <row r="716" spans="1:13" ht="14.25" customHeight="1">
      <c r="A716" s="4"/>
      <c r="B716" s="4"/>
      <c r="C716" s="4"/>
      <c r="D716" s="4"/>
      <c r="L716" s="4"/>
      <c r="M716" s="4"/>
    </row>
    <row r="717" spans="1:13" ht="14.25" customHeight="1">
      <c r="A717" s="4"/>
      <c r="B717" s="4"/>
      <c r="C717" s="4"/>
      <c r="D717" s="4"/>
      <c r="L717" s="4"/>
      <c r="M717" s="4"/>
    </row>
    <row r="718" spans="1:13" ht="14.25" customHeight="1">
      <c r="A718" s="4"/>
      <c r="B718" s="4"/>
      <c r="C718" s="4"/>
      <c r="D718" s="4"/>
      <c r="L718" s="4"/>
      <c r="M718" s="4"/>
    </row>
    <row r="719" spans="1:13" ht="14.25" customHeight="1">
      <c r="A719" s="4"/>
      <c r="B719" s="4"/>
      <c r="C719" s="4"/>
      <c r="D719" s="4"/>
      <c r="L719" s="4"/>
      <c r="M719" s="4"/>
    </row>
    <row r="720" spans="1:13" ht="14.25" customHeight="1">
      <c r="A720" s="4"/>
      <c r="B720" s="4"/>
      <c r="C720" s="4"/>
      <c r="D720" s="4"/>
      <c r="L720" s="4"/>
      <c r="M720" s="4"/>
    </row>
    <row r="721" spans="1:13" ht="14.25" customHeight="1">
      <c r="A721" s="4"/>
      <c r="B721" s="4"/>
      <c r="C721" s="4"/>
      <c r="D721" s="4"/>
      <c r="L721" s="4"/>
      <c r="M721" s="4"/>
    </row>
    <row r="722" spans="1:13" ht="14.25" customHeight="1">
      <c r="A722" s="4"/>
      <c r="B722" s="4"/>
      <c r="C722" s="4"/>
      <c r="D722" s="4"/>
      <c r="L722" s="4"/>
      <c r="M722" s="4"/>
    </row>
    <row r="723" spans="1:13" ht="14.25" customHeight="1">
      <c r="A723" s="4"/>
      <c r="B723" s="4"/>
      <c r="C723" s="4"/>
      <c r="D723" s="4"/>
      <c r="L723" s="4"/>
      <c r="M723" s="4"/>
    </row>
    <row r="724" spans="1:13" ht="14.25" customHeight="1">
      <c r="A724" s="4"/>
      <c r="B724" s="4"/>
      <c r="C724" s="4"/>
      <c r="D724" s="4"/>
      <c r="L724" s="4"/>
      <c r="M724" s="4"/>
    </row>
    <row r="725" spans="1:13" ht="14.25" customHeight="1">
      <c r="A725" s="4"/>
      <c r="B725" s="4"/>
      <c r="C725" s="4"/>
      <c r="D725" s="4"/>
      <c r="L725" s="4"/>
      <c r="M725" s="4"/>
    </row>
    <row r="726" spans="1:13" ht="14.25" customHeight="1">
      <c r="A726" s="4"/>
      <c r="B726" s="4"/>
      <c r="C726" s="4"/>
      <c r="D726" s="4"/>
      <c r="L726" s="4"/>
      <c r="M726" s="4"/>
    </row>
    <row r="727" spans="1:13" ht="14.25" customHeight="1">
      <c r="A727" s="4"/>
      <c r="B727" s="4"/>
      <c r="C727" s="4"/>
      <c r="D727" s="4"/>
      <c r="L727" s="4"/>
      <c r="M727" s="4"/>
    </row>
    <row r="728" spans="1:13" ht="14.25" customHeight="1">
      <c r="A728" s="4"/>
      <c r="B728" s="4"/>
      <c r="C728" s="4"/>
      <c r="D728" s="4"/>
      <c r="L728" s="4"/>
      <c r="M728" s="4"/>
    </row>
    <row r="729" spans="1:13" ht="14.25" customHeight="1">
      <c r="A729" s="4"/>
      <c r="B729" s="4"/>
      <c r="C729" s="4"/>
      <c r="D729" s="4"/>
      <c r="L729" s="4"/>
      <c r="M729" s="4"/>
    </row>
    <row r="730" spans="1:13" ht="14.25" customHeight="1">
      <c r="A730" s="4"/>
      <c r="B730" s="4"/>
      <c r="C730" s="4"/>
      <c r="D730" s="4"/>
      <c r="L730" s="4"/>
      <c r="M730" s="4"/>
    </row>
    <row r="731" spans="1:13" ht="14.25" customHeight="1">
      <c r="A731" s="4"/>
      <c r="B731" s="4"/>
      <c r="C731" s="4"/>
      <c r="D731" s="4"/>
      <c r="L731" s="4"/>
      <c r="M731" s="4"/>
    </row>
    <row r="732" spans="1:13" ht="14.25" customHeight="1">
      <c r="A732" s="4"/>
      <c r="B732" s="4"/>
      <c r="C732" s="4"/>
      <c r="D732" s="4"/>
      <c r="L732" s="4"/>
      <c r="M732" s="4"/>
    </row>
    <row r="733" spans="1:13" ht="14.25" customHeight="1">
      <c r="A733" s="4"/>
      <c r="B733" s="4"/>
      <c r="C733" s="4"/>
      <c r="D733" s="4"/>
      <c r="L733" s="4"/>
      <c r="M733" s="4"/>
    </row>
    <row r="734" spans="1:13" ht="14.25" customHeight="1">
      <c r="A734" s="4"/>
      <c r="B734" s="4"/>
      <c r="C734" s="4"/>
      <c r="D734" s="4"/>
      <c r="L734" s="4"/>
      <c r="M734" s="4"/>
    </row>
    <row r="735" spans="1:13" ht="14.25" customHeight="1">
      <c r="A735" s="4"/>
      <c r="B735" s="4"/>
      <c r="C735" s="4"/>
      <c r="D735" s="4"/>
      <c r="L735" s="4"/>
      <c r="M735" s="4"/>
    </row>
    <row r="736" spans="1:13" ht="14.25" customHeight="1">
      <c r="A736" s="4"/>
      <c r="B736" s="4"/>
      <c r="C736" s="4"/>
      <c r="D736" s="4"/>
      <c r="L736" s="4"/>
      <c r="M736" s="4"/>
    </row>
    <row r="737" spans="1:13" ht="14.25" customHeight="1">
      <c r="A737" s="4"/>
      <c r="B737" s="4"/>
      <c r="C737" s="4"/>
      <c r="D737" s="4"/>
      <c r="L737" s="4"/>
      <c r="M737" s="4"/>
    </row>
    <row r="738" spans="1:13" ht="14.25" customHeight="1">
      <c r="A738" s="4"/>
      <c r="B738" s="4"/>
      <c r="C738" s="4"/>
      <c r="D738" s="4"/>
      <c r="L738" s="4"/>
      <c r="M738" s="4"/>
    </row>
    <row r="739" spans="1:13" ht="14.25" customHeight="1">
      <c r="A739" s="4"/>
      <c r="B739" s="4"/>
      <c r="C739" s="4"/>
      <c r="D739" s="4"/>
      <c r="L739" s="4"/>
      <c r="M739" s="4"/>
    </row>
    <row r="740" spans="1:13" ht="14.25" customHeight="1">
      <c r="A740" s="4"/>
      <c r="B740" s="4"/>
      <c r="C740" s="4"/>
      <c r="D740" s="4"/>
      <c r="L740" s="4"/>
      <c r="M740" s="4"/>
    </row>
    <row r="741" spans="1:13" ht="14.25" customHeight="1">
      <c r="A741" s="4"/>
      <c r="B741" s="4"/>
      <c r="C741" s="4"/>
      <c r="D741" s="4"/>
      <c r="L741" s="4"/>
      <c r="M741" s="4"/>
    </row>
    <row r="742" spans="1:13" ht="14.25" customHeight="1">
      <c r="A742" s="4"/>
      <c r="B742" s="4"/>
      <c r="C742" s="4"/>
      <c r="D742" s="4"/>
      <c r="L742" s="4"/>
      <c r="M742" s="4"/>
    </row>
    <row r="743" spans="1:13" ht="14.25" customHeight="1">
      <c r="A743" s="4"/>
      <c r="B743" s="4"/>
      <c r="C743" s="4"/>
      <c r="D743" s="4"/>
      <c r="L743" s="4"/>
      <c r="M743" s="4"/>
    </row>
    <row r="744" spans="1:13" ht="14.25" customHeight="1">
      <c r="A744" s="4"/>
      <c r="B744" s="4"/>
      <c r="C744" s="4"/>
      <c r="D744" s="4"/>
      <c r="L744" s="4"/>
      <c r="M744" s="4"/>
    </row>
    <row r="745" spans="1:13" ht="14.25" customHeight="1">
      <c r="A745" s="4"/>
      <c r="B745" s="4"/>
      <c r="C745" s="4"/>
      <c r="D745" s="4"/>
      <c r="L745" s="4"/>
      <c r="M745" s="4"/>
    </row>
    <row r="746" spans="1:13" ht="14.25" customHeight="1">
      <c r="A746" s="4"/>
      <c r="B746" s="4"/>
      <c r="C746" s="4"/>
      <c r="D746" s="4"/>
      <c r="L746" s="4"/>
      <c r="M746" s="4"/>
    </row>
    <row r="747" spans="1:13" ht="14.25" customHeight="1">
      <c r="A747" s="4"/>
      <c r="B747" s="4"/>
      <c r="C747" s="4"/>
      <c r="D747" s="4"/>
      <c r="L747" s="4"/>
      <c r="M747" s="4"/>
    </row>
    <row r="748" spans="1:13" ht="14.25" customHeight="1">
      <c r="A748" s="4"/>
      <c r="B748" s="4"/>
      <c r="C748" s="4"/>
      <c r="D748" s="4"/>
      <c r="L748" s="4"/>
      <c r="M748" s="4"/>
    </row>
    <row r="749" spans="1:13" ht="14.25" customHeight="1">
      <c r="A749" s="4"/>
      <c r="B749" s="4"/>
      <c r="C749" s="4"/>
      <c r="D749" s="4"/>
      <c r="L749" s="4"/>
      <c r="M749" s="4"/>
    </row>
    <row r="750" spans="1:13" ht="14.25" customHeight="1">
      <c r="A750" s="4"/>
      <c r="B750" s="4"/>
      <c r="C750" s="4"/>
      <c r="D750" s="4"/>
      <c r="L750" s="4"/>
      <c r="M750" s="4"/>
    </row>
    <row r="751" spans="1:13" ht="14.25" customHeight="1">
      <c r="A751" s="4"/>
      <c r="B751" s="4"/>
      <c r="C751" s="4"/>
      <c r="D751" s="4"/>
      <c r="L751" s="4"/>
      <c r="M751" s="4"/>
    </row>
    <row r="752" spans="1:13" ht="14.25" customHeight="1">
      <c r="A752" s="4"/>
      <c r="B752" s="4"/>
      <c r="C752" s="4"/>
      <c r="D752" s="4"/>
      <c r="L752" s="4"/>
      <c r="M752" s="4"/>
    </row>
    <row r="753" spans="1:13" ht="14.25" customHeight="1">
      <c r="A753" s="4"/>
      <c r="B753" s="4"/>
      <c r="C753" s="4"/>
      <c r="D753" s="4"/>
      <c r="L753" s="4"/>
      <c r="M753" s="4"/>
    </row>
    <row r="754" spans="1:13" ht="14.25" customHeight="1">
      <c r="A754" s="4"/>
      <c r="B754" s="4"/>
      <c r="C754" s="4"/>
      <c r="D754" s="4"/>
      <c r="L754" s="4"/>
      <c r="M754" s="4"/>
    </row>
    <row r="755" spans="1:13" ht="14.25" customHeight="1">
      <c r="A755" s="4"/>
      <c r="B755" s="4"/>
      <c r="C755" s="4"/>
      <c r="D755" s="4"/>
      <c r="L755" s="4"/>
      <c r="M755" s="4"/>
    </row>
    <row r="756" spans="1:13" ht="14.25" customHeight="1">
      <c r="A756" s="4"/>
      <c r="B756" s="4"/>
      <c r="C756" s="4"/>
      <c r="D756" s="4"/>
      <c r="L756" s="4"/>
      <c r="M756" s="4"/>
    </row>
    <row r="757" spans="1:13" ht="14.25" customHeight="1">
      <c r="A757" s="4"/>
      <c r="B757" s="4"/>
      <c r="C757" s="4"/>
      <c r="D757" s="4"/>
      <c r="L757" s="4"/>
      <c r="M757" s="4"/>
    </row>
    <row r="758" spans="1:13" ht="14.25" customHeight="1">
      <c r="A758" s="4"/>
      <c r="B758" s="4"/>
      <c r="C758" s="4"/>
      <c r="D758" s="4"/>
      <c r="L758" s="4"/>
      <c r="M758" s="4"/>
    </row>
    <row r="759" spans="1:13" ht="14.25" customHeight="1">
      <c r="A759" s="4"/>
      <c r="B759" s="4"/>
      <c r="C759" s="4"/>
      <c r="D759" s="4"/>
      <c r="L759" s="4"/>
      <c r="M759" s="4"/>
    </row>
    <row r="760" spans="1:13" ht="14.25" customHeight="1">
      <c r="A760" s="4"/>
      <c r="B760" s="4"/>
      <c r="C760" s="4"/>
      <c r="D760" s="4"/>
      <c r="L760" s="4"/>
      <c r="M760" s="4"/>
    </row>
    <row r="761" spans="1:13" ht="14.25" customHeight="1">
      <c r="A761" s="4"/>
      <c r="B761" s="4"/>
      <c r="C761" s="4"/>
      <c r="D761" s="4"/>
      <c r="L761" s="4"/>
      <c r="M761" s="4"/>
    </row>
    <row r="762" spans="1:13" ht="14.25" customHeight="1">
      <c r="A762" s="4"/>
      <c r="B762" s="4"/>
      <c r="C762" s="4"/>
      <c r="D762" s="4"/>
      <c r="L762" s="4"/>
      <c r="M762" s="4"/>
    </row>
    <row r="763" spans="1:13" ht="14.25" customHeight="1">
      <c r="A763" s="4"/>
      <c r="B763" s="4"/>
      <c r="C763" s="4"/>
      <c r="D763" s="4"/>
      <c r="L763" s="4"/>
      <c r="M763" s="4"/>
    </row>
    <row r="764" spans="1:13" ht="14.25" customHeight="1">
      <c r="A764" s="4"/>
      <c r="B764" s="4"/>
      <c r="C764" s="4"/>
      <c r="D764" s="4"/>
      <c r="L764" s="4"/>
      <c r="M764" s="4"/>
    </row>
    <row r="765" spans="1:13" ht="14.25" customHeight="1">
      <c r="A765" s="4"/>
      <c r="B765" s="4"/>
      <c r="C765" s="4"/>
      <c r="D765" s="4"/>
      <c r="L765" s="4"/>
      <c r="M765" s="4"/>
    </row>
    <row r="766" spans="1:13" ht="14.25" customHeight="1">
      <c r="A766" s="4"/>
      <c r="B766" s="4"/>
      <c r="C766" s="4"/>
      <c r="D766" s="4"/>
      <c r="L766" s="4"/>
      <c r="M766" s="4"/>
    </row>
    <row r="767" spans="1:13" ht="14.25" customHeight="1">
      <c r="A767" s="4"/>
      <c r="B767" s="4"/>
      <c r="C767" s="4"/>
      <c r="D767" s="4"/>
      <c r="L767" s="4"/>
      <c r="M767" s="4"/>
    </row>
    <row r="768" spans="1:13" ht="14.25" customHeight="1">
      <c r="A768" s="4"/>
      <c r="B768" s="4"/>
      <c r="C768" s="4"/>
      <c r="D768" s="4"/>
      <c r="L768" s="4"/>
      <c r="M768" s="4"/>
    </row>
    <row r="769" spans="1:13" ht="14.25" customHeight="1">
      <c r="A769" s="4"/>
      <c r="B769" s="4"/>
      <c r="C769" s="4"/>
      <c r="D769" s="4"/>
      <c r="L769" s="4"/>
      <c r="M769" s="4"/>
    </row>
    <row r="770" spans="1:13" ht="14.25" customHeight="1">
      <c r="A770" s="4"/>
      <c r="B770" s="4"/>
      <c r="C770" s="4"/>
      <c r="D770" s="4"/>
      <c r="L770" s="4"/>
      <c r="M770" s="4"/>
    </row>
    <row r="771" spans="1:13" ht="14.25" customHeight="1">
      <c r="A771" s="4"/>
      <c r="B771" s="4"/>
      <c r="C771" s="4"/>
      <c r="D771" s="4"/>
      <c r="L771" s="4"/>
      <c r="M771" s="4"/>
    </row>
    <row r="772" spans="1:13" ht="14.25" customHeight="1">
      <c r="A772" s="4"/>
      <c r="B772" s="4"/>
      <c r="C772" s="4"/>
      <c r="D772" s="4"/>
      <c r="L772" s="4"/>
      <c r="M772" s="4"/>
    </row>
    <row r="773" spans="1:13" ht="14.25" customHeight="1">
      <c r="A773" s="4"/>
      <c r="B773" s="4"/>
      <c r="C773" s="4"/>
      <c r="D773" s="4"/>
      <c r="L773" s="4"/>
      <c r="M773" s="4"/>
    </row>
    <row r="774" spans="1:13" ht="14.25" customHeight="1">
      <c r="A774" s="4"/>
      <c r="B774" s="4"/>
      <c r="C774" s="4"/>
      <c r="D774" s="4"/>
      <c r="L774" s="4"/>
      <c r="M774" s="4"/>
    </row>
    <row r="775" spans="1:13" ht="14.25" customHeight="1">
      <c r="A775" s="4"/>
      <c r="B775" s="4"/>
      <c r="C775" s="4"/>
      <c r="D775" s="4"/>
      <c r="L775" s="4"/>
      <c r="M775" s="4"/>
    </row>
    <row r="776" spans="1:13" ht="14.25" customHeight="1">
      <c r="A776" s="4"/>
      <c r="B776" s="4"/>
      <c r="C776" s="4"/>
      <c r="D776" s="4"/>
      <c r="L776" s="4"/>
      <c r="M776" s="4"/>
    </row>
    <row r="777" spans="1:13" ht="14.25" customHeight="1">
      <c r="A777" s="4"/>
      <c r="B777" s="4"/>
      <c r="C777" s="4"/>
      <c r="D777" s="4"/>
      <c r="L777" s="4"/>
      <c r="M777" s="4"/>
    </row>
    <row r="778" spans="1:13" ht="14.25" customHeight="1">
      <c r="A778" s="4"/>
      <c r="B778" s="4"/>
      <c r="C778" s="4"/>
      <c r="D778" s="4"/>
      <c r="L778" s="4"/>
      <c r="M778" s="4"/>
    </row>
    <row r="779" spans="1:13" ht="14.25" customHeight="1">
      <c r="A779" s="4"/>
      <c r="B779" s="4"/>
      <c r="C779" s="4"/>
      <c r="D779" s="4"/>
      <c r="L779" s="4"/>
      <c r="M779" s="4"/>
    </row>
    <row r="780" spans="1:13" ht="14.25" customHeight="1">
      <c r="A780" s="4"/>
      <c r="B780" s="4"/>
      <c r="C780" s="4"/>
      <c r="D780" s="4"/>
      <c r="L780" s="4"/>
      <c r="M780" s="4"/>
    </row>
    <row r="781" spans="1:13" ht="14.25" customHeight="1">
      <c r="A781" s="4"/>
      <c r="B781" s="4"/>
      <c r="C781" s="4"/>
      <c r="D781" s="4"/>
      <c r="L781" s="4"/>
      <c r="M781" s="4"/>
    </row>
    <row r="782" spans="1:13" ht="14.25" customHeight="1">
      <c r="A782" s="4"/>
      <c r="B782" s="4"/>
      <c r="C782" s="4"/>
      <c r="D782" s="4"/>
      <c r="L782" s="4"/>
      <c r="M782" s="4"/>
    </row>
    <row r="783" spans="1:13" ht="14.25" customHeight="1">
      <c r="A783" s="4"/>
      <c r="B783" s="4"/>
      <c r="C783" s="4"/>
      <c r="D783" s="4"/>
      <c r="L783" s="4"/>
      <c r="M783" s="4"/>
    </row>
    <row r="784" spans="1:13" ht="14.25" customHeight="1">
      <c r="A784" s="4"/>
      <c r="B784" s="4"/>
      <c r="C784" s="4"/>
      <c r="D784" s="4"/>
      <c r="L784" s="4"/>
      <c r="M784" s="4"/>
    </row>
    <row r="785" spans="1:13" ht="14.25" customHeight="1">
      <c r="A785" s="4"/>
      <c r="B785" s="4"/>
      <c r="C785" s="4"/>
      <c r="D785" s="4"/>
      <c r="L785" s="4"/>
      <c r="M785" s="4"/>
    </row>
    <row r="786" spans="1:13" ht="14.25" customHeight="1">
      <c r="A786" s="4"/>
      <c r="B786" s="4"/>
      <c r="C786" s="4"/>
      <c r="D786" s="4"/>
      <c r="L786" s="4"/>
      <c r="M786" s="4"/>
    </row>
    <row r="787" spans="1:13" ht="14.25" customHeight="1">
      <c r="A787" s="4"/>
      <c r="B787" s="4"/>
      <c r="C787" s="4"/>
      <c r="D787" s="4"/>
      <c r="L787" s="4"/>
      <c r="M787" s="4"/>
    </row>
    <row r="788" spans="1:13" ht="14.25" customHeight="1">
      <c r="A788" s="4"/>
      <c r="B788" s="4"/>
      <c r="C788" s="4"/>
      <c r="D788" s="4"/>
      <c r="L788" s="4"/>
      <c r="M788" s="4"/>
    </row>
    <row r="789" spans="1:13" ht="14.25" customHeight="1">
      <c r="A789" s="4"/>
      <c r="B789" s="4"/>
      <c r="C789" s="4"/>
      <c r="D789" s="4"/>
      <c r="L789" s="4"/>
      <c r="M789" s="4"/>
    </row>
    <row r="790" spans="1:13" ht="14.25" customHeight="1">
      <c r="A790" s="4"/>
      <c r="B790" s="4"/>
      <c r="C790" s="4"/>
      <c r="D790" s="4"/>
      <c r="L790" s="4"/>
      <c r="M790" s="4"/>
    </row>
    <row r="791" spans="1:13" ht="14.25" customHeight="1">
      <c r="A791" s="4"/>
      <c r="B791" s="4"/>
      <c r="C791" s="4"/>
      <c r="D791" s="4"/>
      <c r="L791" s="4"/>
      <c r="M791" s="4"/>
    </row>
    <row r="792" spans="1:13" ht="14.25" customHeight="1">
      <c r="A792" s="4"/>
      <c r="B792" s="4"/>
      <c r="C792" s="4"/>
      <c r="D792" s="4"/>
      <c r="L792" s="4"/>
      <c r="M792" s="4"/>
    </row>
    <row r="793" spans="1:13" ht="14.25" customHeight="1">
      <c r="A793" s="4"/>
      <c r="B793" s="4"/>
      <c r="C793" s="4"/>
      <c r="D793" s="4"/>
      <c r="L793" s="4"/>
      <c r="M793" s="4"/>
    </row>
    <row r="794" spans="1:13" ht="14.25" customHeight="1">
      <c r="A794" s="4"/>
      <c r="B794" s="4"/>
      <c r="C794" s="4"/>
      <c r="D794" s="4"/>
      <c r="L794" s="4"/>
      <c r="M794" s="4"/>
    </row>
    <row r="795" spans="1:13" ht="14.25" customHeight="1">
      <c r="A795" s="4"/>
      <c r="B795" s="4"/>
      <c r="C795" s="4"/>
      <c r="D795" s="4"/>
      <c r="L795" s="4"/>
      <c r="M795" s="4"/>
    </row>
    <row r="796" spans="1:13" ht="14.25" customHeight="1">
      <c r="A796" s="4"/>
      <c r="B796" s="4"/>
      <c r="C796" s="4"/>
      <c r="D796" s="4"/>
      <c r="L796" s="4"/>
      <c r="M796" s="4"/>
    </row>
    <row r="797" spans="1:13" ht="14.25" customHeight="1">
      <c r="A797" s="4"/>
      <c r="B797" s="4"/>
      <c r="C797" s="4"/>
      <c r="D797" s="4"/>
      <c r="L797" s="4"/>
      <c r="M797" s="4"/>
    </row>
    <row r="798" spans="1:13" ht="14.25" customHeight="1">
      <c r="A798" s="4"/>
      <c r="B798" s="4"/>
      <c r="C798" s="4"/>
      <c r="D798" s="4"/>
      <c r="L798" s="4"/>
      <c r="M798" s="4"/>
    </row>
    <row r="799" spans="1:13" ht="14.25" customHeight="1">
      <c r="A799" s="4"/>
      <c r="B799" s="4"/>
      <c r="C799" s="4"/>
      <c r="D799" s="4"/>
      <c r="L799" s="4"/>
      <c r="M799" s="4"/>
    </row>
    <row r="800" spans="1:13" ht="14.25" customHeight="1">
      <c r="A800" s="4"/>
      <c r="B800" s="4"/>
      <c r="C800" s="4"/>
      <c r="D800" s="4"/>
      <c r="L800" s="4"/>
      <c r="M800" s="4"/>
    </row>
    <row r="801" spans="1:13" ht="14.25" customHeight="1">
      <c r="A801" s="4"/>
      <c r="B801" s="4"/>
      <c r="C801" s="4"/>
      <c r="D801" s="4"/>
      <c r="L801" s="4"/>
      <c r="M801" s="4"/>
    </row>
    <row r="802" spans="1:13" ht="14.25" customHeight="1">
      <c r="A802" s="4"/>
      <c r="B802" s="4"/>
      <c r="C802" s="4"/>
      <c r="D802" s="4"/>
      <c r="L802" s="4"/>
      <c r="M802" s="4"/>
    </row>
    <row r="803" spans="1:13" ht="14.25" customHeight="1">
      <c r="A803" s="4"/>
      <c r="B803" s="4"/>
      <c r="C803" s="4"/>
      <c r="D803" s="4"/>
      <c r="L803" s="4"/>
      <c r="M803" s="4"/>
    </row>
    <row r="804" spans="1:13" ht="14.25" customHeight="1">
      <c r="A804" s="4"/>
      <c r="B804" s="4"/>
      <c r="C804" s="4"/>
      <c r="D804" s="4"/>
      <c r="L804" s="4"/>
      <c r="M804" s="4"/>
    </row>
    <row r="805" spans="1:13" ht="14.25" customHeight="1">
      <c r="A805" s="4"/>
      <c r="B805" s="4"/>
      <c r="C805" s="4"/>
      <c r="D805" s="4"/>
      <c r="L805" s="4"/>
      <c r="M805" s="4"/>
    </row>
    <row r="806" spans="1:13" ht="14.25" customHeight="1">
      <c r="A806" s="4"/>
      <c r="B806" s="4"/>
      <c r="C806" s="4"/>
      <c r="D806" s="4"/>
      <c r="L806" s="4"/>
      <c r="M806" s="4"/>
    </row>
    <row r="807" spans="1:13" ht="14.25" customHeight="1">
      <c r="A807" s="4"/>
      <c r="B807" s="4"/>
      <c r="C807" s="4"/>
      <c r="D807" s="4"/>
      <c r="L807" s="4"/>
      <c r="M807" s="4"/>
    </row>
    <row r="808" spans="1:13" ht="14.25" customHeight="1">
      <c r="A808" s="4"/>
      <c r="B808" s="4"/>
      <c r="C808" s="4"/>
      <c r="D808" s="4"/>
      <c r="L808" s="4"/>
      <c r="M808" s="4"/>
    </row>
    <row r="809" spans="1:13" ht="14.25" customHeight="1">
      <c r="A809" s="4"/>
      <c r="B809" s="4"/>
      <c r="C809" s="4"/>
      <c r="D809" s="4"/>
      <c r="L809" s="4"/>
      <c r="M809" s="4"/>
    </row>
    <row r="810" spans="1:13" ht="14.25" customHeight="1">
      <c r="A810" s="4"/>
      <c r="B810" s="4"/>
      <c r="C810" s="4"/>
      <c r="D810" s="4"/>
      <c r="L810" s="4"/>
      <c r="M810" s="4"/>
    </row>
    <row r="811" spans="1:13" ht="14.25" customHeight="1">
      <c r="A811" s="4"/>
      <c r="B811" s="4"/>
      <c r="C811" s="4"/>
      <c r="D811" s="4"/>
      <c r="L811" s="4"/>
      <c r="M811" s="4"/>
    </row>
    <row r="812" spans="1:13" ht="14.25" customHeight="1">
      <c r="A812" s="4"/>
      <c r="B812" s="4"/>
      <c r="C812" s="4"/>
      <c r="D812" s="4"/>
      <c r="L812" s="4"/>
      <c r="M812" s="4"/>
    </row>
    <row r="813" spans="1:13" ht="14.25" customHeight="1">
      <c r="A813" s="4"/>
      <c r="B813" s="4"/>
      <c r="C813" s="4"/>
      <c r="D813" s="4"/>
      <c r="L813" s="4"/>
      <c r="M813" s="4"/>
    </row>
    <row r="814" spans="1:13" ht="14.25" customHeight="1">
      <c r="A814" s="4"/>
      <c r="B814" s="4"/>
      <c r="C814" s="4"/>
      <c r="D814" s="4"/>
      <c r="L814" s="4"/>
      <c r="M814" s="4"/>
    </row>
    <row r="815" spans="1:13" ht="14.25" customHeight="1">
      <c r="A815" s="4"/>
      <c r="B815" s="4"/>
      <c r="C815" s="4"/>
      <c r="D815" s="4"/>
      <c r="L815" s="4"/>
      <c r="M815" s="4"/>
    </row>
    <row r="816" spans="1:13" ht="14.25" customHeight="1">
      <c r="A816" s="4"/>
      <c r="B816" s="4"/>
      <c r="C816" s="4"/>
      <c r="D816" s="4"/>
      <c r="L816" s="4"/>
      <c r="M816" s="4"/>
    </row>
    <row r="817" spans="1:13" ht="14.25" customHeight="1">
      <c r="A817" s="4"/>
      <c r="B817" s="4"/>
      <c r="C817" s="4"/>
      <c r="D817" s="4"/>
      <c r="L817" s="4"/>
      <c r="M817" s="4"/>
    </row>
    <row r="818" spans="1:13" ht="14.25" customHeight="1">
      <c r="A818" s="4"/>
      <c r="B818" s="4"/>
      <c r="C818" s="4"/>
      <c r="D818" s="4"/>
      <c r="L818" s="4"/>
      <c r="M818" s="4"/>
    </row>
    <row r="819" spans="1:13" ht="14.25" customHeight="1">
      <c r="A819" s="4"/>
      <c r="B819" s="4"/>
      <c r="C819" s="4"/>
      <c r="D819" s="4"/>
      <c r="L819" s="4"/>
      <c r="M819" s="4"/>
    </row>
    <row r="820" spans="1:13" ht="14.25" customHeight="1">
      <c r="A820" s="4"/>
      <c r="B820" s="4"/>
      <c r="C820" s="4"/>
      <c r="D820" s="4"/>
      <c r="L820" s="4"/>
      <c r="M820" s="4"/>
    </row>
    <row r="821" spans="1:13" ht="14.25" customHeight="1">
      <c r="A821" s="4"/>
      <c r="B821" s="4"/>
      <c r="C821" s="4"/>
      <c r="D821" s="4"/>
      <c r="L821" s="4"/>
      <c r="M821" s="4"/>
    </row>
    <row r="822" spans="1:13" ht="14.25" customHeight="1">
      <c r="A822" s="4"/>
      <c r="B822" s="4"/>
      <c r="C822" s="4"/>
      <c r="D822" s="4"/>
      <c r="L822" s="4"/>
      <c r="M822" s="4"/>
    </row>
    <row r="823" spans="1:13" ht="14.25" customHeight="1">
      <c r="A823" s="4"/>
      <c r="B823" s="4"/>
      <c r="C823" s="4"/>
      <c r="D823" s="4"/>
      <c r="L823" s="4"/>
      <c r="M823" s="4"/>
    </row>
    <row r="824" spans="1:13" ht="14.25" customHeight="1">
      <c r="A824" s="4"/>
      <c r="B824" s="4"/>
      <c r="C824" s="4"/>
      <c r="D824" s="4"/>
      <c r="L824" s="4"/>
      <c r="M824" s="4"/>
    </row>
    <row r="825" spans="1:13" ht="14.25" customHeight="1">
      <c r="A825" s="4"/>
      <c r="B825" s="4"/>
      <c r="C825" s="4"/>
      <c r="D825" s="4"/>
      <c r="L825" s="4"/>
      <c r="M825" s="4"/>
    </row>
    <row r="826" spans="1:13" ht="14.25" customHeight="1">
      <c r="A826" s="4"/>
      <c r="B826" s="4"/>
      <c r="C826" s="4"/>
      <c r="D826" s="4"/>
      <c r="L826" s="4"/>
      <c r="M826" s="4"/>
    </row>
    <row r="827" spans="1:13" ht="14.25" customHeight="1">
      <c r="A827" s="4"/>
      <c r="B827" s="4"/>
      <c r="C827" s="4"/>
      <c r="D827" s="4"/>
      <c r="L827" s="4"/>
      <c r="M827" s="4"/>
    </row>
    <row r="828" spans="1:13" ht="14.25" customHeight="1">
      <c r="A828" s="4"/>
      <c r="B828" s="4"/>
      <c r="C828" s="4"/>
      <c r="D828" s="4"/>
      <c r="L828" s="4"/>
      <c r="M828" s="4"/>
    </row>
    <row r="829" spans="1:13" ht="14.25" customHeight="1">
      <c r="A829" s="4"/>
      <c r="B829" s="4"/>
      <c r="C829" s="4"/>
      <c r="D829" s="4"/>
      <c r="L829" s="4"/>
      <c r="M829" s="4"/>
    </row>
    <row r="830" spans="1:13" ht="14.25" customHeight="1">
      <c r="A830" s="4"/>
      <c r="B830" s="4"/>
      <c r="C830" s="4"/>
      <c r="D830" s="4"/>
      <c r="L830" s="4"/>
      <c r="M830" s="4"/>
    </row>
    <row r="831" spans="1:13" ht="14.25" customHeight="1">
      <c r="A831" s="4"/>
      <c r="B831" s="4"/>
      <c r="C831" s="4"/>
      <c r="D831" s="4"/>
      <c r="L831" s="4"/>
      <c r="M831" s="4"/>
    </row>
    <row r="832" spans="1:13" ht="14.25" customHeight="1">
      <c r="A832" s="4"/>
      <c r="B832" s="4"/>
      <c r="C832" s="4"/>
      <c r="D832" s="4"/>
      <c r="L832" s="4"/>
      <c r="M832" s="4"/>
    </row>
    <row r="833" spans="1:13" ht="14.25" customHeight="1">
      <c r="A833" s="4"/>
      <c r="B833" s="4"/>
      <c r="C833" s="4"/>
      <c r="D833" s="4"/>
      <c r="L833" s="4"/>
      <c r="M833" s="4"/>
    </row>
    <row r="834" spans="1:13" ht="14.25" customHeight="1">
      <c r="A834" s="4"/>
      <c r="B834" s="4"/>
      <c r="C834" s="4"/>
      <c r="D834" s="4"/>
      <c r="L834" s="4"/>
      <c r="M834" s="4"/>
    </row>
    <row r="835" spans="1:13" ht="14.25" customHeight="1">
      <c r="A835" s="4"/>
      <c r="B835" s="4"/>
      <c r="C835" s="4"/>
      <c r="D835" s="4"/>
      <c r="L835" s="4"/>
      <c r="M835" s="4"/>
    </row>
    <row r="836" spans="1:13" ht="14.25" customHeight="1">
      <c r="A836" s="4"/>
      <c r="B836" s="4"/>
      <c r="C836" s="4"/>
      <c r="D836" s="4"/>
      <c r="L836" s="4"/>
      <c r="M836" s="4"/>
    </row>
    <row r="837" spans="1:13" ht="14.25" customHeight="1">
      <c r="A837" s="4"/>
      <c r="B837" s="4"/>
      <c r="C837" s="4"/>
      <c r="D837" s="4"/>
      <c r="L837" s="4"/>
      <c r="M837" s="4"/>
    </row>
    <row r="838" spans="1:13" ht="14.25" customHeight="1">
      <c r="A838" s="4"/>
      <c r="B838" s="4"/>
      <c r="C838" s="4"/>
      <c r="D838" s="4"/>
      <c r="L838" s="4"/>
      <c r="M838" s="4"/>
    </row>
    <row r="839" spans="1:13" ht="14.25" customHeight="1">
      <c r="A839" s="4"/>
      <c r="B839" s="4"/>
      <c r="C839" s="4"/>
      <c r="D839" s="4"/>
      <c r="L839" s="4"/>
      <c r="M839" s="4"/>
    </row>
    <row r="840" spans="1:13" ht="14.25" customHeight="1">
      <c r="A840" s="4"/>
      <c r="B840" s="4"/>
      <c r="C840" s="4"/>
      <c r="D840" s="4"/>
      <c r="L840" s="4"/>
      <c r="M840" s="4"/>
    </row>
    <row r="841" spans="1:13" ht="14.25" customHeight="1">
      <c r="A841" s="4"/>
      <c r="B841" s="4"/>
      <c r="C841" s="4"/>
      <c r="D841" s="4"/>
      <c r="L841" s="4"/>
      <c r="M841" s="4"/>
    </row>
    <row r="842" spans="1:13" ht="14.25" customHeight="1">
      <c r="A842" s="4"/>
      <c r="B842" s="4"/>
      <c r="C842" s="4"/>
      <c r="D842" s="4"/>
      <c r="L842" s="4"/>
      <c r="M842" s="4"/>
    </row>
    <row r="843" spans="1:13" ht="14.25" customHeight="1">
      <c r="A843" s="4"/>
      <c r="B843" s="4"/>
      <c r="C843" s="4"/>
      <c r="D843" s="4"/>
      <c r="L843" s="4"/>
      <c r="M843" s="4"/>
    </row>
    <row r="844" spans="1:13" ht="14.25" customHeight="1">
      <c r="A844" s="4"/>
      <c r="B844" s="4"/>
      <c r="C844" s="4"/>
      <c r="D844" s="4"/>
      <c r="L844" s="4"/>
      <c r="M844" s="4"/>
    </row>
    <row r="845" spans="1:13" ht="14.25" customHeight="1">
      <c r="A845" s="4"/>
      <c r="B845" s="4"/>
      <c r="C845" s="4"/>
      <c r="D845" s="4"/>
      <c r="L845" s="4"/>
      <c r="M845" s="4"/>
    </row>
    <row r="846" spans="1:13" ht="14.25" customHeight="1">
      <c r="A846" s="4"/>
      <c r="B846" s="4"/>
      <c r="C846" s="4"/>
      <c r="D846" s="4"/>
      <c r="L846" s="4"/>
      <c r="M846" s="4"/>
    </row>
    <row r="847" spans="1:13" ht="14.25" customHeight="1">
      <c r="A847" s="4"/>
      <c r="B847" s="4"/>
      <c r="C847" s="4"/>
      <c r="D847" s="4"/>
      <c r="L847" s="4"/>
      <c r="M847" s="4"/>
    </row>
    <row r="848" spans="1:13" ht="14.25" customHeight="1">
      <c r="A848" s="4"/>
      <c r="B848" s="4"/>
      <c r="C848" s="4"/>
      <c r="D848" s="4"/>
      <c r="L848" s="4"/>
      <c r="M848" s="4"/>
    </row>
    <row r="849" spans="1:13" ht="14.25" customHeight="1">
      <c r="A849" s="4"/>
      <c r="B849" s="4"/>
      <c r="C849" s="4"/>
      <c r="D849" s="4"/>
      <c r="L849" s="4"/>
      <c r="M849" s="4"/>
    </row>
    <row r="850" spans="1:13" ht="14.25" customHeight="1">
      <c r="A850" s="4"/>
      <c r="B850" s="4"/>
      <c r="C850" s="4"/>
      <c r="D850" s="4"/>
      <c r="L850" s="4"/>
      <c r="M850" s="4"/>
    </row>
    <row r="851" spans="1:13" ht="14.25" customHeight="1">
      <c r="A851" s="4"/>
      <c r="B851" s="4"/>
      <c r="C851" s="4"/>
      <c r="D851" s="4"/>
      <c r="L851" s="4"/>
      <c r="M851" s="4"/>
    </row>
    <row r="852" spans="1:13" ht="14.25" customHeight="1">
      <c r="A852" s="4"/>
      <c r="B852" s="4"/>
      <c r="C852" s="4"/>
      <c r="D852" s="4"/>
      <c r="L852" s="4"/>
      <c r="M852" s="4"/>
    </row>
    <row r="853" spans="1:13" ht="14.25" customHeight="1">
      <c r="A853" s="4"/>
      <c r="B853" s="4"/>
      <c r="C853" s="4"/>
      <c r="D853" s="4"/>
      <c r="L853" s="4"/>
      <c r="M853" s="4"/>
    </row>
    <row r="854" spans="1:13" ht="14.25" customHeight="1">
      <c r="A854" s="4"/>
      <c r="B854" s="4"/>
      <c r="C854" s="4"/>
      <c r="D854" s="4"/>
      <c r="L854" s="4"/>
      <c r="M854" s="4"/>
    </row>
    <row r="855" spans="1:13" ht="14.25" customHeight="1">
      <c r="A855" s="4"/>
      <c r="B855" s="4"/>
      <c r="C855" s="4"/>
      <c r="D855" s="4"/>
      <c r="L855" s="4"/>
      <c r="M855" s="4"/>
    </row>
    <row r="856" spans="1:13" ht="14.25" customHeight="1">
      <c r="A856" s="4"/>
      <c r="B856" s="4"/>
      <c r="C856" s="4"/>
      <c r="D856" s="4"/>
      <c r="L856" s="4"/>
      <c r="M856" s="4"/>
    </row>
    <row r="857" spans="1:13" ht="14.25" customHeight="1">
      <c r="A857" s="4"/>
      <c r="B857" s="4"/>
      <c r="C857" s="4"/>
      <c r="D857" s="4"/>
      <c r="L857" s="4"/>
      <c r="M857" s="4"/>
    </row>
    <row r="858" spans="1:13" ht="14.25" customHeight="1">
      <c r="A858" s="4"/>
      <c r="B858" s="4"/>
      <c r="C858" s="4"/>
      <c r="D858" s="4"/>
      <c r="L858" s="4"/>
      <c r="M858" s="4"/>
    </row>
    <row r="859" spans="1:13" ht="14.25" customHeight="1">
      <c r="A859" s="4"/>
      <c r="B859" s="4"/>
      <c r="C859" s="4"/>
      <c r="D859" s="4"/>
      <c r="L859" s="4"/>
      <c r="M859" s="4"/>
    </row>
    <row r="860" spans="1:13" ht="14.25" customHeight="1">
      <c r="A860" s="4"/>
      <c r="B860" s="4"/>
      <c r="C860" s="4"/>
      <c r="D860" s="4"/>
      <c r="L860" s="4"/>
      <c r="M860" s="4"/>
    </row>
    <row r="861" spans="1:13" ht="14.25" customHeight="1">
      <c r="A861" s="4"/>
      <c r="B861" s="4"/>
      <c r="C861" s="4"/>
      <c r="D861" s="4"/>
      <c r="L861" s="4"/>
      <c r="M861" s="4"/>
    </row>
    <row r="862" spans="1:13" ht="14.25" customHeight="1">
      <c r="A862" s="4"/>
      <c r="B862" s="4"/>
      <c r="C862" s="4"/>
      <c r="D862" s="4"/>
      <c r="L862" s="4"/>
      <c r="M862" s="4"/>
    </row>
    <row r="863" spans="1:13" ht="14.25" customHeight="1">
      <c r="A863" s="4"/>
      <c r="B863" s="4"/>
      <c r="C863" s="4"/>
      <c r="D863" s="4"/>
      <c r="L863" s="4"/>
      <c r="M863" s="4"/>
    </row>
    <row r="864" spans="1:13" ht="14.25" customHeight="1">
      <c r="A864" s="4"/>
      <c r="B864" s="4"/>
      <c r="C864" s="4"/>
      <c r="D864" s="4"/>
      <c r="L864" s="4"/>
      <c r="M864" s="4"/>
    </row>
    <row r="865" spans="1:13" ht="14.25" customHeight="1">
      <c r="A865" s="4"/>
      <c r="B865" s="4"/>
      <c r="C865" s="4"/>
      <c r="D865" s="4"/>
      <c r="L865" s="4"/>
      <c r="M865" s="4"/>
    </row>
    <row r="866" spans="1:13" ht="14.25" customHeight="1">
      <c r="A866" s="4"/>
      <c r="B866" s="4"/>
      <c r="C866" s="4"/>
      <c r="D866" s="4"/>
      <c r="L866" s="4"/>
      <c r="M866" s="4"/>
    </row>
    <row r="867" spans="1:13" ht="14.25" customHeight="1">
      <c r="A867" s="4"/>
      <c r="B867" s="4"/>
      <c r="C867" s="4"/>
      <c r="D867" s="4"/>
      <c r="L867" s="4"/>
      <c r="M867" s="4"/>
    </row>
    <row r="868" spans="1:13" ht="14.25" customHeight="1">
      <c r="A868" s="4"/>
      <c r="B868" s="4"/>
      <c r="C868" s="4"/>
      <c r="D868" s="4"/>
      <c r="L868" s="4"/>
      <c r="M868" s="4"/>
    </row>
    <row r="869" spans="1:13" ht="14.25" customHeight="1">
      <c r="A869" s="4"/>
      <c r="B869" s="4"/>
      <c r="C869" s="4"/>
      <c r="D869" s="4"/>
      <c r="L869" s="4"/>
      <c r="M869" s="4"/>
    </row>
    <row r="870" spans="1:13" ht="14.25" customHeight="1">
      <c r="A870" s="4"/>
      <c r="B870" s="4"/>
      <c r="C870" s="4"/>
      <c r="D870" s="4"/>
      <c r="L870" s="4"/>
      <c r="M870" s="4"/>
    </row>
    <row r="871" spans="1:13" ht="14.25" customHeight="1">
      <c r="A871" s="4"/>
      <c r="B871" s="4"/>
      <c r="C871" s="4"/>
      <c r="D871" s="4"/>
      <c r="L871" s="4"/>
      <c r="M871" s="4"/>
    </row>
    <row r="872" spans="1:13" ht="14.25" customHeight="1">
      <c r="A872" s="4"/>
      <c r="B872" s="4"/>
      <c r="C872" s="4"/>
      <c r="D872" s="4"/>
      <c r="L872" s="4"/>
      <c r="M872" s="4"/>
    </row>
    <row r="873" spans="1:13" ht="14.25" customHeight="1">
      <c r="A873" s="4"/>
      <c r="B873" s="4"/>
      <c r="C873" s="4"/>
      <c r="D873" s="4"/>
      <c r="L873" s="4"/>
      <c r="M873" s="4"/>
    </row>
    <row r="874" spans="1:13" ht="14.25" customHeight="1">
      <c r="A874" s="4"/>
      <c r="B874" s="4"/>
      <c r="C874" s="4"/>
      <c r="D874" s="4"/>
      <c r="L874" s="4"/>
      <c r="M874" s="4"/>
    </row>
    <row r="875" spans="1:13" ht="14.25" customHeight="1">
      <c r="A875" s="4"/>
      <c r="B875" s="4"/>
      <c r="C875" s="4"/>
      <c r="D875" s="4"/>
      <c r="L875" s="4"/>
      <c r="M875" s="4"/>
    </row>
    <row r="876" spans="1:13" ht="14.25" customHeight="1">
      <c r="A876" s="4"/>
      <c r="B876" s="4"/>
      <c r="C876" s="4"/>
      <c r="D876" s="4"/>
      <c r="L876" s="4"/>
      <c r="M876" s="4"/>
    </row>
    <row r="877" spans="1:13" ht="14.25" customHeight="1">
      <c r="A877" s="4"/>
      <c r="B877" s="4"/>
      <c r="C877" s="4"/>
      <c r="D877" s="4"/>
      <c r="L877" s="4"/>
      <c r="M877" s="4"/>
    </row>
    <row r="878" spans="1:13" ht="14.25" customHeight="1">
      <c r="A878" s="4"/>
      <c r="B878" s="4"/>
      <c r="C878" s="4"/>
      <c r="D878" s="4"/>
      <c r="L878" s="4"/>
      <c r="M878" s="4"/>
    </row>
    <row r="879" spans="1:13" ht="14.25" customHeight="1">
      <c r="A879" s="4"/>
      <c r="B879" s="4"/>
      <c r="C879" s="4"/>
      <c r="D879" s="4"/>
      <c r="L879" s="4"/>
      <c r="M879" s="4"/>
    </row>
    <row r="880" spans="1:13" ht="14.25" customHeight="1">
      <c r="A880" s="4"/>
      <c r="B880" s="4"/>
      <c r="C880" s="4"/>
      <c r="D880" s="4"/>
      <c r="L880" s="4"/>
      <c r="M880" s="4"/>
    </row>
    <row r="881" spans="1:13" ht="14.25" customHeight="1">
      <c r="A881" s="4"/>
      <c r="B881" s="4"/>
      <c r="C881" s="4"/>
      <c r="D881" s="4"/>
      <c r="L881" s="4"/>
      <c r="M881" s="4"/>
    </row>
    <row r="882" spans="1:13" ht="14.25" customHeight="1">
      <c r="A882" s="4"/>
      <c r="B882" s="4"/>
      <c r="C882" s="4"/>
      <c r="D882" s="4"/>
      <c r="L882" s="4"/>
      <c r="M882" s="4"/>
    </row>
    <row r="883" spans="1:13" ht="14.25" customHeight="1">
      <c r="A883" s="4"/>
      <c r="B883" s="4"/>
      <c r="C883" s="4"/>
      <c r="D883" s="4"/>
      <c r="L883" s="4"/>
      <c r="M883" s="4"/>
    </row>
    <row r="884" spans="1:13" ht="14.25" customHeight="1">
      <c r="A884" s="4"/>
      <c r="B884" s="4"/>
      <c r="C884" s="4"/>
      <c r="D884" s="4"/>
      <c r="L884" s="4"/>
      <c r="M884" s="4"/>
    </row>
    <row r="885" spans="1:13" ht="14.25" customHeight="1">
      <c r="A885" s="4"/>
      <c r="B885" s="4"/>
      <c r="C885" s="4"/>
      <c r="D885" s="4"/>
      <c r="L885" s="4"/>
      <c r="M885" s="4"/>
    </row>
    <row r="886" spans="1:13" ht="14.25" customHeight="1">
      <c r="A886" s="4"/>
      <c r="B886" s="4"/>
      <c r="C886" s="4"/>
      <c r="D886" s="4"/>
      <c r="L886" s="4"/>
      <c r="M886" s="4"/>
    </row>
    <row r="887" spans="1:13" ht="14.25" customHeight="1">
      <c r="A887" s="4"/>
      <c r="B887" s="4"/>
      <c r="C887" s="4"/>
      <c r="D887" s="4"/>
      <c r="L887" s="4"/>
      <c r="M887" s="4"/>
    </row>
    <row r="888" spans="1:13" ht="14.25" customHeight="1">
      <c r="A888" s="4"/>
      <c r="B888" s="4"/>
      <c r="C888" s="4"/>
      <c r="D888" s="4"/>
      <c r="L888" s="4"/>
      <c r="M888" s="4"/>
    </row>
    <row r="889" spans="1:13" ht="14.25" customHeight="1">
      <c r="A889" s="4"/>
      <c r="B889" s="4"/>
      <c r="C889" s="4"/>
      <c r="D889" s="4"/>
      <c r="L889" s="4"/>
      <c r="M889" s="4"/>
    </row>
    <row r="890" spans="1:13" ht="14.25" customHeight="1">
      <c r="A890" s="4"/>
      <c r="B890" s="4"/>
      <c r="C890" s="4"/>
      <c r="D890" s="4"/>
      <c r="L890" s="4"/>
      <c r="M890" s="4"/>
    </row>
    <row r="891" spans="1:13" ht="14.25" customHeight="1">
      <c r="A891" s="4"/>
      <c r="B891" s="4"/>
      <c r="C891" s="4"/>
      <c r="D891" s="4"/>
      <c r="L891" s="4"/>
      <c r="M891" s="4"/>
    </row>
    <row r="892" spans="1:13" ht="14.25" customHeight="1">
      <c r="A892" s="4"/>
      <c r="B892" s="4"/>
      <c r="C892" s="4"/>
      <c r="D892" s="4"/>
      <c r="L892" s="4"/>
      <c r="M892" s="4"/>
    </row>
    <row r="893" spans="1:13" ht="14.25" customHeight="1">
      <c r="A893" s="4"/>
      <c r="B893" s="4"/>
      <c r="C893" s="4"/>
      <c r="D893" s="4"/>
      <c r="L893" s="4"/>
      <c r="M893" s="4"/>
    </row>
    <row r="894" spans="1:13" ht="14.25" customHeight="1">
      <c r="A894" s="4"/>
      <c r="B894" s="4"/>
      <c r="C894" s="4"/>
      <c r="D894" s="4"/>
      <c r="L894" s="4"/>
      <c r="M894" s="4"/>
    </row>
    <row r="895" spans="1:13" ht="14.25" customHeight="1">
      <c r="A895" s="4"/>
      <c r="B895" s="4"/>
      <c r="C895" s="4"/>
      <c r="D895" s="4"/>
      <c r="L895" s="4"/>
      <c r="M895" s="4"/>
    </row>
    <row r="896" spans="1:13" ht="14.25" customHeight="1">
      <c r="A896" s="4"/>
      <c r="B896" s="4"/>
      <c r="C896" s="4"/>
      <c r="D896" s="4"/>
      <c r="L896" s="4"/>
      <c r="M896" s="4"/>
    </row>
    <row r="897" spans="1:13" ht="14.25" customHeight="1">
      <c r="A897" s="4"/>
      <c r="B897" s="4"/>
      <c r="C897" s="4"/>
      <c r="D897" s="4"/>
      <c r="L897" s="4"/>
      <c r="M897" s="4"/>
    </row>
    <row r="898" spans="1:13" ht="14.25" customHeight="1">
      <c r="A898" s="4"/>
      <c r="B898" s="4"/>
      <c r="C898" s="4"/>
      <c r="D898" s="4"/>
      <c r="L898" s="4"/>
      <c r="M898" s="4"/>
    </row>
    <row r="899" spans="1:13" ht="14.25" customHeight="1">
      <c r="A899" s="4"/>
      <c r="B899" s="4"/>
      <c r="C899" s="4"/>
      <c r="D899" s="4"/>
      <c r="L899" s="4"/>
      <c r="M899" s="4"/>
    </row>
    <row r="900" spans="1:13" ht="14.25" customHeight="1">
      <c r="A900" s="4"/>
      <c r="B900" s="4"/>
      <c r="C900" s="4"/>
      <c r="D900" s="4"/>
      <c r="L900" s="4"/>
      <c r="M900" s="4"/>
    </row>
    <row r="901" spans="1:13" ht="14.25" customHeight="1">
      <c r="A901" s="4"/>
      <c r="B901" s="4"/>
      <c r="C901" s="4"/>
      <c r="D901" s="4"/>
      <c r="L901" s="4"/>
      <c r="M901" s="4"/>
    </row>
    <row r="902" spans="1:13" ht="14.25" customHeight="1">
      <c r="A902" s="4"/>
      <c r="B902" s="4"/>
      <c r="C902" s="4"/>
      <c r="D902" s="4"/>
      <c r="L902" s="4"/>
      <c r="M902" s="4"/>
    </row>
    <row r="903" spans="1:13" ht="14.25" customHeight="1">
      <c r="A903" s="4"/>
      <c r="B903" s="4"/>
      <c r="C903" s="4"/>
      <c r="D903" s="4"/>
      <c r="L903" s="4"/>
      <c r="M903" s="4"/>
    </row>
    <row r="904" spans="1:13" ht="14.25" customHeight="1">
      <c r="A904" s="4"/>
      <c r="B904" s="4"/>
      <c r="C904" s="4"/>
      <c r="D904" s="4"/>
      <c r="L904" s="4"/>
      <c r="M904" s="4"/>
    </row>
    <row r="905" spans="1:13" ht="14.25" customHeight="1">
      <c r="A905" s="4"/>
      <c r="B905" s="4"/>
      <c r="C905" s="4"/>
      <c r="D905" s="4"/>
      <c r="L905" s="4"/>
      <c r="M905" s="4"/>
    </row>
    <row r="906" spans="1:13" ht="14.25" customHeight="1">
      <c r="A906" s="4"/>
      <c r="B906" s="4"/>
      <c r="C906" s="4"/>
      <c r="D906" s="4"/>
      <c r="L906" s="4"/>
      <c r="M906" s="4"/>
    </row>
    <row r="907" spans="1:13" ht="14.25" customHeight="1">
      <c r="A907" s="4"/>
      <c r="B907" s="4"/>
      <c r="C907" s="4"/>
      <c r="D907" s="4"/>
      <c r="L907" s="4"/>
      <c r="M907" s="4"/>
    </row>
    <row r="908" spans="1:13" ht="14.25" customHeight="1">
      <c r="A908" s="4"/>
      <c r="B908" s="4"/>
      <c r="C908" s="4"/>
      <c r="D908" s="4"/>
      <c r="L908" s="4"/>
      <c r="M908" s="4"/>
    </row>
    <row r="909" spans="1:13" ht="14.25" customHeight="1">
      <c r="A909" s="4"/>
      <c r="B909" s="4"/>
      <c r="C909" s="4"/>
      <c r="D909" s="4"/>
      <c r="L909" s="4"/>
      <c r="M909" s="4"/>
    </row>
    <row r="910" spans="1:13" ht="14.25" customHeight="1">
      <c r="A910" s="4"/>
      <c r="B910" s="4"/>
      <c r="C910" s="4"/>
      <c r="D910" s="4"/>
      <c r="L910" s="4"/>
      <c r="M910" s="4"/>
    </row>
    <row r="911" spans="1:13" ht="14.25" customHeight="1">
      <c r="A911" s="4"/>
      <c r="B911" s="4"/>
      <c r="C911" s="4"/>
      <c r="D911" s="4"/>
      <c r="L911" s="4"/>
      <c r="M911" s="4"/>
    </row>
    <row r="912" spans="1:13" ht="14.25" customHeight="1">
      <c r="A912" s="4"/>
      <c r="B912" s="4"/>
      <c r="C912" s="4"/>
      <c r="D912" s="4"/>
      <c r="L912" s="4"/>
      <c r="M912" s="4"/>
    </row>
    <row r="913" spans="1:13" ht="14.25" customHeight="1">
      <c r="A913" s="4"/>
      <c r="B913" s="4"/>
      <c r="C913" s="4"/>
      <c r="D913" s="4"/>
      <c r="L913" s="4"/>
      <c r="M913" s="4"/>
    </row>
    <row r="914" spans="1:13" ht="14.25" customHeight="1">
      <c r="A914" s="4"/>
      <c r="B914" s="4"/>
      <c r="C914" s="4"/>
      <c r="D914" s="4"/>
      <c r="L914" s="4"/>
      <c r="M914" s="4"/>
    </row>
    <row r="915" spans="1:13" ht="14.25" customHeight="1">
      <c r="A915" s="4"/>
      <c r="B915" s="4"/>
      <c r="C915" s="4"/>
      <c r="D915" s="4"/>
      <c r="L915" s="4"/>
      <c r="M915" s="4"/>
    </row>
    <row r="916" spans="1:13" ht="14.25" customHeight="1">
      <c r="A916" s="4"/>
      <c r="B916" s="4"/>
      <c r="C916" s="4"/>
      <c r="D916" s="4"/>
      <c r="L916" s="4"/>
      <c r="M916" s="4"/>
    </row>
    <row r="917" spans="1:13" ht="14.25" customHeight="1">
      <c r="A917" s="4"/>
      <c r="B917" s="4"/>
      <c r="C917" s="4"/>
      <c r="D917" s="4"/>
      <c r="L917" s="4"/>
      <c r="M917" s="4"/>
    </row>
    <row r="918" spans="1:13" ht="14.25" customHeight="1">
      <c r="A918" s="4"/>
      <c r="B918" s="4"/>
      <c r="C918" s="4"/>
      <c r="D918" s="4"/>
      <c r="L918" s="4"/>
      <c r="M918" s="4"/>
    </row>
    <row r="919" spans="1:13" ht="14.25" customHeight="1">
      <c r="A919" s="4"/>
      <c r="B919" s="4"/>
      <c r="C919" s="4"/>
      <c r="D919" s="4"/>
      <c r="L919" s="4"/>
      <c r="M919" s="4"/>
    </row>
    <row r="920" spans="1:13" ht="14.25" customHeight="1">
      <c r="A920" s="4"/>
      <c r="B920" s="4"/>
      <c r="C920" s="4"/>
      <c r="D920" s="4"/>
      <c r="L920" s="4"/>
      <c r="M920" s="4"/>
    </row>
    <row r="921" spans="1:13" ht="14.25" customHeight="1">
      <c r="A921" s="4"/>
      <c r="B921" s="4"/>
      <c r="C921" s="4"/>
      <c r="D921" s="4"/>
      <c r="L921" s="4"/>
      <c r="M921" s="4"/>
    </row>
    <row r="922" spans="1:13" ht="14.25" customHeight="1">
      <c r="A922" s="4"/>
      <c r="B922" s="4"/>
      <c r="C922" s="4"/>
      <c r="D922" s="4"/>
      <c r="L922" s="4"/>
      <c r="M922" s="4"/>
    </row>
    <row r="923" spans="1:13" ht="14.25" customHeight="1">
      <c r="A923" s="4"/>
      <c r="B923" s="4"/>
      <c r="C923" s="4"/>
      <c r="D923" s="4"/>
      <c r="L923" s="4"/>
      <c r="M923" s="4"/>
    </row>
    <row r="924" spans="1:13" ht="14.25" customHeight="1">
      <c r="A924" s="4"/>
      <c r="B924" s="4"/>
      <c r="C924" s="4"/>
      <c r="D924" s="4"/>
      <c r="L924" s="4"/>
      <c r="M924" s="4"/>
    </row>
    <row r="925" spans="1:13" ht="14.25" customHeight="1">
      <c r="A925" s="4"/>
      <c r="B925" s="4"/>
      <c r="C925" s="4"/>
      <c r="D925" s="4"/>
      <c r="L925" s="4"/>
      <c r="M925" s="4"/>
    </row>
    <row r="926" spans="1:13" ht="14.25" customHeight="1">
      <c r="A926" s="4"/>
      <c r="B926" s="4"/>
      <c r="C926" s="4"/>
      <c r="D926" s="4"/>
      <c r="L926" s="4"/>
      <c r="M926" s="4"/>
    </row>
    <row r="927" spans="1:13" ht="14.25" customHeight="1">
      <c r="A927" s="4"/>
      <c r="B927" s="4"/>
      <c r="C927" s="4"/>
      <c r="D927" s="4"/>
      <c r="L927" s="4"/>
      <c r="M927" s="4"/>
    </row>
    <row r="928" spans="1:13" ht="14.25" customHeight="1">
      <c r="A928" s="4"/>
      <c r="B928" s="4"/>
      <c r="C928" s="4"/>
      <c r="D928" s="4"/>
      <c r="L928" s="4"/>
      <c r="M928" s="4"/>
    </row>
    <row r="929" spans="1:13" ht="14.25" customHeight="1">
      <c r="A929" s="4"/>
      <c r="B929" s="4"/>
      <c r="C929" s="4"/>
      <c r="D929" s="4"/>
      <c r="L929" s="4"/>
      <c r="M929" s="4"/>
    </row>
    <row r="930" spans="1:13" ht="14.25" customHeight="1">
      <c r="A930" s="4"/>
      <c r="B930" s="4"/>
      <c r="C930" s="4"/>
      <c r="D930" s="4"/>
      <c r="L930" s="4"/>
      <c r="M930" s="4"/>
    </row>
    <row r="931" spans="1:13" ht="14.25" customHeight="1">
      <c r="A931" s="4"/>
      <c r="B931" s="4"/>
      <c r="C931" s="4"/>
      <c r="D931" s="4"/>
      <c r="L931" s="4"/>
      <c r="M931" s="4"/>
    </row>
    <row r="932" spans="1:13" ht="14.25" customHeight="1">
      <c r="A932" s="4"/>
      <c r="B932" s="4"/>
      <c r="C932" s="4"/>
      <c r="D932" s="4"/>
      <c r="L932" s="4"/>
      <c r="M932" s="4"/>
    </row>
    <row r="933" spans="1:13" ht="14.25" customHeight="1">
      <c r="A933" s="4"/>
      <c r="B933" s="4"/>
      <c r="C933" s="4"/>
      <c r="D933" s="4"/>
      <c r="L933" s="4"/>
      <c r="M933" s="4"/>
    </row>
    <row r="934" spans="1:13" ht="14.25" customHeight="1">
      <c r="A934" s="4"/>
      <c r="B934" s="4"/>
      <c r="C934" s="4"/>
      <c r="D934" s="4"/>
      <c r="L934" s="4"/>
      <c r="M934" s="4"/>
    </row>
    <row r="935" spans="1:13" ht="14.25" customHeight="1">
      <c r="A935" s="4"/>
      <c r="B935" s="4"/>
      <c r="C935" s="4"/>
      <c r="D935" s="4"/>
      <c r="L935" s="4"/>
      <c r="M935" s="4"/>
    </row>
    <row r="936" spans="1:13" ht="14.25" customHeight="1">
      <c r="A936" s="4"/>
      <c r="B936" s="4"/>
      <c r="C936" s="4"/>
      <c r="D936" s="4"/>
      <c r="L936" s="4"/>
      <c r="M936" s="4"/>
    </row>
    <row r="937" spans="1:13" ht="14.25" customHeight="1">
      <c r="A937" s="4"/>
      <c r="B937" s="4"/>
      <c r="C937" s="4"/>
      <c r="D937" s="4"/>
      <c r="L937" s="4"/>
      <c r="M937" s="4"/>
    </row>
    <row r="938" spans="1:13" ht="14.25" customHeight="1">
      <c r="A938" s="4"/>
      <c r="B938" s="4"/>
      <c r="C938" s="4"/>
      <c r="D938" s="4"/>
      <c r="L938" s="4"/>
      <c r="M938" s="4"/>
    </row>
    <row r="939" spans="1:13" ht="14.25" customHeight="1">
      <c r="A939" s="4"/>
      <c r="B939" s="4"/>
      <c r="C939" s="4"/>
      <c r="D939" s="4"/>
      <c r="L939" s="4"/>
      <c r="M939" s="4"/>
    </row>
    <row r="940" spans="1:13" ht="14.25" customHeight="1">
      <c r="A940" s="4"/>
      <c r="B940" s="4"/>
      <c r="C940" s="4"/>
      <c r="D940" s="4"/>
      <c r="L940" s="4"/>
      <c r="M940" s="4"/>
    </row>
    <row r="941" spans="1:13" ht="14.25" customHeight="1">
      <c r="A941" s="4"/>
      <c r="B941" s="4"/>
      <c r="C941" s="4"/>
      <c r="D941" s="4"/>
      <c r="L941" s="4"/>
      <c r="M941" s="4"/>
    </row>
    <row r="942" spans="1:13" ht="14.25" customHeight="1">
      <c r="A942" s="4"/>
      <c r="B942" s="4"/>
      <c r="C942" s="4"/>
      <c r="D942" s="4"/>
      <c r="L942" s="4"/>
      <c r="M942" s="4"/>
    </row>
    <row r="943" spans="1:13" ht="14.25" customHeight="1">
      <c r="A943" s="4"/>
      <c r="B943" s="4"/>
      <c r="C943" s="4"/>
      <c r="D943" s="4"/>
      <c r="L943" s="4"/>
      <c r="M943" s="4"/>
    </row>
    <row r="944" spans="1:13" ht="14.25" customHeight="1">
      <c r="A944" s="4"/>
      <c r="B944" s="4"/>
      <c r="C944" s="4"/>
      <c r="D944" s="4"/>
      <c r="L944" s="4"/>
      <c r="M944" s="4"/>
    </row>
    <row r="945" spans="1:13" ht="14.25" customHeight="1">
      <c r="A945" s="4"/>
      <c r="B945" s="4"/>
      <c r="C945" s="4"/>
      <c r="D945" s="4"/>
      <c r="L945" s="4"/>
      <c r="M945" s="4"/>
    </row>
    <row r="946" spans="1:13" ht="14.25" customHeight="1">
      <c r="A946" s="4"/>
      <c r="B946" s="4"/>
      <c r="C946" s="4"/>
      <c r="D946" s="4"/>
      <c r="L946" s="4"/>
      <c r="M946" s="4"/>
    </row>
    <row r="947" spans="1:13" ht="14.25" customHeight="1">
      <c r="A947" s="4"/>
      <c r="B947" s="4"/>
      <c r="C947" s="4"/>
      <c r="D947" s="4"/>
      <c r="L947" s="4"/>
      <c r="M947" s="4"/>
    </row>
    <row r="948" spans="1:13" ht="14.25" customHeight="1">
      <c r="A948" s="4"/>
      <c r="B948" s="4"/>
      <c r="C948" s="4"/>
      <c r="D948" s="4"/>
      <c r="L948" s="4"/>
      <c r="M948" s="4"/>
    </row>
    <row r="949" spans="1:13" ht="14.25" customHeight="1">
      <c r="A949" s="4"/>
      <c r="B949" s="4"/>
      <c r="C949" s="4"/>
      <c r="D949" s="4"/>
      <c r="L949" s="4"/>
      <c r="M949" s="4"/>
    </row>
    <row r="950" spans="1:13" ht="14.25" customHeight="1">
      <c r="A950" s="4"/>
      <c r="B950" s="4"/>
      <c r="C950" s="4"/>
      <c r="D950" s="4"/>
      <c r="L950" s="4"/>
      <c r="M950" s="4"/>
    </row>
    <row r="951" spans="1:13" ht="14.25" customHeight="1">
      <c r="A951" s="4"/>
      <c r="B951" s="4"/>
      <c r="C951" s="4"/>
      <c r="D951" s="4"/>
      <c r="L951" s="4"/>
      <c r="M951" s="4"/>
    </row>
    <row r="952" spans="1:13" ht="14.25" customHeight="1">
      <c r="A952" s="4"/>
      <c r="B952" s="4"/>
      <c r="C952" s="4"/>
      <c r="D952" s="4"/>
      <c r="L952" s="4"/>
      <c r="M952" s="4"/>
    </row>
    <row r="953" spans="1:13" ht="14.25" customHeight="1">
      <c r="A953" s="4"/>
      <c r="B953" s="4"/>
      <c r="C953" s="4"/>
      <c r="D953" s="4"/>
      <c r="L953" s="4"/>
      <c r="M953" s="4"/>
    </row>
    <row r="954" spans="1:13" ht="14.25" customHeight="1">
      <c r="A954" s="4"/>
      <c r="B954" s="4"/>
      <c r="C954" s="4"/>
      <c r="D954" s="4"/>
      <c r="L954" s="4"/>
      <c r="M954" s="4"/>
    </row>
    <row r="955" spans="1:13" ht="14.25" customHeight="1">
      <c r="A955" s="4"/>
      <c r="B955" s="4"/>
      <c r="C955" s="4"/>
      <c r="D955" s="4"/>
      <c r="L955" s="4"/>
      <c r="M955" s="4"/>
    </row>
    <row r="956" spans="1:13" ht="14.25" customHeight="1">
      <c r="A956" s="4"/>
      <c r="B956" s="4"/>
      <c r="C956" s="4"/>
      <c r="D956" s="4"/>
      <c r="L956" s="4"/>
      <c r="M956" s="4"/>
    </row>
    <row r="957" spans="1:13" ht="14.25" customHeight="1">
      <c r="A957" s="4"/>
      <c r="B957" s="4"/>
      <c r="C957" s="4"/>
      <c r="D957" s="4"/>
      <c r="L957" s="4"/>
      <c r="M957" s="4"/>
    </row>
    <row r="958" spans="1:13" ht="14.25" customHeight="1">
      <c r="A958" s="4"/>
      <c r="B958" s="4"/>
      <c r="C958" s="4"/>
      <c r="D958" s="4"/>
      <c r="L958" s="4"/>
      <c r="M958" s="4"/>
    </row>
    <row r="959" spans="1:13" ht="14.25" customHeight="1">
      <c r="A959" s="4"/>
      <c r="B959" s="4"/>
      <c r="C959" s="4"/>
      <c r="D959" s="4"/>
      <c r="L959" s="4"/>
      <c r="M959" s="4"/>
    </row>
    <row r="960" spans="1:13" ht="14.25" customHeight="1">
      <c r="A960" s="4"/>
      <c r="B960" s="4"/>
      <c r="C960" s="4"/>
      <c r="D960" s="4"/>
      <c r="L960" s="4"/>
      <c r="M960" s="4"/>
    </row>
    <row r="961" spans="1:13" ht="14.25" customHeight="1">
      <c r="A961" s="4"/>
      <c r="B961" s="4"/>
      <c r="C961" s="4"/>
      <c r="D961" s="4"/>
      <c r="L961" s="4"/>
      <c r="M961" s="4"/>
    </row>
    <row r="962" spans="1:13" ht="14.25" customHeight="1">
      <c r="A962" s="4"/>
      <c r="B962" s="4"/>
      <c r="C962" s="4"/>
      <c r="D962" s="4"/>
      <c r="L962" s="4"/>
      <c r="M962" s="4"/>
    </row>
    <row r="963" spans="1:13" ht="14.25" customHeight="1">
      <c r="A963" s="4"/>
      <c r="B963" s="4"/>
      <c r="C963" s="4"/>
      <c r="D963" s="4"/>
      <c r="L963" s="4"/>
      <c r="M963" s="4"/>
    </row>
    <row r="964" spans="1:13" ht="14.25" customHeight="1">
      <c r="A964" s="4"/>
      <c r="B964" s="4"/>
      <c r="C964" s="4"/>
      <c r="D964" s="4"/>
      <c r="L964" s="4"/>
      <c r="M964" s="4"/>
    </row>
    <row r="965" spans="1:13" ht="14.25" customHeight="1">
      <c r="A965" s="4"/>
      <c r="B965" s="4"/>
      <c r="C965" s="4"/>
      <c r="D965" s="4"/>
      <c r="L965" s="4"/>
      <c r="M965" s="4"/>
    </row>
    <row r="966" spans="1:13" ht="14.25" customHeight="1">
      <c r="A966" s="4"/>
      <c r="B966" s="4"/>
      <c r="C966" s="4"/>
      <c r="D966" s="4"/>
      <c r="L966" s="4"/>
      <c r="M966" s="4"/>
    </row>
    <row r="967" spans="1:13" ht="14.25" customHeight="1">
      <c r="A967" s="4"/>
      <c r="B967" s="4"/>
      <c r="C967" s="4"/>
      <c r="D967" s="4"/>
      <c r="L967" s="4"/>
      <c r="M967" s="4"/>
    </row>
    <row r="968" spans="1:13" ht="14.25" customHeight="1">
      <c r="A968" s="4"/>
      <c r="B968" s="4"/>
      <c r="C968" s="4"/>
      <c r="D968" s="4"/>
      <c r="L968" s="4"/>
      <c r="M968" s="4"/>
    </row>
    <row r="969" spans="1:13" ht="14.25" customHeight="1">
      <c r="A969" s="4"/>
      <c r="B969" s="4"/>
      <c r="C969" s="4"/>
      <c r="D969" s="4"/>
      <c r="L969" s="4"/>
      <c r="M969" s="4"/>
    </row>
    <row r="970" spans="1:13" ht="14.25" customHeight="1">
      <c r="A970" s="4"/>
      <c r="B970" s="4"/>
      <c r="C970" s="4"/>
      <c r="D970" s="4"/>
      <c r="L970" s="4"/>
      <c r="M970" s="4"/>
    </row>
    <row r="971" spans="1:13" ht="14.25" customHeight="1">
      <c r="A971" s="4"/>
      <c r="B971" s="4"/>
      <c r="C971" s="4"/>
      <c r="D971" s="4"/>
      <c r="L971" s="4"/>
      <c r="M971" s="4"/>
    </row>
    <row r="972" spans="1:13" ht="14.25" customHeight="1">
      <c r="A972" s="4"/>
      <c r="B972" s="4"/>
      <c r="C972" s="4"/>
      <c r="D972" s="4"/>
      <c r="L972" s="4"/>
      <c r="M972" s="4"/>
    </row>
    <row r="973" spans="1:13" ht="14.25" customHeight="1">
      <c r="A973" s="4"/>
      <c r="B973" s="4"/>
      <c r="C973" s="4"/>
      <c r="D973" s="4"/>
      <c r="L973" s="4"/>
      <c r="M973" s="4"/>
    </row>
    <row r="974" spans="1:13" ht="14.25" customHeight="1">
      <c r="A974" s="4"/>
      <c r="B974" s="4"/>
      <c r="C974" s="4"/>
      <c r="D974" s="4"/>
      <c r="L974" s="4"/>
      <c r="M974" s="4"/>
    </row>
    <row r="975" spans="1:13" ht="14.25" customHeight="1">
      <c r="A975" s="4"/>
      <c r="B975" s="4"/>
      <c r="C975" s="4"/>
      <c r="D975" s="4"/>
      <c r="L975" s="4"/>
      <c r="M975" s="4"/>
    </row>
    <row r="976" spans="1:13" ht="14.25" customHeight="1">
      <c r="A976" s="4"/>
      <c r="B976" s="4"/>
      <c r="C976" s="4"/>
      <c r="D976" s="4"/>
      <c r="L976" s="4"/>
      <c r="M976" s="4"/>
    </row>
    <row r="977" spans="1:13" ht="14.25" customHeight="1">
      <c r="A977" s="4"/>
      <c r="B977" s="4"/>
      <c r="C977" s="4"/>
      <c r="D977" s="4"/>
      <c r="L977" s="4"/>
      <c r="M977" s="4"/>
    </row>
    <row r="978" spans="1:13" ht="14.25" customHeight="1">
      <c r="A978" s="4"/>
      <c r="B978" s="4"/>
      <c r="C978" s="4"/>
      <c r="D978" s="4"/>
      <c r="L978" s="4"/>
      <c r="M978" s="4"/>
    </row>
    <row r="979" spans="1:13" ht="14.25" customHeight="1">
      <c r="A979" s="4"/>
      <c r="B979" s="4"/>
      <c r="C979" s="4"/>
      <c r="D979" s="4"/>
      <c r="L979" s="4"/>
      <c r="M979" s="4"/>
    </row>
    <row r="980" spans="1:13" ht="14.25" customHeight="1">
      <c r="A980" s="4"/>
      <c r="B980" s="4"/>
      <c r="C980" s="4"/>
      <c r="D980" s="4"/>
      <c r="L980" s="4"/>
      <c r="M980" s="4"/>
    </row>
    <row r="981" spans="1:13" ht="14.25" customHeight="1">
      <c r="A981" s="4"/>
      <c r="B981" s="4"/>
      <c r="C981" s="4"/>
      <c r="D981" s="4"/>
      <c r="L981" s="4"/>
      <c r="M981" s="4"/>
    </row>
    <row r="982" spans="1:13" ht="14.25" customHeight="1">
      <c r="A982" s="4"/>
      <c r="B982" s="4"/>
      <c r="C982" s="4"/>
      <c r="D982" s="4"/>
      <c r="L982" s="4"/>
      <c r="M982" s="4"/>
    </row>
    <row r="983" spans="1:13" ht="14.25" customHeight="1">
      <c r="A983" s="4"/>
      <c r="B983" s="4"/>
      <c r="C983" s="4"/>
      <c r="D983" s="4"/>
      <c r="L983" s="4"/>
      <c r="M983" s="4"/>
    </row>
    <row r="984" spans="1:13" ht="14.25" customHeight="1">
      <c r="A984" s="4"/>
      <c r="B984" s="4"/>
      <c r="C984" s="4"/>
      <c r="D984" s="4"/>
      <c r="L984" s="4"/>
      <c r="M984" s="4"/>
    </row>
    <row r="985" spans="1:13" ht="14.25" customHeight="1">
      <c r="A985" s="4"/>
      <c r="B985" s="4"/>
      <c r="C985" s="4"/>
      <c r="D985" s="4"/>
      <c r="L985" s="4"/>
      <c r="M985" s="4"/>
    </row>
    <row r="986" spans="1:13" ht="14.25" customHeight="1">
      <c r="A986" s="4"/>
      <c r="B986" s="4"/>
      <c r="C986" s="4"/>
      <c r="D986" s="4"/>
      <c r="L986" s="4"/>
      <c r="M986" s="4"/>
    </row>
    <row r="987" spans="1:13" ht="14.25" customHeight="1">
      <c r="A987" s="4"/>
      <c r="B987" s="4"/>
      <c r="C987" s="4"/>
      <c r="D987" s="4"/>
      <c r="L987" s="4"/>
      <c r="M987" s="4"/>
    </row>
    <row r="988" spans="1:13" ht="14.25" customHeight="1">
      <c r="A988" s="4"/>
      <c r="B988" s="4"/>
      <c r="C988" s="4"/>
      <c r="D988" s="4"/>
      <c r="L988" s="4"/>
      <c r="M988" s="4"/>
    </row>
    <row r="989" spans="1:13" ht="14.25" customHeight="1">
      <c r="A989" s="4"/>
      <c r="B989" s="4"/>
      <c r="C989" s="4"/>
      <c r="D989" s="4"/>
      <c r="L989" s="4"/>
      <c r="M989" s="4"/>
    </row>
    <row r="990" spans="1:13" ht="14.25" customHeight="1">
      <c r="A990" s="4"/>
      <c r="B990" s="4"/>
      <c r="C990" s="4"/>
      <c r="D990" s="4"/>
      <c r="L990" s="4"/>
      <c r="M990" s="4"/>
    </row>
    <row r="991" spans="1:13" ht="14.25" customHeight="1">
      <c r="A991" s="4"/>
      <c r="B991" s="4"/>
      <c r="C991" s="4"/>
      <c r="D991" s="4"/>
      <c r="L991" s="4"/>
      <c r="M991" s="4"/>
    </row>
    <row r="992" spans="1:13" ht="14.25" customHeight="1">
      <c r="A992" s="4"/>
      <c r="B992" s="4"/>
      <c r="C992" s="4"/>
      <c r="D992" s="4"/>
      <c r="L992" s="4"/>
      <c r="M992" s="4"/>
    </row>
    <row r="993" spans="1:13" ht="14.25" customHeight="1">
      <c r="A993" s="4"/>
      <c r="B993" s="4"/>
      <c r="C993" s="4"/>
      <c r="D993" s="4"/>
      <c r="L993" s="4"/>
      <c r="M993" s="4"/>
    </row>
    <row r="994" spans="1:13" ht="14.25" customHeight="1">
      <c r="A994" s="4"/>
      <c r="B994" s="4"/>
      <c r="C994" s="4"/>
      <c r="D994" s="4"/>
      <c r="L994" s="4"/>
      <c r="M994" s="4"/>
    </row>
    <row r="995" spans="1:13" ht="14.25" customHeight="1">
      <c r="A995" s="4"/>
      <c r="B995" s="4"/>
      <c r="C995" s="4"/>
      <c r="D995" s="4"/>
      <c r="L995" s="4"/>
      <c r="M995" s="4"/>
    </row>
    <row r="996" spans="1:13" ht="14.25" customHeight="1">
      <c r="A996" s="4"/>
      <c r="B996" s="4"/>
      <c r="C996" s="4"/>
      <c r="D996" s="4"/>
      <c r="L996" s="4"/>
      <c r="M996" s="4"/>
    </row>
    <row r="997" spans="1:13" ht="14.25" customHeight="1">
      <c r="A997" s="4"/>
      <c r="B997" s="4"/>
      <c r="C997" s="4"/>
      <c r="D997" s="4"/>
      <c r="L997" s="4"/>
      <c r="M997" s="4"/>
    </row>
    <row r="998" spans="1:13" ht="14.25" customHeight="1">
      <c r="A998" s="4"/>
      <c r="B998" s="4"/>
      <c r="C998" s="4"/>
      <c r="D998" s="4"/>
      <c r="L998" s="4"/>
      <c r="M998" s="4"/>
    </row>
    <row r="999" spans="1:13" ht="14.25" customHeight="1">
      <c r="A999" s="4"/>
      <c r="B999" s="4"/>
      <c r="C999" s="4"/>
      <c r="D999" s="4"/>
      <c r="L999" s="4"/>
      <c r="M999" s="4"/>
    </row>
    <row r="1000" spans="1:13" ht="14.25" customHeight="1">
      <c r="A1000" s="4"/>
      <c r="B1000" s="4"/>
      <c r="C1000" s="4"/>
      <c r="D1000" s="4"/>
      <c r="L1000" s="4"/>
      <c r="M1000" s="4"/>
    </row>
  </sheetData>
  <pageMargins left="0.75" right="0.75" top="1" bottom="1" header="0.511811023622047" footer="0.511811023622047"/>
  <pageSetup paperSize="9" orientation="portrait" horizontalDpi="300" verticalDpi="300"/>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J991"/>
  <sheetViews>
    <sheetView zoomScaleNormal="100" workbookViewId="0">
      <selection activeCell="F35" sqref="F35"/>
    </sheetView>
  </sheetViews>
  <sheetFormatPr defaultColWidth="14.42578125" defaultRowHeight="15"/>
  <cols>
    <col min="1" max="1" width="25" customWidth="1"/>
    <col min="2" max="6" width="15" customWidth="1"/>
    <col min="7" max="7" width="25" customWidth="1"/>
    <col min="8" max="9" width="8.7109375" customWidth="1"/>
    <col min="10" max="10" width="22.5703125" customWidth="1"/>
    <col min="11" max="26" width="8.7109375" customWidth="1"/>
  </cols>
  <sheetData>
    <row r="1" spans="1:10" ht="18" customHeight="1">
      <c r="A1" s="350" t="s">
        <v>1590</v>
      </c>
      <c r="B1" s="350"/>
      <c r="C1" s="350"/>
      <c r="D1" s="350"/>
      <c r="E1" s="350"/>
      <c r="F1" s="350"/>
      <c r="G1" s="4"/>
    </row>
    <row r="2" spans="1:10" ht="14.25" customHeight="1">
      <c r="A2" s="4"/>
      <c r="B2" s="4"/>
      <c r="C2" s="4"/>
      <c r="D2" s="4"/>
      <c r="E2" s="4"/>
      <c r="F2" s="4"/>
      <c r="G2" s="4"/>
    </row>
    <row r="3" spans="1:10" ht="15" customHeight="1">
      <c r="A3" s="14" t="s">
        <v>1591</v>
      </c>
      <c r="B3" s="4"/>
      <c r="C3" s="4"/>
      <c r="D3" s="4"/>
      <c r="E3" s="4"/>
      <c r="F3" s="4"/>
      <c r="G3" s="4"/>
    </row>
    <row r="4" spans="1:10" ht="14.25" customHeight="1">
      <c r="A4" s="4"/>
      <c r="B4" s="4"/>
      <c r="C4" s="4"/>
      <c r="D4" s="4"/>
      <c r="E4" s="4"/>
      <c r="F4" s="4"/>
      <c r="G4" s="4"/>
    </row>
    <row r="5" spans="1:10" ht="14.25" customHeight="1">
      <c r="A5" s="22" t="s">
        <v>1592</v>
      </c>
      <c r="B5" s="4"/>
      <c r="C5" s="4"/>
      <c r="D5" s="4"/>
      <c r="E5" s="4"/>
      <c r="F5" s="4"/>
      <c r="G5" s="4"/>
    </row>
    <row r="6" spans="1:10" ht="14.25" customHeight="1">
      <c r="A6" s="4" t="s">
        <v>79</v>
      </c>
      <c r="B6" s="107">
        <f>Revenue!B115</f>
        <v>614047198</v>
      </c>
      <c r="C6" s="4" t="s">
        <v>1593</v>
      </c>
      <c r="D6" s="4"/>
      <c r="E6" s="4"/>
      <c r="F6" s="4"/>
      <c r="G6" s="4"/>
    </row>
    <row r="7" spans="1:10" ht="14.25" customHeight="1">
      <c r="A7" s="4" t="s">
        <v>1594</v>
      </c>
      <c r="B7" s="107">
        <f>Assumptions!B35</f>
        <v>133000000</v>
      </c>
      <c r="C7" s="4" t="s">
        <v>1505</v>
      </c>
      <c r="D7" s="4"/>
      <c r="E7" s="4"/>
      <c r="F7" s="4"/>
      <c r="G7" s="4"/>
    </row>
    <row r="8" spans="1:10" ht="14.25" customHeight="1">
      <c r="A8" s="4" t="s">
        <v>1595</v>
      </c>
      <c r="B8" s="338">
        <f>'IRR setup'!B2</f>
        <v>0.21684587597846988</v>
      </c>
      <c r="C8" s="4"/>
      <c r="D8" s="4"/>
      <c r="E8" s="4"/>
      <c r="F8" s="4"/>
      <c r="G8" s="4"/>
    </row>
    <row r="9" spans="1:10" ht="14.25" customHeight="1">
      <c r="A9" s="4"/>
      <c r="B9" s="4"/>
      <c r="C9" s="4"/>
      <c r="D9" s="4"/>
      <c r="E9" s="4"/>
      <c r="F9" s="4"/>
      <c r="G9" s="4"/>
    </row>
    <row r="10" spans="1:10" ht="14.25" customHeight="1">
      <c r="A10" s="22" t="s">
        <v>1596</v>
      </c>
      <c r="B10" s="4"/>
      <c r="C10" s="4"/>
      <c r="D10" s="4"/>
      <c r="E10" s="4"/>
      <c r="F10" s="4"/>
      <c r="G10" s="4"/>
    </row>
    <row r="11" spans="1:10" ht="14.25" customHeight="1">
      <c r="A11" s="31" t="s">
        <v>488</v>
      </c>
      <c r="B11" s="32" t="s">
        <v>1597</v>
      </c>
      <c r="C11" s="32" t="s">
        <v>1598</v>
      </c>
      <c r="D11" s="32" t="s">
        <v>1599</v>
      </c>
      <c r="E11" s="32" t="s">
        <v>1600</v>
      </c>
      <c r="F11" s="32" t="s">
        <v>1601</v>
      </c>
      <c r="G11" s="4"/>
    </row>
    <row r="12" spans="1:10" ht="14.25" customHeight="1">
      <c r="A12" s="4" t="s">
        <v>1602</v>
      </c>
      <c r="B12" s="47">
        <f>B15*0.7</f>
        <v>429833038.59999996</v>
      </c>
      <c r="C12" s="339">
        <v>-0.3</v>
      </c>
      <c r="D12" s="107">
        <f t="shared" ref="D12:D18" si="0">B12-$B$7</f>
        <v>296833038.59999996</v>
      </c>
      <c r="E12" s="41">
        <f>$E$15*(D12/$D$15)</f>
        <v>0.13380603928716359</v>
      </c>
      <c r="F12" s="37">
        <f t="shared" ref="F12:F18" si="1">E12-$E$15</f>
        <v>-8.3039836691306296E-2</v>
      </c>
      <c r="G12" s="4"/>
    </row>
    <row r="13" spans="1:10" ht="14.25" customHeight="1">
      <c r="A13" s="4" t="s">
        <v>1603</v>
      </c>
      <c r="B13" s="47">
        <f>B15*0.8</f>
        <v>491237758.40000004</v>
      </c>
      <c r="C13" s="3" t="s">
        <v>1604</v>
      </c>
      <c r="D13" s="107">
        <f t="shared" si="0"/>
        <v>358237758.40000004</v>
      </c>
      <c r="E13" s="41">
        <f>$E$15*(D13/$D$15)</f>
        <v>0.16148598485093235</v>
      </c>
      <c r="F13" s="37">
        <f t="shared" si="1"/>
        <v>-5.535989112753753E-2</v>
      </c>
      <c r="G13" s="4"/>
    </row>
    <row r="14" spans="1:10" ht="14.25" customHeight="1">
      <c r="A14" s="4" t="s">
        <v>1605</v>
      </c>
      <c r="B14" s="47">
        <f>B15*0.9</f>
        <v>552642478.20000005</v>
      </c>
      <c r="C14" s="3" t="s">
        <v>1606</v>
      </c>
      <c r="D14" s="107">
        <f t="shared" si="0"/>
        <v>419642478.20000005</v>
      </c>
      <c r="E14" s="41">
        <f>$E$15*(D14/$D$15)</f>
        <v>0.18916593041470114</v>
      </c>
      <c r="F14" s="37">
        <f t="shared" si="1"/>
        <v>-2.7679945563768737E-2</v>
      </c>
      <c r="G14" s="4"/>
    </row>
    <row r="15" spans="1:10" ht="14.25" customHeight="1">
      <c r="A15" s="4" t="s">
        <v>516</v>
      </c>
      <c r="B15" s="148">
        <f>Revenue!B115</f>
        <v>614047198</v>
      </c>
      <c r="C15" s="340">
        <v>0</v>
      </c>
      <c r="D15" s="107">
        <f t="shared" si="0"/>
        <v>481047198</v>
      </c>
      <c r="E15" s="37">
        <f>B8</f>
        <v>0.21684587597846988</v>
      </c>
      <c r="F15" s="339">
        <f t="shared" si="1"/>
        <v>0</v>
      </c>
      <c r="G15" s="4"/>
    </row>
    <row r="16" spans="1:10" ht="14.25" customHeight="1">
      <c r="A16" s="4" t="s">
        <v>1607</v>
      </c>
      <c r="B16" s="47">
        <f>B15*1.1</f>
        <v>675451917.80000007</v>
      </c>
      <c r="C16" s="3" t="s">
        <v>1608</v>
      </c>
      <c r="D16" s="107">
        <f t="shared" si="0"/>
        <v>542451917.80000007</v>
      </c>
      <c r="E16" s="41">
        <f>$E$15*(D16/$D$15)</f>
        <v>0.24452582154223867</v>
      </c>
      <c r="F16" s="37">
        <f t="shared" si="1"/>
        <v>2.7679945563768793E-2</v>
      </c>
      <c r="G16" s="4"/>
      <c r="J16" s="50"/>
    </row>
    <row r="17" spans="1:10" ht="14.25" customHeight="1">
      <c r="A17" s="4" t="s">
        <v>1609</v>
      </c>
      <c r="B17" s="47">
        <f>B15*1.2</f>
        <v>736856637.60000002</v>
      </c>
      <c r="C17" s="3" t="s">
        <v>1610</v>
      </c>
      <c r="D17" s="107">
        <f t="shared" si="0"/>
        <v>603856637.60000002</v>
      </c>
      <c r="E17" s="41">
        <f>$E$15*(D17/$D$15)</f>
        <v>0.27220576710600741</v>
      </c>
      <c r="F17" s="37">
        <f t="shared" si="1"/>
        <v>5.535989112753753E-2</v>
      </c>
      <c r="G17" s="4"/>
    </row>
    <row r="18" spans="1:10" ht="14.25" customHeight="1">
      <c r="A18" s="4" t="s">
        <v>1611</v>
      </c>
      <c r="B18" s="47">
        <f>B15*1.3</f>
        <v>798261357.39999998</v>
      </c>
      <c r="C18" s="3" t="s">
        <v>1612</v>
      </c>
      <c r="D18" s="107">
        <f t="shared" si="0"/>
        <v>665261357.39999998</v>
      </c>
      <c r="E18" s="41">
        <f>$E$15*(D18/$D$15)</f>
        <v>0.29988571266977615</v>
      </c>
      <c r="F18" s="37">
        <f t="shared" si="1"/>
        <v>8.3039836691306268E-2</v>
      </c>
      <c r="G18" s="4"/>
    </row>
    <row r="19" spans="1:10" ht="14.25" customHeight="1">
      <c r="A19" s="4"/>
      <c r="B19" s="4"/>
      <c r="C19" s="4"/>
      <c r="D19" s="4"/>
      <c r="E19" s="4"/>
      <c r="F19" s="4"/>
      <c r="G19" s="4"/>
    </row>
    <row r="20" spans="1:10" ht="15" customHeight="1">
      <c r="A20" s="14" t="s">
        <v>1613</v>
      </c>
      <c r="B20" s="4"/>
      <c r="C20" s="4"/>
      <c r="D20" s="4"/>
      <c r="E20" s="4"/>
      <c r="F20" s="4"/>
      <c r="G20" s="4"/>
      <c r="J20" s="50"/>
    </row>
    <row r="21" spans="1:10" ht="14.25" customHeight="1">
      <c r="A21" s="4"/>
      <c r="B21" s="4"/>
      <c r="C21" s="4"/>
      <c r="D21" s="4"/>
      <c r="E21" s="4"/>
      <c r="F21" s="4"/>
      <c r="G21" s="4"/>
    </row>
    <row r="22" spans="1:10" ht="14.25" customHeight="1">
      <c r="A22" s="31" t="s">
        <v>488</v>
      </c>
      <c r="B22" s="32" t="s">
        <v>1614</v>
      </c>
      <c r="C22" s="32" t="s">
        <v>1615</v>
      </c>
      <c r="D22" s="32" t="s">
        <v>1599</v>
      </c>
      <c r="E22" s="32" t="s">
        <v>1600</v>
      </c>
      <c r="F22" s="32" t="s">
        <v>1601</v>
      </c>
      <c r="G22" s="4"/>
    </row>
    <row r="23" spans="1:10" ht="14.25" customHeight="1">
      <c r="A23" s="4" t="s">
        <v>1616</v>
      </c>
      <c r="B23" s="339">
        <v>-0.1</v>
      </c>
      <c r="C23" s="47">
        <f>C24*0.9</f>
        <v>119700000</v>
      </c>
      <c r="D23" s="47">
        <f>D24*1.1</f>
        <v>529151917.80000007</v>
      </c>
      <c r="E23" s="41">
        <f>$E$24*(D23/$D$24)</f>
        <v>0.23853046357631688</v>
      </c>
      <c r="F23" s="198">
        <f t="shared" ref="F23:F29" si="2">E23-$E$24</f>
        <v>2.1684587597846999E-2</v>
      </c>
      <c r="G23" s="4"/>
    </row>
    <row r="24" spans="1:10" ht="14.25" customHeight="1">
      <c r="A24" s="4" t="s">
        <v>516</v>
      </c>
      <c r="B24" s="340">
        <v>0</v>
      </c>
      <c r="C24" s="47">
        <f>B7</f>
        <v>133000000</v>
      </c>
      <c r="D24" s="47">
        <f>D15</f>
        <v>481047198</v>
      </c>
      <c r="E24" s="198">
        <f>'IRR setup'!B2</f>
        <v>0.21684587597846988</v>
      </c>
      <c r="F24" s="37">
        <f t="shared" si="2"/>
        <v>0</v>
      </c>
      <c r="G24" s="4"/>
    </row>
    <row r="25" spans="1:10" ht="14.25" customHeight="1">
      <c r="A25" s="4" t="s">
        <v>1617</v>
      </c>
      <c r="B25" s="339">
        <v>0.05</v>
      </c>
      <c r="C25" s="47">
        <f>C24*1.05</f>
        <v>139650000</v>
      </c>
      <c r="D25" s="47">
        <f>D24*0.95</f>
        <v>456994838.09999996</v>
      </c>
      <c r="E25" s="41">
        <f>$E$24*(D25/$D$24)</f>
        <v>0.20600358217954637</v>
      </c>
      <c r="F25" s="37">
        <f t="shared" si="2"/>
        <v>-1.0842293798923514E-2</v>
      </c>
      <c r="G25" s="4"/>
    </row>
    <row r="26" spans="1:10" ht="14.25" customHeight="1">
      <c r="A26" s="4" t="s">
        <v>1618</v>
      </c>
      <c r="B26" s="339">
        <v>0.1</v>
      </c>
      <c r="C26" s="47">
        <f>C24*1.1</f>
        <v>146300000</v>
      </c>
      <c r="D26" s="47">
        <f>D24*0.9</f>
        <v>432942478.19999999</v>
      </c>
      <c r="E26" s="41">
        <f>$E$24*(D26/$D$24)</f>
        <v>0.19516128838062291</v>
      </c>
      <c r="F26" s="37">
        <f t="shared" si="2"/>
        <v>-2.1684587597846972E-2</v>
      </c>
      <c r="G26" s="4"/>
    </row>
    <row r="27" spans="1:10" ht="14.25" customHeight="1">
      <c r="A27" s="4" t="s">
        <v>1619</v>
      </c>
      <c r="B27" s="339">
        <v>0.15</v>
      </c>
      <c r="C27" s="47">
        <f>C24*1.15</f>
        <v>152950000</v>
      </c>
      <c r="D27" s="47">
        <f>D24*0.85</f>
        <v>408890118.30000001</v>
      </c>
      <c r="E27" s="41">
        <f>$E$24*(D27/$D$24)</f>
        <v>0.1843189945816994</v>
      </c>
      <c r="F27" s="37">
        <f t="shared" si="2"/>
        <v>-3.2526881396770485E-2</v>
      </c>
      <c r="G27" s="4"/>
    </row>
    <row r="28" spans="1:10" ht="14.25" customHeight="1">
      <c r="A28" s="4" t="s">
        <v>1620</v>
      </c>
      <c r="B28" s="339">
        <v>0.2</v>
      </c>
      <c r="C28" s="47">
        <f>C24*1.2</f>
        <v>159600000</v>
      </c>
      <c r="D28" s="47">
        <f>D24*0.8</f>
        <v>384837758.40000004</v>
      </c>
      <c r="E28" s="41">
        <f>$E$24*(D28/$D$24)</f>
        <v>0.17347670078277591</v>
      </c>
      <c r="F28" s="37">
        <f t="shared" si="2"/>
        <v>-4.3369175195693971E-2</v>
      </c>
      <c r="G28" s="4"/>
    </row>
    <row r="29" spans="1:10" ht="14.25" customHeight="1">
      <c r="A29" s="4" t="s">
        <v>1621</v>
      </c>
      <c r="B29" s="339">
        <v>0.25</v>
      </c>
      <c r="C29" s="47">
        <f>C24*1.25</f>
        <v>166250000</v>
      </c>
      <c r="D29" s="47">
        <f>D24*0.75</f>
        <v>360785398.5</v>
      </c>
      <c r="E29" s="41">
        <f>$E$24*(D29/$D$24)</f>
        <v>0.1626344069838524</v>
      </c>
      <c r="F29" s="37">
        <f t="shared" si="2"/>
        <v>-5.4211468994617484E-2</v>
      </c>
      <c r="G29" s="4"/>
    </row>
    <row r="30" spans="1:10" ht="14.25" customHeight="1">
      <c r="A30" s="4"/>
      <c r="B30" s="4"/>
      <c r="C30" s="4"/>
      <c r="D30" s="4"/>
      <c r="E30" s="4"/>
      <c r="F30" s="4"/>
      <c r="G30" s="4"/>
    </row>
    <row r="31" spans="1:10" ht="15" customHeight="1">
      <c r="A31" s="14" t="s">
        <v>1622</v>
      </c>
      <c r="B31" s="4"/>
      <c r="C31" s="4"/>
      <c r="D31" s="4"/>
      <c r="E31" s="4"/>
      <c r="F31" s="4"/>
      <c r="G31" s="4"/>
    </row>
    <row r="32" spans="1:10" ht="14.25" customHeight="1">
      <c r="A32" s="4"/>
      <c r="B32" s="4"/>
      <c r="C32" s="4"/>
      <c r="D32" s="4"/>
      <c r="E32" s="4"/>
      <c r="F32" s="4"/>
      <c r="G32" s="4"/>
    </row>
    <row r="33" spans="1:7" ht="14.25" customHeight="1">
      <c r="A33" s="31" t="s">
        <v>1623</v>
      </c>
      <c r="B33" s="32" t="s">
        <v>498</v>
      </c>
      <c r="C33" s="32" t="s">
        <v>1496</v>
      </c>
      <c r="D33" s="32" t="s">
        <v>1624</v>
      </c>
      <c r="E33" s="32" t="s">
        <v>512</v>
      </c>
      <c r="F33" s="32" t="s">
        <v>490</v>
      </c>
      <c r="G33" s="32" t="s">
        <v>1014</v>
      </c>
    </row>
    <row r="34" spans="1:7" ht="14.25" customHeight="1">
      <c r="A34" s="4" t="s">
        <v>516</v>
      </c>
      <c r="B34" s="3" t="s">
        <v>1593</v>
      </c>
      <c r="C34" s="3" t="s">
        <v>1593</v>
      </c>
      <c r="D34" s="3" t="s">
        <v>1625</v>
      </c>
      <c r="E34" s="198">
        <f>'IRR setup'!B2</f>
        <v>0.21684587597846988</v>
      </c>
      <c r="F34" s="329">
        <f>Revenue!E115/'Capital Structure'!I4</f>
        <v>5.3645594401999999</v>
      </c>
      <c r="G34" s="3" t="s">
        <v>1626</v>
      </c>
    </row>
    <row r="35" spans="1:7" ht="14.25" customHeight="1">
      <c r="A35" s="4" t="s">
        <v>492</v>
      </c>
      <c r="B35" s="3" t="s">
        <v>1627</v>
      </c>
      <c r="C35" s="3" t="s">
        <v>1628</v>
      </c>
      <c r="D35" s="3" t="s">
        <v>1629</v>
      </c>
      <c r="E35" s="41">
        <f>$E$34*B35/100*((200-C35)/100)</f>
        <v>3.8827338323324926E-3</v>
      </c>
      <c r="F35" s="341">
        <f>$F$34*B35/100*((200-C35)/100)</f>
        <v>9.605511905650109E-2</v>
      </c>
      <c r="G35" s="3" t="s">
        <v>1630</v>
      </c>
    </row>
    <row r="36" spans="1:7" ht="14.25" customHeight="1">
      <c r="A36" s="4" t="s">
        <v>1504</v>
      </c>
      <c r="B36" s="3" t="s">
        <v>689</v>
      </c>
      <c r="C36" s="3" t="s">
        <v>1631</v>
      </c>
      <c r="D36" s="3" t="s">
        <v>1632</v>
      </c>
      <c r="E36" s="41">
        <f>$E$34*B36/100*((200-C36)/100)</f>
        <v>3.4504515785694131E-3</v>
      </c>
      <c r="F36" s="341">
        <f>$F$34*B36/100*((200-C36)/100)</f>
        <v>8.5360869812462395E-2</v>
      </c>
      <c r="G36" s="3" t="s">
        <v>1633</v>
      </c>
    </row>
    <row r="37" spans="1:7" ht="14.25" customHeight="1">
      <c r="A37" s="4" t="s">
        <v>1506</v>
      </c>
      <c r="B37" s="3" t="s">
        <v>1634</v>
      </c>
      <c r="C37" s="3" t="s">
        <v>1635</v>
      </c>
      <c r="D37" s="3" t="s">
        <v>1636</v>
      </c>
      <c r="E37" s="41">
        <f>$E$34*B37/100*((200-C37)/100)</f>
        <v>3.0183861706823112E-3</v>
      </c>
      <c r="F37" s="341">
        <f>$F$34*B37/100*((200-C37)/100)</f>
        <v>7.4671985127863882E-2</v>
      </c>
      <c r="G37" s="3" t="s">
        <v>1637</v>
      </c>
    </row>
    <row r="38" spans="1:7" ht="14.25" customHeight="1">
      <c r="A38" s="4" t="s">
        <v>1508</v>
      </c>
      <c r="B38" s="3" t="s">
        <v>1631</v>
      </c>
      <c r="C38" s="3" t="s">
        <v>1638</v>
      </c>
      <c r="D38" s="3" t="s">
        <v>1625</v>
      </c>
      <c r="E38" s="41">
        <f>$E$34*B38/100*((200-C38)/100)</f>
        <v>4.7479488774865878E-3</v>
      </c>
      <c r="F38" s="341">
        <f>$F$34*B38/100*((200-C38)/100)</f>
        <v>0.11745971122289911</v>
      </c>
      <c r="G38" s="3" t="s">
        <v>1639</v>
      </c>
    </row>
    <row r="39" spans="1:7" ht="14.25" customHeight="1">
      <c r="A39" s="4" t="s">
        <v>1510</v>
      </c>
      <c r="B39" s="3" t="s">
        <v>1640</v>
      </c>
      <c r="C39" s="3" t="s">
        <v>1627</v>
      </c>
      <c r="D39" s="3" t="s">
        <v>1625</v>
      </c>
      <c r="E39" s="41">
        <f>$E$34*B39/100*((200-C39)/100)</f>
        <v>5.1808816688776018E-3</v>
      </c>
      <c r="F39" s="341">
        <f>$F$34*B39/100*((200-C39)/100)</f>
        <v>0.12817005414525839</v>
      </c>
      <c r="G39" s="3" t="s">
        <v>1641</v>
      </c>
    </row>
    <row r="40" spans="1:7" ht="14.25" customHeight="1">
      <c r="A40" s="4"/>
      <c r="B40" s="4"/>
      <c r="C40" s="4"/>
      <c r="D40" s="4"/>
      <c r="E40" s="4"/>
      <c r="F40" s="4"/>
      <c r="G40" s="4"/>
    </row>
    <row r="41" spans="1:7" ht="14.25" customHeight="1">
      <c r="A41" s="4"/>
      <c r="B41" s="4"/>
      <c r="C41" s="4"/>
      <c r="D41" s="4"/>
      <c r="E41" s="4"/>
      <c r="F41" s="4"/>
      <c r="G41" s="4"/>
    </row>
    <row r="42" spans="1:7" ht="14.25" customHeight="1">
      <c r="A42" s="4"/>
      <c r="B42" s="4"/>
      <c r="C42" s="4"/>
      <c r="D42" s="4"/>
      <c r="E42" s="4"/>
      <c r="F42" s="4"/>
      <c r="G42" s="4"/>
    </row>
    <row r="43" spans="1:7" ht="14.25" customHeight="1">
      <c r="A43" s="4"/>
      <c r="B43" s="4"/>
      <c r="C43" s="4"/>
      <c r="D43" s="4"/>
      <c r="E43" s="4"/>
      <c r="F43" s="4"/>
      <c r="G43" s="4"/>
    </row>
    <row r="44" spans="1:7" ht="14.25" customHeight="1">
      <c r="A44" s="4"/>
      <c r="B44" s="4"/>
      <c r="C44" s="4"/>
      <c r="D44" s="4"/>
      <c r="E44" s="4"/>
      <c r="F44" s="4"/>
      <c r="G44" s="4"/>
    </row>
    <row r="45" spans="1:7" ht="14.25" customHeight="1">
      <c r="A45" s="4"/>
      <c r="B45" s="4"/>
      <c r="C45" s="4"/>
      <c r="D45" s="4"/>
      <c r="E45" s="4"/>
      <c r="F45" s="4"/>
      <c r="G45" s="4"/>
    </row>
    <row r="46" spans="1:7" ht="14.25" customHeight="1">
      <c r="A46" s="4"/>
      <c r="B46" s="4"/>
      <c r="C46" s="4"/>
      <c r="D46" s="4"/>
      <c r="E46" s="4"/>
      <c r="F46" s="4"/>
      <c r="G46" s="4"/>
    </row>
    <row r="47" spans="1:7" ht="14.25" customHeight="1">
      <c r="A47" s="4"/>
      <c r="B47" s="4"/>
      <c r="C47" s="4"/>
      <c r="D47" s="4"/>
      <c r="E47" s="4"/>
      <c r="F47" s="4"/>
      <c r="G47" s="4"/>
    </row>
    <row r="48" spans="1:7" ht="14.25" customHeight="1">
      <c r="A48" s="4"/>
      <c r="B48" s="4"/>
      <c r="C48" s="4"/>
      <c r="D48" s="4"/>
      <c r="E48" s="4"/>
      <c r="F48" s="4"/>
      <c r="G48" s="4"/>
    </row>
    <row r="49" spans="1:7" ht="14.25" customHeight="1">
      <c r="A49" s="4"/>
      <c r="B49" s="4"/>
      <c r="C49" s="4"/>
      <c r="D49" s="4"/>
      <c r="E49" s="4"/>
      <c r="F49" s="4"/>
      <c r="G49" s="4"/>
    </row>
    <row r="50" spans="1:7" ht="14.25" customHeight="1">
      <c r="A50" s="4"/>
      <c r="B50" s="4"/>
      <c r="C50" s="4"/>
      <c r="D50" s="4"/>
      <c r="E50" s="4"/>
      <c r="F50" s="4"/>
      <c r="G50" s="4"/>
    </row>
    <row r="51" spans="1:7" ht="14.25" customHeight="1">
      <c r="A51" s="4"/>
      <c r="B51" s="4"/>
      <c r="C51" s="4"/>
      <c r="D51" s="4"/>
      <c r="E51" s="4"/>
      <c r="F51" s="4"/>
      <c r="G51" s="4"/>
    </row>
    <row r="52" spans="1:7" ht="14.25" customHeight="1">
      <c r="A52" s="4"/>
      <c r="B52" s="4"/>
      <c r="C52" s="4"/>
      <c r="D52" s="4"/>
      <c r="E52" s="4"/>
      <c r="F52" s="4"/>
      <c r="G52" s="4"/>
    </row>
    <row r="53" spans="1:7" ht="14.25" customHeight="1">
      <c r="A53" s="4"/>
      <c r="B53" s="4"/>
      <c r="C53" s="4"/>
      <c r="D53" s="4"/>
      <c r="E53" s="4"/>
      <c r="F53" s="4"/>
      <c r="G53" s="4"/>
    </row>
    <row r="54" spans="1:7" ht="14.25" customHeight="1">
      <c r="A54" s="4"/>
      <c r="B54" s="4"/>
      <c r="C54" s="4"/>
      <c r="D54" s="4"/>
      <c r="E54" s="4"/>
      <c r="F54" s="4"/>
      <c r="G54" s="4"/>
    </row>
    <row r="55" spans="1:7" ht="14.25" customHeight="1">
      <c r="A55" s="4"/>
      <c r="B55" s="4"/>
      <c r="C55" s="4"/>
      <c r="D55" s="4"/>
      <c r="E55" s="4"/>
      <c r="F55" s="4"/>
      <c r="G55" s="4"/>
    </row>
    <row r="56" spans="1:7" ht="14.25" customHeight="1">
      <c r="A56" s="4"/>
      <c r="B56" s="4"/>
      <c r="C56" s="4"/>
      <c r="D56" s="4"/>
      <c r="E56" s="4"/>
      <c r="F56" s="4"/>
      <c r="G56" s="4"/>
    </row>
    <row r="57" spans="1:7" ht="14.25" customHeight="1">
      <c r="A57" s="4"/>
      <c r="B57" s="4"/>
      <c r="C57" s="4"/>
      <c r="D57" s="4"/>
      <c r="E57" s="4"/>
      <c r="F57" s="4"/>
      <c r="G57" s="4"/>
    </row>
    <row r="58" spans="1:7" ht="14.25" customHeight="1">
      <c r="A58" s="4"/>
      <c r="B58" s="4"/>
      <c r="C58" s="4"/>
      <c r="D58" s="4"/>
      <c r="E58" s="4"/>
      <c r="F58" s="4"/>
      <c r="G58" s="4"/>
    </row>
    <row r="59" spans="1:7" ht="14.25" customHeight="1">
      <c r="A59" s="4"/>
      <c r="B59" s="4"/>
      <c r="C59" s="4"/>
      <c r="D59" s="4"/>
      <c r="E59" s="4"/>
      <c r="F59" s="4"/>
      <c r="G59" s="4"/>
    </row>
    <row r="60" spans="1:7" ht="14.25" customHeight="1">
      <c r="A60" s="4"/>
      <c r="B60" s="4"/>
      <c r="C60" s="4"/>
      <c r="D60" s="4"/>
      <c r="E60" s="4"/>
      <c r="F60" s="4"/>
      <c r="G60" s="4"/>
    </row>
    <row r="61" spans="1:7" ht="14.25" customHeight="1">
      <c r="A61" s="4"/>
      <c r="B61" s="4"/>
      <c r="C61" s="4"/>
      <c r="D61" s="4"/>
      <c r="E61" s="4"/>
      <c r="F61" s="4"/>
      <c r="G61" s="4"/>
    </row>
    <row r="62" spans="1:7" ht="14.25" customHeight="1">
      <c r="A62" s="4"/>
      <c r="B62" s="4"/>
      <c r="C62" s="4"/>
      <c r="D62" s="4"/>
      <c r="E62" s="4"/>
      <c r="F62" s="4"/>
      <c r="G62" s="4"/>
    </row>
    <row r="63" spans="1:7" ht="14.25" customHeight="1">
      <c r="A63" s="4"/>
      <c r="B63" s="4"/>
      <c r="C63" s="4"/>
      <c r="D63" s="4"/>
      <c r="E63" s="4"/>
      <c r="F63" s="4"/>
      <c r="G63" s="4"/>
    </row>
    <row r="64" spans="1:7" ht="14.25" customHeight="1">
      <c r="A64" s="4"/>
      <c r="B64" s="4"/>
      <c r="C64" s="4"/>
      <c r="D64" s="4"/>
      <c r="E64" s="4"/>
      <c r="F64" s="4"/>
      <c r="G64" s="4"/>
    </row>
    <row r="65" spans="1:7" ht="14.25" customHeight="1">
      <c r="A65" s="4"/>
      <c r="B65" s="4"/>
      <c r="C65" s="4"/>
      <c r="D65" s="4"/>
      <c r="E65" s="4"/>
      <c r="F65" s="4"/>
      <c r="G65" s="4"/>
    </row>
    <row r="66" spans="1:7" ht="14.25" customHeight="1">
      <c r="A66" s="4"/>
      <c r="B66" s="4"/>
      <c r="C66" s="4"/>
      <c r="D66" s="4"/>
      <c r="E66" s="4"/>
      <c r="F66" s="4"/>
      <c r="G66" s="4"/>
    </row>
    <row r="67" spans="1:7" ht="14.25" customHeight="1">
      <c r="A67" s="4"/>
      <c r="B67" s="4"/>
      <c r="C67" s="4"/>
      <c r="D67" s="4"/>
      <c r="E67" s="4"/>
      <c r="F67" s="4"/>
      <c r="G67" s="4"/>
    </row>
    <row r="68" spans="1:7" ht="14.25" customHeight="1">
      <c r="A68" s="4"/>
      <c r="B68" s="4"/>
      <c r="C68" s="4"/>
      <c r="D68" s="4"/>
      <c r="E68" s="4"/>
      <c r="F68" s="4"/>
      <c r="G68" s="4"/>
    </row>
    <row r="69" spans="1:7" ht="14.25" customHeight="1">
      <c r="A69" s="4"/>
      <c r="B69" s="4"/>
      <c r="C69" s="4"/>
      <c r="D69" s="4"/>
      <c r="E69" s="4"/>
      <c r="F69" s="4"/>
      <c r="G69" s="4"/>
    </row>
    <row r="70" spans="1:7" ht="14.25" customHeight="1">
      <c r="A70" s="4"/>
      <c r="B70" s="4"/>
      <c r="C70" s="4"/>
      <c r="D70" s="4"/>
      <c r="E70" s="4"/>
      <c r="F70" s="4"/>
      <c r="G70" s="4"/>
    </row>
    <row r="71" spans="1:7" ht="14.25" customHeight="1">
      <c r="A71" s="4"/>
      <c r="B71" s="4"/>
      <c r="C71" s="4"/>
      <c r="D71" s="4"/>
      <c r="E71" s="4"/>
      <c r="F71" s="4"/>
      <c r="G71" s="4"/>
    </row>
    <row r="72" spans="1:7" ht="14.25" customHeight="1">
      <c r="A72" s="4"/>
      <c r="B72" s="4"/>
      <c r="C72" s="4"/>
      <c r="D72" s="4"/>
      <c r="E72" s="4"/>
      <c r="F72" s="4"/>
      <c r="G72" s="4"/>
    </row>
    <row r="73" spans="1:7" ht="14.25" customHeight="1">
      <c r="A73" s="4"/>
      <c r="B73" s="4"/>
      <c r="C73" s="4"/>
      <c r="D73" s="4"/>
      <c r="E73" s="4"/>
      <c r="F73" s="4"/>
      <c r="G73" s="4"/>
    </row>
    <row r="74" spans="1:7" ht="14.25" customHeight="1">
      <c r="A74" s="4"/>
      <c r="B74" s="4"/>
      <c r="C74" s="4"/>
      <c r="D74" s="4"/>
      <c r="E74" s="4"/>
      <c r="F74" s="4"/>
      <c r="G74" s="4"/>
    </row>
    <row r="75" spans="1:7" ht="14.25" customHeight="1">
      <c r="A75" s="4"/>
      <c r="B75" s="4"/>
      <c r="C75" s="4"/>
      <c r="D75" s="4"/>
      <c r="E75" s="4"/>
      <c r="F75" s="4"/>
      <c r="G75" s="4"/>
    </row>
    <row r="76" spans="1:7" ht="14.25" customHeight="1">
      <c r="A76" s="4"/>
      <c r="B76" s="4"/>
      <c r="C76" s="4"/>
      <c r="D76" s="4"/>
      <c r="E76" s="4"/>
      <c r="F76" s="4"/>
      <c r="G76" s="4"/>
    </row>
    <row r="77" spans="1:7" ht="14.25" customHeight="1">
      <c r="A77" s="4"/>
      <c r="B77" s="4"/>
      <c r="C77" s="4"/>
      <c r="D77" s="4"/>
      <c r="E77" s="4"/>
      <c r="F77" s="4"/>
      <c r="G77" s="4"/>
    </row>
    <row r="78" spans="1:7" ht="14.25" customHeight="1">
      <c r="A78" s="4"/>
      <c r="B78" s="4"/>
      <c r="C78" s="4"/>
      <c r="D78" s="4"/>
      <c r="E78" s="4"/>
      <c r="F78" s="4"/>
      <c r="G78" s="4"/>
    </row>
    <row r="79" spans="1:7" ht="14.25" customHeight="1">
      <c r="A79" s="4"/>
      <c r="B79" s="4"/>
      <c r="C79" s="4"/>
      <c r="D79" s="4"/>
      <c r="E79" s="4"/>
      <c r="F79" s="4"/>
      <c r="G79" s="4"/>
    </row>
    <row r="80" spans="1:7" ht="14.25" customHeight="1">
      <c r="A80" s="4"/>
      <c r="B80" s="4"/>
      <c r="C80" s="4"/>
      <c r="D80" s="4"/>
      <c r="E80" s="4"/>
      <c r="F80" s="4"/>
      <c r="G80" s="4"/>
    </row>
    <row r="81" spans="1:7" ht="14.25" customHeight="1">
      <c r="A81" s="4"/>
      <c r="B81" s="4"/>
      <c r="C81" s="4"/>
      <c r="D81" s="4"/>
      <c r="E81" s="4"/>
      <c r="F81" s="4"/>
      <c r="G81" s="4"/>
    </row>
    <row r="82" spans="1:7" ht="14.25" customHeight="1">
      <c r="A82" s="4"/>
      <c r="B82" s="4"/>
      <c r="C82" s="4"/>
      <c r="D82" s="4"/>
      <c r="E82" s="4"/>
      <c r="F82" s="4"/>
      <c r="G82" s="4"/>
    </row>
    <row r="83" spans="1:7" ht="14.25" customHeight="1">
      <c r="A83" s="4"/>
      <c r="B83" s="4"/>
      <c r="C83" s="4"/>
      <c r="D83" s="4"/>
      <c r="E83" s="4"/>
      <c r="F83" s="4"/>
      <c r="G83" s="4"/>
    </row>
    <row r="84" spans="1:7" ht="14.25" customHeight="1">
      <c r="A84" s="4"/>
      <c r="B84" s="4"/>
      <c r="C84" s="4"/>
      <c r="D84" s="4"/>
      <c r="E84" s="4"/>
      <c r="F84" s="4"/>
      <c r="G84" s="4"/>
    </row>
    <row r="85" spans="1:7" ht="14.25" customHeight="1">
      <c r="A85" s="4"/>
      <c r="B85" s="4"/>
      <c r="C85" s="4"/>
      <c r="D85" s="4"/>
      <c r="E85" s="4"/>
      <c r="F85" s="4"/>
      <c r="G85" s="4"/>
    </row>
    <row r="86" spans="1:7" ht="14.25" customHeight="1">
      <c r="A86" s="4"/>
      <c r="B86" s="4"/>
      <c r="C86" s="4"/>
      <c r="D86" s="4"/>
      <c r="E86" s="4"/>
      <c r="F86" s="4"/>
      <c r="G86" s="4"/>
    </row>
    <row r="87" spans="1:7" ht="14.25" customHeight="1">
      <c r="A87" s="4"/>
      <c r="B87" s="4"/>
      <c r="C87" s="4"/>
      <c r="D87" s="4"/>
      <c r="E87" s="4"/>
      <c r="F87" s="4"/>
      <c r="G87" s="4"/>
    </row>
    <row r="88" spans="1:7" ht="14.25" customHeight="1">
      <c r="A88" s="4"/>
      <c r="B88" s="4"/>
      <c r="C88" s="4"/>
      <c r="D88" s="4"/>
      <c r="E88" s="4"/>
      <c r="F88" s="4"/>
      <c r="G88" s="4"/>
    </row>
    <row r="89" spans="1:7" ht="14.25" customHeight="1">
      <c r="A89" s="4"/>
      <c r="B89" s="4"/>
      <c r="C89" s="4"/>
      <c r="D89" s="4"/>
      <c r="E89" s="4"/>
      <c r="F89" s="4"/>
      <c r="G89" s="4"/>
    </row>
    <row r="90" spans="1:7" ht="14.25" customHeight="1">
      <c r="A90" s="4"/>
      <c r="B90" s="4"/>
      <c r="C90" s="4"/>
      <c r="D90" s="4"/>
      <c r="E90" s="4"/>
      <c r="F90" s="4"/>
      <c r="G90" s="4"/>
    </row>
    <row r="91" spans="1:7" ht="14.25" customHeight="1">
      <c r="A91" s="4"/>
      <c r="B91" s="4"/>
      <c r="C91" s="4"/>
      <c r="D91" s="4"/>
      <c r="E91" s="4"/>
      <c r="F91" s="4"/>
      <c r="G91" s="4"/>
    </row>
    <row r="92" spans="1:7" ht="14.25" customHeight="1">
      <c r="A92" s="4"/>
      <c r="B92" s="4"/>
      <c r="C92" s="4"/>
      <c r="D92" s="4"/>
      <c r="E92" s="4"/>
      <c r="F92" s="4"/>
      <c r="G92" s="4"/>
    </row>
    <row r="93" spans="1:7" ht="14.25" customHeight="1">
      <c r="A93" s="4"/>
      <c r="B93" s="4"/>
      <c r="C93" s="4"/>
      <c r="D93" s="4"/>
      <c r="E93" s="4"/>
      <c r="F93" s="4"/>
      <c r="G93" s="4"/>
    </row>
    <row r="94" spans="1:7" ht="14.25" customHeight="1">
      <c r="A94" s="4"/>
      <c r="B94" s="4"/>
      <c r="C94" s="4"/>
      <c r="D94" s="4"/>
      <c r="E94" s="4"/>
      <c r="F94" s="4"/>
      <c r="G94" s="4"/>
    </row>
    <row r="95" spans="1:7" ht="14.25" customHeight="1">
      <c r="A95" s="4"/>
      <c r="B95" s="4"/>
      <c r="C95" s="4"/>
      <c r="D95" s="4"/>
      <c r="E95" s="4"/>
      <c r="F95" s="4"/>
      <c r="G95" s="4"/>
    </row>
    <row r="96" spans="1:7" ht="14.25" customHeight="1">
      <c r="A96" s="4"/>
      <c r="B96" s="4"/>
      <c r="C96" s="4"/>
      <c r="D96" s="4"/>
      <c r="E96" s="4"/>
      <c r="F96" s="4"/>
      <c r="G96" s="4"/>
    </row>
    <row r="97" spans="1:7" ht="14.25" customHeight="1">
      <c r="A97" s="4"/>
      <c r="B97" s="4"/>
      <c r="C97" s="4"/>
      <c r="D97" s="4"/>
      <c r="E97" s="4"/>
      <c r="F97" s="4"/>
      <c r="G97" s="4"/>
    </row>
    <row r="98" spans="1:7" ht="14.25" customHeight="1">
      <c r="A98" s="4"/>
      <c r="B98" s="4"/>
      <c r="C98" s="4"/>
      <c r="D98" s="4"/>
      <c r="E98" s="4"/>
      <c r="F98" s="4"/>
      <c r="G98" s="4"/>
    </row>
    <row r="99" spans="1:7" ht="14.25" customHeight="1">
      <c r="A99" s="4"/>
      <c r="B99" s="4"/>
      <c r="C99" s="4"/>
      <c r="D99" s="4"/>
      <c r="E99" s="4"/>
      <c r="F99" s="4"/>
      <c r="G99" s="4"/>
    </row>
    <row r="100" spans="1:7" ht="14.25" customHeight="1">
      <c r="A100" s="4"/>
      <c r="B100" s="4"/>
      <c r="C100" s="4"/>
      <c r="D100" s="4"/>
      <c r="E100" s="4"/>
      <c r="F100" s="4"/>
      <c r="G100" s="4"/>
    </row>
    <row r="101" spans="1:7" ht="14.25" customHeight="1">
      <c r="A101" s="4"/>
      <c r="B101" s="4"/>
      <c r="C101" s="4"/>
      <c r="D101" s="4"/>
      <c r="E101" s="4"/>
      <c r="F101" s="4"/>
      <c r="G101" s="4"/>
    </row>
    <row r="102" spans="1:7" ht="14.25" customHeight="1">
      <c r="A102" s="4"/>
      <c r="B102" s="4"/>
      <c r="C102" s="4"/>
      <c r="D102" s="4"/>
      <c r="E102" s="4"/>
      <c r="F102" s="4"/>
      <c r="G102" s="4"/>
    </row>
    <row r="103" spans="1:7" ht="14.25" customHeight="1">
      <c r="A103" s="4"/>
      <c r="B103" s="4"/>
      <c r="C103" s="4"/>
      <c r="D103" s="4"/>
      <c r="E103" s="4"/>
      <c r="F103" s="4"/>
      <c r="G103" s="4"/>
    </row>
    <row r="104" spans="1:7" ht="14.25" customHeight="1">
      <c r="A104" s="4"/>
      <c r="B104" s="4"/>
      <c r="C104" s="4"/>
      <c r="D104" s="4"/>
      <c r="E104" s="4"/>
      <c r="F104" s="4"/>
      <c r="G104" s="4"/>
    </row>
    <row r="105" spans="1:7" ht="14.25" customHeight="1">
      <c r="A105" s="4"/>
      <c r="B105" s="4"/>
      <c r="C105" s="4"/>
      <c r="D105" s="4"/>
      <c r="E105" s="4"/>
      <c r="F105" s="4"/>
      <c r="G105" s="4"/>
    </row>
    <row r="106" spans="1:7" ht="14.25" customHeight="1">
      <c r="A106" s="4"/>
      <c r="B106" s="4"/>
      <c r="C106" s="4"/>
      <c r="D106" s="4"/>
      <c r="E106" s="4"/>
      <c r="F106" s="4"/>
      <c r="G106" s="4"/>
    </row>
    <row r="107" spans="1:7" ht="14.25" customHeight="1">
      <c r="A107" s="4"/>
      <c r="B107" s="4"/>
      <c r="C107" s="4"/>
      <c r="D107" s="4"/>
      <c r="E107" s="4"/>
      <c r="F107" s="4"/>
      <c r="G107" s="4"/>
    </row>
    <row r="108" spans="1:7" ht="14.25" customHeight="1">
      <c r="A108" s="4"/>
      <c r="B108" s="4"/>
      <c r="C108" s="4"/>
      <c r="D108" s="4"/>
      <c r="E108" s="4"/>
      <c r="F108" s="4"/>
      <c r="G108" s="4"/>
    </row>
    <row r="109" spans="1:7" ht="14.25" customHeight="1">
      <c r="A109" s="4"/>
      <c r="B109" s="4"/>
      <c r="C109" s="4"/>
      <c r="D109" s="4"/>
      <c r="E109" s="4"/>
      <c r="F109" s="4"/>
      <c r="G109" s="4"/>
    </row>
    <row r="110" spans="1:7" ht="14.25" customHeight="1">
      <c r="A110" s="4"/>
      <c r="B110" s="4"/>
      <c r="C110" s="4"/>
      <c r="D110" s="4"/>
      <c r="E110" s="4"/>
      <c r="F110" s="4"/>
      <c r="G110" s="4"/>
    </row>
    <row r="111" spans="1:7" ht="14.25" customHeight="1">
      <c r="A111" s="4"/>
      <c r="B111" s="4"/>
      <c r="C111" s="4"/>
      <c r="D111" s="4"/>
      <c r="E111" s="4"/>
      <c r="F111" s="4"/>
      <c r="G111" s="4"/>
    </row>
    <row r="112" spans="1:7" ht="14.25" customHeight="1">
      <c r="A112" s="4"/>
      <c r="B112" s="4"/>
      <c r="C112" s="4"/>
      <c r="D112" s="4"/>
      <c r="E112" s="4"/>
      <c r="F112" s="4"/>
      <c r="G112" s="4"/>
    </row>
    <row r="113" spans="1:7" ht="14.25" customHeight="1">
      <c r="A113" s="4"/>
      <c r="B113" s="4"/>
      <c r="C113" s="4"/>
      <c r="D113" s="4"/>
      <c r="E113" s="4"/>
      <c r="F113" s="4"/>
      <c r="G113" s="4"/>
    </row>
    <row r="114" spans="1:7" ht="14.25" customHeight="1">
      <c r="A114" s="4"/>
      <c r="B114" s="4"/>
      <c r="C114" s="4"/>
      <c r="D114" s="4"/>
      <c r="E114" s="4"/>
      <c r="F114" s="4"/>
      <c r="G114" s="4"/>
    </row>
    <row r="115" spans="1:7" ht="14.25" customHeight="1">
      <c r="A115" s="4"/>
      <c r="B115" s="4"/>
      <c r="C115" s="4"/>
      <c r="D115" s="4"/>
      <c r="E115" s="4"/>
      <c r="F115" s="4"/>
      <c r="G115" s="4"/>
    </row>
    <row r="116" spans="1:7" ht="14.25" customHeight="1">
      <c r="A116" s="4"/>
      <c r="B116" s="4"/>
      <c r="C116" s="4"/>
      <c r="D116" s="4"/>
      <c r="E116" s="4"/>
      <c r="F116" s="4"/>
      <c r="G116" s="4"/>
    </row>
    <row r="117" spans="1:7" ht="14.25" customHeight="1">
      <c r="A117" s="4"/>
      <c r="B117" s="4"/>
      <c r="C117" s="4"/>
      <c r="D117" s="4"/>
      <c r="E117" s="4"/>
      <c r="F117" s="4"/>
      <c r="G117" s="4"/>
    </row>
    <row r="118" spans="1:7" ht="14.25" customHeight="1">
      <c r="A118" s="4"/>
      <c r="B118" s="4"/>
      <c r="C118" s="4"/>
      <c r="D118" s="4"/>
      <c r="E118" s="4"/>
      <c r="F118" s="4"/>
      <c r="G118" s="4"/>
    </row>
    <row r="119" spans="1:7" ht="14.25" customHeight="1">
      <c r="A119" s="4"/>
      <c r="B119" s="4"/>
      <c r="C119" s="4"/>
      <c r="D119" s="4"/>
      <c r="E119" s="4"/>
      <c r="F119" s="4"/>
      <c r="G119" s="4"/>
    </row>
    <row r="120" spans="1:7" ht="14.25" customHeight="1">
      <c r="A120" s="4"/>
      <c r="B120" s="4"/>
      <c r="C120" s="4"/>
      <c r="D120" s="4"/>
      <c r="E120" s="4"/>
      <c r="F120" s="4"/>
      <c r="G120" s="4"/>
    </row>
    <row r="121" spans="1:7" ht="14.25" customHeight="1">
      <c r="A121" s="4"/>
      <c r="B121" s="4"/>
      <c r="C121" s="4"/>
      <c r="D121" s="4"/>
      <c r="E121" s="4"/>
      <c r="F121" s="4"/>
      <c r="G121" s="4"/>
    </row>
    <row r="122" spans="1:7" ht="14.25" customHeight="1">
      <c r="A122" s="4"/>
      <c r="B122" s="4"/>
      <c r="C122" s="4"/>
      <c r="D122" s="4"/>
      <c r="E122" s="4"/>
      <c r="F122" s="4"/>
      <c r="G122" s="4"/>
    </row>
    <row r="123" spans="1:7" ht="14.25" customHeight="1">
      <c r="A123" s="4"/>
      <c r="B123" s="4"/>
      <c r="C123" s="4"/>
      <c r="D123" s="4"/>
      <c r="E123" s="4"/>
      <c r="F123" s="4"/>
      <c r="G123" s="4"/>
    </row>
    <row r="124" spans="1:7" ht="14.25" customHeight="1">
      <c r="A124" s="4"/>
      <c r="B124" s="4"/>
      <c r="C124" s="4"/>
      <c r="D124" s="4"/>
      <c r="E124" s="4"/>
      <c r="F124" s="4"/>
      <c r="G124" s="4"/>
    </row>
    <row r="125" spans="1:7" ht="14.25" customHeight="1">
      <c r="A125" s="4"/>
      <c r="B125" s="4"/>
      <c r="C125" s="4"/>
      <c r="D125" s="4"/>
      <c r="E125" s="4"/>
      <c r="F125" s="4"/>
      <c r="G125" s="4"/>
    </row>
    <row r="126" spans="1:7" ht="14.25" customHeight="1">
      <c r="A126" s="4"/>
      <c r="B126" s="4"/>
      <c r="C126" s="4"/>
      <c r="D126" s="4"/>
      <c r="E126" s="4"/>
      <c r="F126" s="4"/>
      <c r="G126" s="4"/>
    </row>
    <row r="127" spans="1:7" ht="14.25" customHeight="1">
      <c r="A127" s="4"/>
      <c r="B127" s="4"/>
      <c r="C127" s="4"/>
      <c r="D127" s="4"/>
      <c r="E127" s="4"/>
      <c r="F127" s="4"/>
      <c r="G127" s="4"/>
    </row>
    <row r="128" spans="1:7" ht="14.25" customHeight="1">
      <c r="A128" s="4"/>
      <c r="B128" s="4"/>
      <c r="C128" s="4"/>
      <c r="D128" s="4"/>
      <c r="E128" s="4"/>
      <c r="F128" s="4"/>
      <c r="G128" s="4"/>
    </row>
    <row r="129" spans="1:7" ht="14.25" customHeight="1">
      <c r="A129" s="4"/>
      <c r="B129" s="4"/>
      <c r="C129" s="4"/>
      <c r="D129" s="4"/>
      <c r="E129" s="4"/>
      <c r="F129" s="4"/>
      <c r="G129" s="4"/>
    </row>
    <row r="130" spans="1:7" ht="14.25" customHeight="1">
      <c r="A130" s="4"/>
      <c r="B130" s="4"/>
      <c r="C130" s="4"/>
      <c r="D130" s="4"/>
      <c r="E130" s="4"/>
      <c r="F130" s="4"/>
      <c r="G130" s="4"/>
    </row>
    <row r="131" spans="1:7" ht="14.25" customHeight="1">
      <c r="A131" s="4"/>
      <c r="B131" s="4"/>
      <c r="C131" s="4"/>
      <c r="D131" s="4"/>
      <c r="E131" s="4"/>
      <c r="F131" s="4"/>
      <c r="G131" s="4"/>
    </row>
    <row r="132" spans="1:7" ht="14.25" customHeight="1">
      <c r="A132" s="4"/>
      <c r="B132" s="4"/>
      <c r="C132" s="4"/>
      <c r="D132" s="4"/>
      <c r="E132" s="4"/>
      <c r="F132" s="4"/>
      <c r="G132" s="4"/>
    </row>
    <row r="133" spans="1:7" ht="14.25" customHeight="1">
      <c r="A133" s="4"/>
      <c r="B133" s="4"/>
      <c r="C133" s="4"/>
      <c r="D133" s="4"/>
      <c r="E133" s="4"/>
      <c r="F133" s="4"/>
      <c r="G133" s="4"/>
    </row>
    <row r="134" spans="1:7" ht="14.25" customHeight="1">
      <c r="A134" s="4"/>
      <c r="B134" s="4"/>
      <c r="C134" s="4"/>
      <c r="D134" s="4"/>
      <c r="E134" s="4"/>
      <c r="F134" s="4"/>
      <c r="G134" s="4"/>
    </row>
    <row r="135" spans="1:7" ht="14.25" customHeight="1">
      <c r="A135" s="4"/>
      <c r="B135" s="4"/>
      <c r="C135" s="4"/>
      <c r="D135" s="4"/>
      <c r="E135" s="4"/>
      <c r="F135" s="4"/>
      <c r="G135" s="4"/>
    </row>
    <row r="136" spans="1:7" ht="14.25" customHeight="1">
      <c r="A136" s="4"/>
      <c r="B136" s="4"/>
      <c r="C136" s="4"/>
      <c r="D136" s="4"/>
      <c r="E136" s="4"/>
      <c r="F136" s="4"/>
      <c r="G136" s="4"/>
    </row>
    <row r="137" spans="1:7" ht="14.25" customHeight="1">
      <c r="A137" s="4"/>
      <c r="B137" s="4"/>
      <c r="C137" s="4"/>
      <c r="D137" s="4"/>
      <c r="E137" s="4"/>
      <c r="F137" s="4"/>
      <c r="G137" s="4"/>
    </row>
    <row r="138" spans="1:7" ht="14.25" customHeight="1">
      <c r="A138" s="4"/>
      <c r="B138" s="4"/>
      <c r="C138" s="4"/>
      <c r="D138" s="4"/>
      <c r="E138" s="4"/>
      <c r="F138" s="4"/>
      <c r="G138" s="4"/>
    </row>
    <row r="139" spans="1:7" ht="14.25" customHeight="1">
      <c r="A139" s="4"/>
      <c r="B139" s="4"/>
      <c r="C139" s="4"/>
      <c r="D139" s="4"/>
      <c r="E139" s="4"/>
      <c r="F139" s="4"/>
      <c r="G139" s="4"/>
    </row>
    <row r="140" spans="1:7" ht="14.25" customHeight="1">
      <c r="A140" s="4"/>
      <c r="B140" s="4"/>
      <c r="C140" s="4"/>
      <c r="D140" s="4"/>
      <c r="E140" s="4"/>
      <c r="F140" s="4"/>
      <c r="G140" s="4"/>
    </row>
    <row r="141" spans="1:7" ht="14.25" customHeight="1">
      <c r="A141" s="4"/>
      <c r="B141" s="4"/>
      <c r="C141" s="4"/>
      <c r="D141" s="4"/>
      <c r="E141" s="4"/>
      <c r="F141" s="4"/>
      <c r="G141" s="4"/>
    </row>
    <row r="142" spans="1:7" ht="14.25" customHeight="1">
      <c r="A142" s="4"/>
      <c r="B142" s="4"/>
      <c r="C142" s="4"/>
      <c r="D142" s="4"/>
      <c r="E142" s="4"/>
      <c r="F142" s="4"/>
      <c r="G142" s="4"/>
    </row>
    <row r="143" spans="1:7" ht="14.25" customHeight="1">
      <c r="A143" s="4"/>
      <c r="B143" s="4"/>
      <c r="C143" s="4"/>
      <c r="D143" s="4"/>
      <c r="E143" s="4"/>
      <c r="F143" s="4"/>
      <c r="G143" s="4"/>
    </row>
    <row r="144" spans="1:7" ht="14.25" customHeight="1">
      <c r="A144" s="4"/>
      <c r="B144" s="4"/>
      <c r="C144" s="4"/>
      <c r="D144" s="4"/>
      <c r="E144" s="4"/>
      <c r="F144" s="4"/>
      <c r="G144" s="4"/>
    </row>
    <row r="145" spans="1:7" ht="14.25" customHeight="1">
      <c r="A145" s="4"/>
      <c r="B145" s="4"/>
      <c r="C145" s="4"/>
      <c r="D145" s="4"/>
      <c r="E145" s="4"/>
      <c r="F145" s="4"/>
      <c r="G145" s="4"/>
    </row>
    <row r="146" spans="1:7" ht="14.25" customHeight="1">
      <c r="A146" s="4"/>
      <c r="B146" s="4"/>
      <c r="C146" s="4"/>
      <c r="D146" s="4"/>
      <c r="E146" s="4"/>
      <c r="F146" s="4"/>
      <c r="G146" s="4"/>
    </row>
    <row r="147" spans="1:7" ht="14.25" customHeight="1">
      <c r="A147" s="4"/>
      <c r="B147" s="4"/>
      <c r="C147" s="4"/>
      <c r="D147" s="4"/>
      <c r="E147" s="4"/>
      <c r="F147" s="4"/>
      <c r="G147" s="4"/>
    </row>
    <row r="148" spans="1:7" ht="14.25" customHeight="1">
      <c r="A148" s="4"/>
      <c r="B148" s="4"/>
      <c r="C148" s="4"/>
      <c r="D148" s="4"/>
      <c r="E148" s="4"/>
      <c r="F148" s="4"/>
      <c r="G148" s="4"/>
    </row>
    <row r="149" spans="1:7" ht="14.25" customHeight="1">
      <c r="A149" s="4"/>
      <c r="B149" s="4"/>
      <c r="C149" s="4"/>
      <c r="D149" s="4"/>
      <c r="E149" s="4"/>
      <c r="F149" s="4"/>
      <c r="G149" s="4"/>
    </row>
    <row r="150" spans="1:7" ht="14.25" customHeight="1">
      <c r="A150" s="4"/>
      <c r="B150" s="4"/>
      <c r="C150" s="4"/>
      <c r="D150" s="4"/>
      <c r="E150" s="4"/>
      <c r="F150" s="4"/>
      <c r="G150" s="4"/>
    </row>
    <row r="151" spans="1:7" ht="14.25" customHeight="1">
      <c r="A151" s="4"/>
      <c r="B151" s="4"/>
      <c r="C151" s="4"/>
      <c r="D151" s="4"/>
      <c r="E151" s="4"/>
      <c r="F151" s="4"/>
      <c r="G151" s="4"/>
    </row>
    <row r="152" spans="1:7" ht="14.25" customHeight="1">
      <c r="A152" s="4"/>
      <c r="B152" s="4"/>
      <c r="C152" s="4"/>
      <c r="D152" s="4"/>
      <c r="E152" s="4"/>
      <c r="F152" s="4"/>
      <c r="G152" s="4"/>
    </row>
    <row r="153" spans="1:7" ht="14.25" customHeight="1">
      <c r="A153" s="4"/>
      <c r="B153" s="4"/>
      <c r="C153" s="4"/>
      <c r="D153" s="4"/>
      <c r="E153" s="4"/>
      <c r="F153" s="4"/>
      <c r="G153" s="4"/>
    </row>
    <row r="154" spans="1:7" ht="14.25" customHeight="1">
      <c r="A154" s="4"/>
      <c r="B154" s="4"/>
      <c r="C154" s="4"/>
      <c r="D154" s="4"/>
      <c r="E154" s="4"/>
      <c r="F154" s="4"/>
      <c r="G154" s="4"/>
    </row>
    <row r="155" spans="1:7" ht="14.25" customHeight="1">
      <c r="A155" s="4"/>
      <c r="B155" s="4"/>
      <c r="C155" s="4"/>
      <c r="D155" s="4"/>
      <c r="E155" s="4"/>
      <c r="F155" s="4"/>
      <c r="G155" s="4"/>
    </row>
    <row r="156" spans="1:7" ht="14.25" customHeight="1">
      <c r="A156" s="4"/>
      <c r="B156" s="4"/>
      <c r="C156" s="4"/>
      <c r="D156" s="4"/>
      <c r="E156" s="4"/>
      <c r="F156" s="4"/>
      <c r="G156" s="4"/>
    </row>
    <row r="157" spans="1:7" ht="14.25" customHeight="1">
      <c r="A157" s="4"/>
      <c r="B157" s="4"/>
      <c r="C157" s="4"/>
      <c r="D157" s="4"/>
      <c r="E157" s="4"/>
      <c r="F157" s="4"/>
      <c r="G157" s="4"/>
    </row>
    <row r="158" spans="1:7" ht="14.25" customHeight="1">
      <c r="A158" s="4"/>
      <c r="B158" s="4"/>
      <c r="C158" s="4"/>
      <c r="D158" s="4"/>
      <c r="E158" s="4"/>
      <c r="F158" s="4"/>
      <c r="G158" s="4"/>
    </row>
    <row r="159" spans="1:7" ht="14.25" customHeight="1">
      <c r="A159" s="4"/>
      <c r="B159" s="4"/>
      <c r="C159" s="4"/>
      <c r="D159" s="4"/>
      <c r="E159" s="4"/>
      <c r="F159" s="4"/>
      <c r="G159" s="4"/>
    </row>
    <row r="160" spans="1:7" ht="14.25" customHeight="1">
      <c r="A160" s="4"/>
      <c r="B160" s="4"/>
      <c r="C160" s="4"/>
      <c r="D160" s="4"/>
      <c r="E160" s="4"/>
      <c r="F160" s="4"/>
      <c r="G160" s="4"/>
    </row>
    <row r="161" spans="1:7" ht="14.25" customHeight="1">
      <c r="A161" s="4"/>
      <c r="B161" s="4"/>
      <c r="C161" s="4"/>
      <c r="D161" s="4"/>
      <c r="E161" s="4"/>
      <c r="F161" s="4"/>
      <c r="G161" s="4"/>
    </row>
    <row r="162" spans="1:7" ht="14.25" customHeight="1">
      <c r="A162" s="4"/>
      <c r="B162" s="4"/>
      <c r="C162" s="4"/>
      <c r="D162" s="4"/>
      <c r="E162" s="4"/>
      <c r="F162" s="4"/>
      <c r="G162" s="4"/>
    </row>
    <row r="163" spans="1:7" ht="14.25" customHeight="1">
      <c r="A163" s="4"/>
      <c r="B163" s="4"/>
      <c r="C163" s="4"/>
      <c r="D163" s="4"/>
      <c r="E163" s="4"/>
      <c r="F163" s="4"/>
      <c r="G163" s="4"/>
    </row>
    <row r="164" spans="1:7" ht="14.25" customHeight="1">
      <c r="A164" s="4"/>
      <c r="B164" s="4"/>
      <c r="C164" s="4"/>
      <c r="D164" s="4"/>
      <c r="E164" s="4"/>
      <c r="F164" s="4"/>
      <c r="G164" s="4"/>
    </row>
    <row r="165" spans="1:7" ht="14.25" customHeight="1">
      <c r="A165" s="4"/>
      <c r="B165" s="4"/>
      <c r="C165" s="4"/>
      <c r="D165" s="4"/>
      <c r="E165" s="4"/>
      <c r="F165" s="4"/>
      <c r="G165" s="4"/>
    </row>
    <row r="166" spans="1:7" ht="14.25" customHeight="1">
      <c r="A166" s="4"/>
      <c r="B166" s="4"/>
      <c r="C166" s="4"/>
      <c r="D166" s="4"/>
      <c r="E166" s="4"/>
      <c r="F166" s="4"/>
      <c r="G166" s="4"/>
    </row>
    <row r="167" spans="1:7" ht="14.25" customHeight="1">
      <c r="A167" s="4"/>
      <c r="B167" s="4"/>
      <c r="C167" s="4"/>
      <c r="D167" s="4"/>
      <c r="E167" s="4"/>
      <c r="F167" s="4"/>
      <c r="G167" s="4"/>
    </row>
    <row r="168" spans="1:7" ht="14.25" customHeight="1">
      <c r="A168" s="4"/>
      <c r="B168" s="4"/>
      <c r="C168" s="4"/>
      <c r="D168" s="4"/>
      <c r="E168" s="4"/>
      <c r="F168" s="4"/>
      <c r="G168" s="4"/>
    </row>
    <row r="169" spans="1:7" ht="14.25" customHeight="1">
      <c r="A169" s="4"/>
      <c r="B169" s="4"/>
      <c r="C169" s="4"/>
      <c r="D169" s="4"/>
      <c r="E169" s="4"/>
      <c r="F169" s="4"/>
      <c r="G169" s="4"/>
    </row>
    <row r="170" spans="1:7" ht="14.25" customHeight="1">
      <c r="A170" s="4"/>
      <c r="B170" s="4"/>
      <c r="C170" s="4"/>
      <c r="D170" s="4"/>
      <c r="E170" s="4"/>
      <c r="F170" s="4"/>
      <c r="G170" s="4"/>
    </row>
    <row r="171" spans="1:7" ht="14.25" customHeight="1">
      <c r="A171" s="4"/>
      <c r="B171" s="4"/>
      <c r="C171" s="4"/>
      <c r="D171" s="4"/>
      <c r="E171" s="4"/>
      <c r="F171" s="4"/>
      <c r="G171" s="4"/>
    </row>
    <row r="172" spans="1:7" ht="14.25" customHeight="1">
      <c r="A172" s="4"/>
      <c r="B172" s="4"/>
      <c r="C172" s="4"/>
      <c r="D172" s="4"/>
      <c r="E172" s="4"/>
      <c r="F172" s="4"/>
      <c r="G172" s="4"/>
    </row>
    <row r="173" spans="1:7" ht="14.25" customHeight="1">
      <c r="A173" s="4"/>
      <c r="B173" s="4"/>
      <c r="C173" s="4"/>
      <c r="D173" s="4"/>
      <c r="E173" s="4"/>
      <c r="F173" s="4"/>
      <c r="G173" s="4"/>
    </row>
    <row r="174" spans="1:7" ht="14.25" customHeight="1">
      <c r="A174" s="4"/>
      <c r="B174" s="4"/>
      <c r="C174" s="4"/>
      <c r="D174" s="4"/>
      <c r="E174" s="4"/>
      <c r="F174" s="4"/>
      <c r="G174" s="4"/>
    </row>
    <row r="175" spans="1:7" ht="14.25" customHeight="1">
      <c r="A175" s="4"/>
      <c r="B175" s="4"/>
      <c r="C175" s="4"/>
      <c r="D175" s="4"/>
      <c r="E175" s="4"/>
      <c r="F175" s="4"/>
      <c r="G175" s="4"/>
    </row>
    <row r="176" spans="1:7" ht="14.25" customHeight="1">
      <c r="A176" s="4"/>
      <c r="B176" s="4"/>
      <c r="C176" s="4"/>
      <c r="D176" s="4"/>
      <c r="E176" s="4"/>
      <c r="F176" s="4"/>
      <c r="G176" s="4"/>
    </row>
    <row r="177" spans="1:7" ht="14.25" customHeight="1">
      <c r="A177" s="4"/>
      <c r="B177" s="4"/>
      <c r="C177" s="4"/>
      <c r="D177" s="4"/>
      <c r="E177" s="4"/>
      <c r="F177" s="4"/>
      <c r="G177" s="4"/>
    </row>
    <row r="178" spans="1:7" ht="14.25" customHeight="1">
      <c r="A178" s="4"/>
      <c r="B178" s="4"/>
      <c r="C178" s="4"/>
      <c r="D178" s="4"/>
      <c r="E178" s="4"/>
      <c r="F178" s="4"/>
      <c r="G178" s="4"/>
    </row>
    <row r="179" spans="1:7" ht="14.25" customHeight="1">
      <c r="A179" s="4"/>
      <c r="B179" s="4"/>
      <c r="C179" s="4"/>
      <c r="D179" s="4"/>
      <c r="E179" s="4"/>
      <c r="F179" s="4"/>
      <c r="G179" s="4"/>
    </row>
    <row r="180" spans="1:7" ht="14.25" customHeight="1">
      <c r="A180" s="4"/>
      <c r="B180" s="4"/>
      <c r="C180" s="4"/>
      <c r="D180" s="4"/>
      <c r="E180" s="4"/>
      <c r="F180" s="4"/>
      <c r="G180" s="4"/>
    </row>
    <row r="181" spans="1:7" ht="14.25" customHeight="1">
      <c r="A181" s="4"/>
      <c r="B181" s="4"/>
      <c r="C181" s="4"/>
      <c r="D181" s="4"/>
      <c r="E181" s="4"/>
      <c r="F181" s="4"/>
      <c r="G181" s="4"/>
    </row>
    <row r="182" spans="1:7" ht="14.25" customHeight="1">
      <c r="A182" s="4"/>
      <c r="B182" s="4"/>
      <c r="C182" s="4"/>
      <c r="D182" s="4"/>
      <c r="E182" s="4"/>
      <c r="F182" s="4"/>
      <c r="G182" s="4"/>
    </row>
    <row r="183" spans="1:7" ht="14.25" customHeight="1">
      <c r="A183" s="4"/>
      <c r="B183" s="4"/>
      <c r="C183" s="4"/>
      <c r="D183" s="4"/>
      <c r="E183" s="4"/>
      <c r="F183" s="4"/>
      <c r="G183" s="4"/>
    </row>
    <row r="184" spans="1:7" ht="14.25" customHeight="1">
      <c r="A184" s="4"/>
      <c r="B184" s="4"/>
      <c r="C184" s="4"/>
      <c r="D184" s="4"/>
      <c r="E184" s="4"/>
      <c r="F184" s="4"/>
      <c r="G184" s="4"/>
    </row>
    <row r="185" spans="1:7" ht="14.25" customHeight="1">
      <c r="A185" s="4"/>
      <c r="B185" s="4"/>
      <c r="C185" s="4"/>
      <c r="D185" s="4"/>
      <c r="E185" s="4"/>
      <c r="F185" s="4"/>
      <c r="G185" s="4"/>
    </row>
    <row r="186" spans="1:7" ht="14.25" customHeight="1">
      <c r="A186" s="4"/>
      <c r="B186" s="4"/>
      <c r="C186" s="4"/>
      <c r="D186" s="4"/>
      <c r="E186" s="4"/>
      <c r="F186" s="4"/>
      <c r="G186" s="4"/>
    </row>
    <row r="187" spans="1:7" ht="14.25" customHeight="1">
      <c r="A187" s="4"/>
      <c r="B187" s="4"/>
      <c r="C187" s="4"/>
      <c r="D187" s="4"/>
      <c r="E187" s="4"/>
      <c r="F187" s="4"/>
      <c r="G187" s="4"/>
    </row>
    <row r="188" spans="1:7" ht="14.25" customHeight="1">
      <c r="A188" s="4"/>
      <c r="B188" s="4"/>
      <c r="C188" s="4"/>
      <c r="D188" s="4"/>
      <c r="E188" s="4"/>
      <c r="F188" s="4"/>
      <c r="G188" s="4"/>
    </row>
    <row r="189" spans="1:7" ht="14.25" customHeight="1">
      <c r="A189" s="4"/>
      <c r="B189" s="4"/>
      <c r="C189" s="4"/>
      <c r="D189" s="4"/>
      <c r="E189" s="4"/>
      <c r="F189" s="4"/>
      <c r="G189" s="4"/>
    </row>
    <row r="190" spans="1:7" ht="14.25" customHeight="1">
      <c r="A190" s="4"/>
      <c r="B190" s="4"/>
      <c r="C190" s="4"/>
      <c r="D190" s="4"/>
      <c r="E190" s="4"/>
      <c r="F190" s="4"/>
      <c r="G190" s="4"/>
    </row>
    <row r="191" spans="1:7" ht="14.25" customHeight="1">
      <c r="A191" s="4"/>
      <c r="B191" s="4"/>
      <c r="C191" s="4"/>
      <c r="D191" s="4"/>
      <c r="E191" s="4"/>
      <c r="F191" s="4"/>
      <c r="G191" s="4"/>
    </row>
    <row r="192" spans="1:7" ht="14.25" customHeight="1">
      <c r="A192" s="4"/>
      <c r="B192" s="4"/>
      <c r="C192" s="4"/>
      <c r="D192" s="4"/>
      <c r="E192" s="4"/>
      <c r="F192" s="4"/>
      <c r="G192" s="4"/>
    </row>
    <row r="193" spans="1:7" ht="14.25" customHeight="1">
      <c r="A193" s="4"/>
      <c r="B193" s="4"/>
      <c r="C193" s="4"/>
      <c r="D193" s="4"/>
      <c r="E193" s="4"/>
      <c r="F193" s="4"/>
      <c r="G193" s="4"/>
    </row>
    <row r="194" spans="1:7" ht="14.25" customHeight="1">
      <c r="A194" s="4"/>
      <c r="B194" s="4"/>
      <c r="C194" s="4"/>
      <c r="D194" s="4"/>
      <c r="E194" s="4"/>
      <c r="F194" s="4"/>
      <c r="G194" s="4"/>
    </row>
    <row r="195" spans="1:7" ht="14.25" customHeight="1">
      <c r="A195" s="4"/>
      <c r="B195" s="4"/>
      <c r="C195" s="4"/>
      <c r="D195" s="4"/>
      <c r="E195" s="4"/>
      <c r="F195" s="4"/>
      <c r="G195" s="4"/>
    </row>
    <row r="196" spans="1:7" ht="14.25" customHeight="1">
      <c r="A196" s="4"/>
      <c r="B196" s="4"/>
      <c r="C196" s="4"/>
      <c r="D196" s="4"/>
      <c r="E196" s="4"/>
      <c r="F196" s="4"/>
      <c r="G196" s="4"/>
    </row>
    <row r="197" spans="1:7" ht="14.25" customHeight="1">
      <c r="A197" s="4"/>
      <c r="B197" s="4"/>
      <c r="C197" s="4"/>
      <c r="D197" s="4"/>
      <c r="E197" s="4"/>
      <c r="F197" s="4"/>
      <c r="G197" s="4"/>
    </row>
    <row r="198" spans="1:7" ht="14.25" customHeight="1">
      <c r="A198" s="4"/>
      <c r="B198" s="4"/>
      <c r="C198" s="4"/>
      <c r="D198" s="4"/>
      <c r="E198" s="4"/>
      <c r="F198" s="4"/>
      <c r="G198" s="4"/>
    </row>
    <row r="199" spans="1:7" ht="14.25" customHeight="1">
      <c r="A199" s="4"/>
      <c r="B199" s="4"/>
      <c r="C199" s="4"/>
      <c r="D199" s="4"/>
      <c r="E199" s="4"/>
      <c r="F199" s="4"/>
      <c r="G199" s="4"/>
    </row>
    <row r="200" spans="1:7" ht="14.25" customHeight="1">
      <c r="A200" s="4"/>
      <c r="B200" s="4"/>
      <c r="C200" s="4"/>
      <c r="D200" s="4"/>
      <c r="E200" s="4"/>
      <c r="F200" s="4"/>
      <c r="G200" s="4"/>
    </row>
    <row r="201" spans="1:7" ht="14.25" customHeight="1">
      <c r="A201" s="4"/>
      <c r="B201" s="4"/>
      <c r="C201" s="4"/>
      <c r="D201" s="4"/>
      <c r="E201" s="4"/>
      <c r="F201" s="4"/>
      <c r="G201" s="4"/>
    </row>
    <row r="202" spans="1:7" ht="14.25" customHeight="1">
      <c r="A202" s="4"/>
      <c r="B202" s="4"/>
      <c r="C202" s="4"/>
      <c r="D202" s="4"/>
      <c r="E202" s="4"/>
      <c r="F202" s="4"/>
      <c r="G202" s="4"/>
    </row>
    <row r="203" spans="1:7" ht="14.25" customHeight="1">
      <c r="A203" s="4"/>
      <c r="B203" s="4"/>
      <c r="C203" s="4"/>
      <c r="D203" s="4"/>
      <c r="E203" s="4"/>
      <c r="F203" s="4"/>
      <c r="G203" s="4"/>
    </row>
    <row r="204" spans="1:7" ht="14.25" customHeight="1">
      <c r="A204" s="4"/>
      <c r="B204" s="4"/>
      <c r="C204" s="4"/>
      <c r="D204" s="4"/>
      <c r="E204" s="4"/>
      <c r="F204" s="4"/>
      <c r="G204" s="4"/>
    </row>
    <row r="205" spans="1:7" ht="14.25" customHeight="1">
      <c r="A205" s="4"/>
      <c r="B205" s="4"/>
      <c r="C205" s="4"/>
      <c r="D205" s="4"/>
      <c r="E205" s="4"/>
      <c r="F205" s="4"/>
      <c r="G205" s="4"/>
    </row>
    <row r="206" spans="1:7" ht="14.25" customHeight="1">
      <c r="A206" s="4"/>
      <c r="B206" s="4"/>
      <c r="C206" s="4"/>
      <c r="D206" s="4"/>
      <c r="E206" s="4"/>
      <c r="F206" s="4"/>
      <c r="G206" s="4"/>
    </row>
    <row r="207" spans="1:7" ht="14.25" customHeight="1">
      <c r="A207" s="4"/>
      <c r="B207" s="4"/>
      <c r="C207" s="4"/>
      <c r="D207" s="4"/>
      <c r="E207" s="4"/>
      <c r="F207" s="4"/>
      <c r="G207" s="4"/>
    </row>
    <row r="208" spans="1:7" ht="14.25" customHeight="1">
      <c r="A208" s="4"/>
      <c r="B208" s="4"/>
      <c r="C208" s="4"/>
      <c r="D208" s="4"/>
      <c r="E208" s="4"/>
      <c r="F208" s="4"/>
      <c r="G208" s="4"/>
    </row>
    <row r="209" spans="1:7" ht="14.25" customHeight="1">
      <c r="A209" s="4"/>
      <c r="B209" s="4"/>
      <c r="C209" s="4"/>
      <c r="D209" s="4"/>
      <c r="E209" s="4"/>
      <c r="F209" s="4"/>
      <c r="G209" s="4"/>
    </row>
    <row r="210" spans="1:7" ht="14.25" customHeight="1">
      <c r="A210" s="4"/>
      <c r="B210" s="4"/>
      <c r="C210" s="4"/>
      <c r="D210" s="4"/>
      <c r="E210" s="4"/>
      <c r="F210" s="4"/>
      <c r="G210" s="4"/>
    </row>
    <row r="211" spans="1:7" ht="14.25" customHeight="1">
      <c r="A211" s="4"/>
      <c r="B211" s="4"/>
      <c r="C211" s="4"/>
      <c r="D211" s="4"/>
      <c r="E211" s="4"/>
      <c r="F211" s="4"/>
      <c r="G211" s="4"/>
    </row>
    <row r="212" spans="1:7" ht="14.25" customHeight="1">
      <c r="A212" s="4"/>
      <c r="B212" s="4"/>
      <c r="C212" s="4"/>
      <c r="D212" s="4"/>
      <c r="E212" s="4"/>
      <c r="F212" s="4"/>
      <c r="G212" s="4"/>
    </row>
    <row r="213" spans="1:7" ht="14.25" customHeight="1">
      <c r="A213" s="4"/>
      <c r="B213" s="4"/>
      <c r="C213" s="4"/>
      <c r="D213" s="4"/>
      <c r="E213" s="4"/>
      <c r="F213" s="4"/>
      <c r="G213" s="4"/>
    </row>
    <row r="214" spans="1:7" ht="14.25" customHeight="1">
      <c r="A214" s="4"/>
      <c r="B214" s="4"/>
      <c r="C214" s="4"/>
      <c r="D214" s="4"/>
      <c r="E214" s="4"/>
      <c r="F214" s="4"/>
      <c r="G214" s="4"/>
    </row>
    <row r="215" spans="1:7" ht="14.25" customHeight="1">
      <c r="A215" s="4"/>
      <c r="B215" s="4"/>
      <c r="C215" s="4"/>
      <c r="D215" s="4"/>
      <c r="E215" s="4"/>
      <c r="F215" s="4"/>
      <c r="G215" s="4"/>
    </row>
    <row r="216" spans="1:7" ht="14.25" customHeight="1">
      <c r="A216" s="4"/>
      <c r="B216" s="4"/>
      <c r="C216" s="4"/>
      <c r="D216" s="4"/>
      <c r="E216" s="4"/>
      <c r="F216" s="4"/>
      <c r="G216" s="4"/>
    </row>
    <row r="217" spans="1:7" ht="14.25" customHeight="1">
      <c r="A217" s="4"/>
      <c r="B217" s="4"/>
      <c r="C217" s="4"/>
      <c r="D217" s="4"/>
      <c r="E217" s="4"/>
      <c r="F217" s="4"/>
      <c r="G217" s="4"/>
    </row>
    <row r="218" spans="1:7" ht="14.25" customHeight="1">
      <c r="A218" s="4"/>
      <c r="B218" s="4"/>
      <c r="C218" s="4"/>
      <c r="D218" s="4"/>
      <c r="E218" s="4"/>
      <c r="F218" s="4"/>
      <c r="G218" s="4"/>
    </row>
    <row r="219" spans="1:7" ht="14.25" customHeight="1">
      <c r="A219" s="4"/>
      <c r="B219" s="4"/>
      <c r="C219" s="4"/>
      <c r="D219" s="4"/>
      <c r="E219" s="4"/>
      <c r="F219" s="4"/>
      <c r="G219" s="4"/>
    </row>
    <row r="220" spans="1:7" ht="14.25" customHeight="1">
      <c r="A220" s="4"/>
      <c r="B220" s="4"/>
      <c r="C220" s="4"/>
      <c r="D220" s="4"/>
      <c r="E220" s="4"/>
      <c r="F220" s="4"/>
      <c r="G220" s="4"/>
    </row>
    <row r="221" spans="1:7" ht="14.25" customHeight="1">
      <c r="A221" s="4"/>
      <c r="B221" s="4"/>
      <c r="C221" s="4"/>
      <c r="D221" s="4"/>
      <c r="E221" s="4"/>
      <c r="F221" s="4"/>
      <c r="G221" s="4"/>
    </row>
    <row r="222" spans="1:7" ht="14.25" customHeight="1">
      <c r="A222" s="4"/>
      <c r="B222" s="4"/>
      <c r="C222" s="4"/>
      <c r="D222" s="4"/>
      <c r="E222" s="4"/>
      <c r="F222" s="4"/>
      <c r="G222" s="4"/>
    </row>
    <row r="223" spans="1:7" ht="14.25" customHeight="1">
      <c r="A223" s="4"/>
      <c r="B223" s="4"/>
      <c r="C223" s="4"/>
      <c r="D223" s="4"/>
      <c r="E223" s="4"/>
      <c r="F223" s="4"/>
      <c r="G223" s="4"/>
    </row>
    <row r="224" spans="1:7" ht="14.25" customHeight="1">
      <c r="A224" s="4"/>
      <c r="B224" s="4"/>
      <c r="C224" s="4"/>
      <c r="D224" s="4"/>
      <c r="E224" s="4"/>
      <c r="F224" s="4"/>
      <c r="G224" s="4"/>
    </row>
    <row r="225" spans="1:7" ht="14.25" customHeight="1">
      <c r="A225" s="4"/>
      <c r="B225" s="4"/>
      <c r="C225" s="4"/>
      <c r="D225" s="4"/>
      <c r="E225" s="4"/>
      <c r="F225" s="4"/>
      <c r="G225" s="4"/>
    </row>
    <row r="226" spans="1:7" ht="14.25" customHeight="1">
      <c r="A226" s="4"/>
      <c r="B226" s="4"/>
      <c r="C226" s="4"/>
      <c r="D226" s="4"/>
      <c r="E226" s="4"/>
      <c r="F226" s="4"/>
      <c r="G226" s="4"/>
    </row>
    <row r="227" spans="1:7" ht="14.25" customHeight="1">
      <c r="A227" s="4"/>
      <c r="B227" s="4"/>
      <c r="C227" s="4"/>
      <c r="D227" s="4"/>
      <c r="E227" s="4"/>
      <c r="F227" s="4"/>
      <c r="G227" s="4"/>
    </row>
    <row r="228" spans="1:7" ht="14.25" customHeight="1">
      <c r="A228" s="4"/>
      <c r="B228" s="4"/>
      <c r="C228" s="4"/>
      <c r="D228" s="4"/>
      <c r="E228" s="4"/>
      <c r="F228" s="4"/>
      <c r="G228" s="4"/>
    </row>
    <row r="229" spans="1:7" ht="14.25" customHeight="1">
      <c r="A229" s="4"/>
      <c r="B229" s="4"/>
      <c r="C229" s="4"/>
      <c r="D229" s="4"/>
      <c r="E229" s="4"/>
      <c r="F229" s="4"/>
      <c r="G229" s="4"/>
    </row>
    <row r="230" spans="1:7" ht="14.25" customHeight="1">
      <c r="A230" s="4"/>
      <c r="B230" s="4"/>
      <c r="C230" s="4"/>
      <c r="D230" s="4"/>
      <c r="E230" s="4"/>
      <c r="F230" s="4"/>
      <c r="G230" s="4"/>
    </row>
    <row r="231" spans="1:7" ht="14.25" customHeight="1">
      <c r="A231" s="4"/>
      <c r="B231" s="4"/>
      <c r="C231" s="4"/>
      <c r="D231" s="4"/>
      <c r="E231" s="4"/>
      <c r="F231" s="4"/>
      <c r="G231" s="4"/>
    </row>
    <row r="232" spans="1:7" ht="14.25" customHeight="1">
      <c r="A232" s="4"/>
      <c r="B232" s="4"/>
      <c r="C232" s="4"/>
      <c r="D232" s="4"/>
      <c r="E232" s="4"/>
      <c r="F232" s="4"/>
      <c r="G232" s="4"/>
    </row>
    <row r="233" spans="1:7" ht="14.25" customHeight="1">
      <c r="A233" s="4"/>
      <c r="B233" s="4"/>
      <c r="C233" s="4"/>
      <c r="D233" s="4"/>
      <c r="E233" s="4"/>
      <c r="F233" s="4"/>
      <c r="G233" s="4"/>
    </row>
    <row r="234" spans="1:7" ht="14.25" customHeight="1">
      <c r="A234" s="4"/>
      <c r="B234" s="4"/>
      <c r="C234" s="4"/>
      <c r="D234" s="4"/>
      <c r="E234" s="4"/>
      <c r="F234" s="4"/>
      <c r="G234" s="4"/>
    </row>
    <row r="235" spans="1:7" ht="14.25" customHeight="1">
      <c r="A235" s="4"/>
      <c r="B235" s="4"/>
      <c r="C235" s="4"/>
      <c r="D235" s="4"/>
      <c r="E235" s="4"/>
      <c r="F235" s="4"/>
      <c r="G235" s="4"/>
    </row>
    <row r="236" spans="1:7" ht="14.25" customHeight="1">
      <c r="A236" s="4"/>
      <c r="B236" s="4"/>
      <c r="C236" s="4"/>
      <c r="D236" s="4"/>
      <c r="E236" s="4"/>
      <c r="F236" s="4"/>
      <c r="G236" s="4"/>
    </row>
    <row r="237" spans="1:7" ht="14.25" customHeight="1">
      <c r="A237" s="4"/>
      <c r="B237" s="4"/>
      <c r="C237" s="4"/>
      <c r="D237" s="4"/>
      <c r="E237" s="4"/>
      <c r="F237" s="4"/>
      <c r="G237" s="4"/>
    </row>
    <row r="238" spans="1:7" ht="14.25" customHeight="1">
      <c r="A238" s="4"/>
      <c r="B238" s="4"/>
      <c r="C238" s="4"/>
      <c r="D238" s="4"/>
      <c r="E238" s="4"/>
      <c r="F238" s="4"/>
      <c r="G238" s="4"/>
    </row>
    <row r="239" spans="1:7" ht="14.25" customHeight="1">
      <c r="A239" s="4"/>
      <c r="B239" s="4"/>
      <c r="C239" s="4"/>
      <c r="D239" s="4"/>
      <c r="E239" s="4"/>
      <c r="F239" s="4"/>
      <c r="G239" s="4"/>
    </row>
    <row r="240" spans="1:7" ht="14.25" customHeight="1">
      <c r="A240" s="4"/>
      <c r="B240" s="4"/>
      <c r="C240" s="4"/>
      <c r="D240" s="4"/>
      <c r="E240" s="4"/>
      <c r="F240" s="4"/>
      <c r="G240" s="4"/>
    </row>
    <row r="241" spans="1:7" ht="14.25" customHeight="1">
      <c r="A241" s="4"/>
      <c r="B241" s="4"/>
      <c r="C241" s="4"/>
      <c r="D241" s="4"/>
      <c r="E241" s="4"/>
      <c r="F241" s="4"/>
      <c r="G241" s="4"/>
    </row>
    <row r="242" spans="1:7" ht="14.25" customHeight="1">
      <c r="A242" s="4"/>
      <c r="B242" s="4"/>
      <c r="C242" s="4"/>
      <c r="D242" s="4"/>
      <c r="E242" s="4"/>
      <c r="F242" s="4"/>
      <c r="G242" s="4"/>
    </row>
    <row r="243" spans="1:7" ht="14.25" customHeight="1">
      <c r="A243" s="4"/>
      <c r="B243" s="4"/>
      <c r="C243" s="4"/>
      <c r="D243" s="4"/>
      <c r="E243" s="4"/>
      <c r="F243" s="4"/>
      <c r="G243" s="4"/>
    </row>
    <row r="244" spans="1:7" ht="14.25" customHeight="1">
      <c r="A244" s="4"/>
      <c r="B244" s="4"/>
      <c r="C244" s="4"/>
      <c r="D244" s="4"/>
      <c r="E244" s="4"/>
      <c r="F244" s="4"/>
      <c r="G244" s="4"/>
    </row>
    <row r="245" spans="1:7" ht="14.25" customHeight="1">
      <c r="A245" s="4"/>
      <c r="B245" s="4"/>
      <c r="C245" s="4"/>
      <c r="D245" s="4"/>
      <c r="E245" s="4"/>
      <c r="F245" s="4"/>
      <c r="G245" s="4"/>
    </row>
    <row r="246" spans="1:7" ht="14.25" customHeight="1">
      <c r="A246" s="4"/>
      <c r="B246" s="4"/>
      <c r="C246" s="4"/>
      <c r="D246" s="4"/>
      <c r="E246" s="4"/>
      <c r="F246" s="4"/>
      <c r="G246" s="4"/>
    </row>
    <row r="247" spans="1:7" ht="14.25" customHeight="1">
      <c r="A247" s="4"/>
      <c r="B247" s="4"/>
      <c r="C247" s="4"/>
      <c r="D247" s="4"/>
      <c r="E247" s="4"/>
      <c r="F247" s="4"/>
      <c r="G247" s="4"/>
    </row>
    <row r="248" spans="1:7" ht="14.25" customHeight="1">
      <c r="A248" s="4"/>
      <c r="B248" s="4"/>
      <c r="C248" s="4"/>
      <c r="D248" s="4"/>
      <c r="E248" s="4"/>
      <c r="F248" s="4"/>
      <c r="G248" s="4"/>
    </row>
    <row r="249" spans="1:7" ht="14.25" customHeight="1">
      <c r="A249" s="4"/>
      <c r="B249" s="4"/>
      <c r="C249" s="4"/>
      <c r="D249" s="4"/>
      <c r="E249" s="4"/>
      <c r="F249" s="4"/>
      <c r="G249" s="4"/>
    </row>
    <row r="250" spans="1:7" ht="14.25" customHeight="1">
      <c r="A250" s="4"/>
      <c r="B250" s="4"/>
      <c r="C250" s="4"/>
      <c r="D250" s="4"/>
      <c r="E250" s="4"/>
      <c r="F250" s="4"/>
      <c r="G250" s="4"/>
    </row>
    <row r="251" spans="1:7" ht="14.25" customHeight="1">
      <c r="A251" s="4"/>
      <c r="B251" s="4"/>
      <c r="C251" s="4"/>
      <c r="D251" s="4"/>
      <c r="E251" s="4"/>
      <c r="F251" s="4"/>
      <c r="G251" s="4"/>
    </row>
    <row r="252" spans="1:7" ht="14.25" customHeight="1">
      <c r="A252" s="4"/>
      <c r="B252" s="4"/>
      <c r="C252" s="4"/>
      <c r="D252" s="4"/>
      <c r="E252" s="4"/>
      <c r="F252" s="4"/>
      <c r="G252" s="4"/>
    </row>
    <row r="253" spans="1:7" ht="14.25" customHeight="1">
      <c r="A253" s="4"/>
      <c r="B253" s="4"/>
      <c r="C253" s="4"/>
      <c r="D253" s="4"/>
      <c r="E253" s="4"/>
      <c r="F253" s="4"/>
      <c r="G253" s="4"/>
    </row>
    <row r="254" spans="1:7" ht="14.25" customHeight="1">
      <c r="A254" s="4"/>
      <c r="B254" s="4"/>
      <c r="C254" s="4"/>
      <c r="D254" s="4"/>
      <c r="E254" s="4"/>
      <c r="F254" s="4"/>
      <c r="G254" s="4"/>
    </row>
    <row r="255" spans="1:7" ht="14.25" customHeight="1">
      <c r="A255" s="4"/>
      <c r="B255" s="4"/>
      <c r="C255" s="4"/>
      <c r="D255" s="4"/>
      <c r="E255" s="4"/>
      <c r="F255" s="4"/>
      <c r="G255" s="4"/>
    </row>
    <row r="256" spans="1:7" ht="14.25" customHeight="1">
      <c r="A256" s="4"/>
      <c r="B256" s="4"/>
      <c r="C256" s="4"/>
      <c r="D256" s="4"/>
      <c r="E256" s="4"/>
      <c r="F256" s="4"/>
      <c r="G256" s="4"/>
    </row>
    <row r="257" spans="1:7" ht="14.25" customHeight="1">
      <c r="A257" s="4"/>
      <c r="B257" s="4"/>
      <c r="C257" s="4"/>
      <c r="D257" s="4"/>
      <c r="E257" s="4"/>
      <c r="F257" s="4"/>
      <c r="G257" s="4"/>
    </row>
    <row r="258" spans="1:7" ht="14.25" customHeight="1">
      <c r="A258" s="4"/>
      <c r="B258" s="4"/>
      <c r="C258" s="4"/>
      <c r="D258" s="4"/>
      <c r="E258" s="4"/>
      <c r="F258" s="4"/>
      <c r="G258" s="4"/>
    </row>
    <row r="259" spans="1:7" ht="14.25" customHeight="1">
      <c r="A259" s="4"/>
      <c r="B259" s="4"/>
      <c r="C259" s="4"/>
      <c r="D259" s="4"/>
      <c r="E259" s="4"/>
      <c r="F259" s="4"/>
      <c r="G259" s="4"/>
    </row>
    <row r="260" spans="1:7" ht="14.25" customHeight="1">
      <c r="A260" s="4"/>
      <c r="B260" s="4"/>
      <c r="C260" s="4"/>
      <c r="D260" s="4"/>
      <c r="E260" s="4"/>
      <c r="F260" s="4"/>
      <c r="G260" s="4"/>
    </row>
    <row r="261" spans="1:7" ht="14.25" customHeight="1">
      <c r="A261" s="4"/>
      <c r="B261" s="4"/>
      <c r="C261" s="4"/>
      <c r="D261" s="4"/>
      <c r="E261" s="4"/>
      <c r="F261" s="4"/>
      <c r="G261" s="4"/>
    </row>
    <row r="262" spans="1:7" ht="14.25" customHeight="1">
      <c r="A262" s="4"/>
      <c r="B262" s="4"/>
      <c r="C262" s="4"/>
      <c r="D262" s="4"/>
      <c r="E262" s="4"/>
      <c r="F262" s="4"/>
      <c r="G262" s="4"/>
    </row>
    <row r="263" spans="1:7" ht="14.25" customHeight="1">
      <c r="A263" s="4"/>
      <c r="B263" s="4"/>
      <c r="C263" s="4"/>
      <c r="D263" s="4"/>
      <c r="E263" s="4"/>
      <c r="F263" s="4"/>
      <c r="G263" s="4"/>
    </row>
    <row r="264" spans="1:7" ht="14.25" customHeight="1">
      <c r="A264" s="4"/>
      <c r="B264" s="4"/>
      <c r="C264" s="4"/>
      <c r="D264" s="4"/>
      <c r="E264" s="4"/>
      <c r="F264" s="4"/>
      <c r="G264" s="4"/>
    </row>
    <row r="265" spans="1:7" ht="14.25" customHeight="1">
      <c r="A265" s="4"/>
      <c r="B265" s="4"/>
      <c r="C265" s="4"/>
      <c r="D265" s="4"/>
      <c r="E265" s="4"/>
      <c r="F265" s="4"/>
      <c r="G265" s="4"/>
    </row>
    <row r="266" spans="1:7" ht="14.25" customHeight="1">
      <c r="A266" s="4"/>
      <c r="B266" s="4"/>
      <c r="C266" s="4"/>
      <c r="D266" s="4"/>
      <c r="E266" s="4"/>
      <c r="F266" s="4"/>
      <c r="G266" s="4"/>
    </row>
    <row r="267" spans="1:7" ht="14.25" customHeight="1">
      <c r="A267" s="4"/>
      <c r="B267" s="4"/>
      <c r="C267" s="4"/>
      <c r="D267" s="4"/>
      <c r="E267" s="4"/>
      <c r="F267" s="4"/>
      <c r="G267" s="4"/>
    </row>
    <row r="268" spans="1:7" ht="14.25" customHeight="1">
      <c r="A268" s="4"/>
      <c r="B268" s="4"/>
      <c r="C268" s="4"/>
      <c r="D268" s="4"/>
      <c r="E268" s="4"/>
      <c r="F268" s="4"/>
      <c r="G268" s="4"/>
    </row>
    <row r="269" spans="1:7" ht="14.25" customHeight="1">
      <c r="A269" s="4"/>
      <c r="B269" s="4"/>
      <c r="C269" s="4"/>
      <c r="D269" s="4"/>
      <c r="E269" s="4"/>
      <c r="F269" s="4"/>
      <c r="G269" s="4"/>
    </row>
    <row r="270" spans="1:7" ht="14.25" customHeight="1">
      <c r="A270" s="4"/>
      <c r="B270" s="4"/>
      <c r="C270" s="4"/>
      <c r="D270" s="4"/>
      <c r="E270" s="4"/>
      <c r="F270" s="4"/>
      <c r="G270" s="4"/>
    </row>
    <row r="271" spans="1:7" ht="14.25" customHeight="1">
      <c r="A271" s="4"/>
      <c r="B271" s="4"/>
      <c r="C271" s="4"/>
      <c r="D271" s="4"/>
      <c r="E271" s="4"/>
      <c r="F271" s="4"/>
      <c r="G271" s="4"/>
    </row>
    <row r="272" spans="1:7" ht="14.25" customHeight="1">
      <c r="A272" s="4"/>
      <c r="B272" s="4"/>
      <c r="C272" s="4"/>
      <c r="D272" s="4"/>
      <c r="E272" s="4"/>
      <c r="F272" s="4"/>
      <c r="G272" s="4"/>
    </row>
    <row r="273" spans="1:7" ht="14.25" customHeight="1">
      <c r="A273" s="4"/>
      <c r="B273" s="4"/>
      <c r="C273" s="4"/>
      <c r="D273" s="4"/>
      <c r="E273" s="4"/>
      <c r="F273" s="4"/>
      <c r="G273" s="4"/>
    </row>
    <row r="274" spans="1:7" ht="14.25" customHeight="1">
      <c r="A274" s="4"/>
      <c r="B274" s="4"/>
      <c r="C274" s="4"/>
      <c r="D274" s="4"/>
      <c r="E274" s="4"/>
      <c r="F274" s="4"/>
      <c r="G274" s="4"/>
    </row>
    <row r="275" spans="1:7" ht="14.25" customHeight="1">
      <c r="A275" s="4"/>
      <c r="B275" s="4"/>
      <c r="C275" s="4"/>
      <c r="D275" s="4"/>
      <c r="E275" s="4"/>
      <c r="F275" s="4"/>
      <c r="G275" s="4"/>
    </row>
    <row r="276" spans="1:7" ht="14.25" customHeight="1">
      <c r="A276" s="4"/>
      <c r="B276" s="4"/>
      <c r="C276" s="4"/>
      <c r="D276" s="4"/>
      <c r="E276" s="4"/>
      <c r="F276" s="4"/>
      <c r="G276" s="4"/>
    </row>
    <row r="277" spans="1:7" ht="14.25" customHeight="1">
      <c r="A277" s="4"/>
      <c r="B277" s="4"/>
      <c r="C277" s="4"/>
      <c r="D277" s="4"/>
      <c r="E277" s="4"/>
      <c r="F277" s="4"/>
      <c r="G277" s="4"/>
    </row>
    <row r="278" spans="1:7" ht="14.25" customHeight="1">
      <c r="A278" s="4"/>
      <c r="B278" s="4"/>
      <c r="C278" s="4"/>
      <c r="D278" s="4"/>
      <c r="E278" s="4"/>
      <c r="F278" s="4"/>
      <c r="G278" s="4"/>
    </row>
    <row r="279" spans="1:7" ht="14.25" customHeight="1">
      <c r="A279" s="4"/>
      <c r="B279" s="4"/>
      <c r="C279" s="4"/>
      <c r="D279" s="4"/>
      <c r="E279" s="4"/>
      <c r="F279" s="4"/>
      <c r="G279" s="4"/>
    </row>
    <row r="280" spans="1:7" ht="14.25" customHeight="1">
      <c r="A280" s="4"/>
      <c r="B280" s="4"/>
      <c r="C280" s="4"/>
      <c r="D280" s="4"/>
      <c r="E280" s="4"/>
      <c r="F280" s="4"/>
      <c r="G280" s="4"/>
    </row>
    <row r="281" spans="1:7" ht="14.25" customHeight="1">
      <c r="A281" s="4"/>
      <c r="B281" s="4"/>
      <c r="C281" s="4"/>
      <c r="D281" s="4"/>
      <c r="E281" s="4"/>
      <c r="F281" s="4"/>
      <c r="G281" s="4"/>
    </row>
    <row r="282" spans="1:7" ht="14.25" customHeight="1">
      <c r="A282" s="4"/>
      <c r="B282" s="4"/>
      <c r="C282" s="4"/>
      <c r="D282" s="4"/>
      <c r="E282" s="4"/>
      <c r="F282" s="4"/>
      <c r="G282" s="4"/>
    </row>
    <row r="283" spans="1:7" ht="14.25" customHeight="1">
      <c r="A283" s="4"/>
      <c r="B283" s="4"/>
      <c r="C283" s="4"/>
      <c r="D283" s="4"/>
      <c r="E283" s="4"/>
      <c r="F283" s="4"/>
      <c r="G283" s="4"/>
    </row>
    <row r="284" spans="1:7" ht="14.25" customHeight="1">
      <c r="A284" s="4"/>
      <c r="B284" s="4"/>
      <c r="C284" s="4"/>
      <c r="D284" s="4"/>
      <c r="E284" s="4"/>
      <c r="F284" s="4"/>
      <c r="G284" s="4"/>
    </row>
    <row r="285" spans="1:7" ht="14.25" customHeight="1">
      <c r="A285" s="4"/>
      <c r="B285" s="4"/>
      <c r="C285" s="4"/>
      <c r="D285" s="4"/>
      <c r="E285" s="4"/>
      <c r="F285" s="4"/>
      <c r="G285" s="4"/>
    </row>
    <row r="286" spans="1:7" ht="14.25" customHeight="1">
      <c r="A286" s="4"/>
      <c r="B286" s="4"/>
      <c r="C286" s="4"/>
      <c r="D286" s="4"/>
      <c r="E286" s="4"/>
      <c r="F286" s="4"/>
      <c r="G286" s="4"/>
    </row>
    <row r="287" spans="1:7" ht="14.25" customHeight="1">
      <c r="A287" s="4"/>
      <c r="B287" s="4"/>
      <c r="C287" s="4"/>
      <c r="D287" s="4"/>
      <c r="E287" s="4"/>
      <c r="F287" s="4"/>
      <c r="G287" s="4"/>
    </row>
    <row r="288" spans="1:7" ht="14.25" customHeight="1">
      <c r="A288" s="4"/>
      <c r="B288" s="4"/>
      <c r="C288" s="4"/>
      <c r="D288" s="4"/>
      <c r="E288" s="4"/>
      <c r="F288" s="4"/>
      <c r="G288" s="4"/>
    </row>
    <row r="289" spans="1:7" ht="14.25" customHeight="1">
      <c r="A289" s="4"/>
      <c r="B289" s="4"/>
      <c r="C289" s="4"/>
      <c r="D289" s="4"/>
      <c r="E289" s="4"/>
      <c r="F289" s="4"/>
      <c r="G289" s="4"/>
    </row>
    <row r="290" spans="1:7" ht="14.25" customHeight="1">
      <c r="A290" s="4"/>
      <c r="B290" s="4"/>
      <c r="C290" s="4"/>
      <c r="D290" s="4"/>
      <c r="E290" s="4"/>
      <c r="F290" s="4"/>
      <c r="G290" s="4"/>
    </row>
    <row r="291" spans="1:7" ht="14.25" customHeight="1">
      <c r="A291" s="4"/>
      <c r="B291" s="4"/>
      <c r="C291" s="4"/>
      <c r="D291" s="4"/>
      <c r="E291" s="4"/>
      <c r="F291" s="4"/>
      <c r="G291" s="4"/>
    </row>
    <row r="292" spans="1:7" ht="14.25" customHeight="1">
      <c r="A292" s="4"/>
      <c r="B292" s="4"/>
      <c r="C292" s="4"/>
      <c r="D292" s="4"/>
      <c r="E292" s="4"/>
      <c r="F292" s="4"/>
      <c r="G292" s="4"/>
    </row>
    <row r="293" spans="1:7" ht="14.25" customHeight="1">
      <c r="A293" s="4"/>
      <c r="B293" s="4"/>
      <c r="C293" s="4"/>
      <c r="D293" s="4"/>
      <c r="E293" s="4"/>
      <c r="F293" s="4"/>
      <c r="G293" s="4"/>
    </row>
    <row r="294" spans="1:7" ht="14.25" customHeight="1">
      <c r="A294" s="4"/>
      <c r="B294" s="4"/>
      <c r="C294" s="4"/>
      <c r="D294" s="4"/>
      <c r="E294" s="4"/>
      <c r="F294" s="4"/>
      <c r="G294" s="4"/>
    </row>
    <row r="295" spans="1:7" ht="14.25" customHeight="1">
      <c r="A295" s="4"/>
      <c r="B295" s="4"/>
      <c r="C295" s="4"/>
      <c r="D295" s="4"/>
      <c r="E295" s="4"/>
      <c r="F295" s="4"/>
      <c r="G295" s="4"/>
    </row>
    <row r="296" spans="1:7" ht="14.25" customHeight="1">
      <c r="A296" s="4"/>
      <c r="B296" s="4"/>
      <c r="C296" s="4"/>
      <c r="D296" s="4"/>
      <c r="E296" s="4"/>
      <c r="F296" s="4"/>
      <c r="G296" s="4"/>
    </row>
    <row r="297" spans="1:7" ht="14.25" customHeight="1">
      <c r="A297" s="4"/>
      <c r="B297" s="4"/>
      <c r="C297" s="4"/>
      <c r="D297" s="4"/>
      <c r="E297" s="4"/>
      <c r="F297" s="4"/>
      <c r="G297" s="4"/>
    </row>
    <row r="298" spans="1:7" ht="14.25" customHeight="1">
      <c r="A298" s="4"/>
      <c r="B298" s="4"/>
      <c r="C298" s="4"/>
      <c r="D298" s="4"/>
      <c r="E298" s="4"/>
      <c r="F298" s="4"/>
      <c r="G298" s="4"/>
    </row>
    <row r="299" spans="1:7" ht="14.25" customHeight="1">
      <c r="A299" s="4"/>
      <c r="B299" s="4"/>
      <c r="C299" s="4"/>
      <c r="D299" s="4"/>
      <c r="E299" s="4"/>
      <c r="F299" s="4"/>
      <c r="G299" s="4"/>
    </row>
    <row r="300" spans="1:7" ht="14.25" customHeight="1">
      <c r="A300" s="4"/>
      <c r="B300" s="4"/>
      <c r="C300" s="4"/>
      <c r="D300" s="4"/>
      <c r="E300" s="4"/>
      <c r="F300" s="4"/>
      <c r="G300" s="4"/>
    </row>
    <row r="301" spans="1:7" ht="14.25" customHeight="1">
      <c r="A301" s="4"/>
      <c r="B301" s="4"/>
      <c r="C301" s="4"/>
      <c r="D301" s="4"/>
      <c r="E301" s="4"/>
      <c r="F301" s="4"/>
      <c r="G301" s="4"/>
    </row>
    <row r="302" spans="1:7" ht="14.25" customHeight="1">
      <c r="A302" s="4"/>
      <c r="B302" s="4"/>
      <c r="C302" s="4"/>
      <c r="D302" s="4"/>
      <c r="E302" s="4"/>
      <c r="F302" s="4"/>
      <c r="G302" s="4"/>
    </row>
    <row r="303" spans="1:7" ht="14.25" customHeight="1">
      <c r="A303" s="4"/>
      <c r="B303" s="4"/>
      <c r="C303" s="4"/>
      <c r="D303" s="4"/>
      <c r="E303" s="4"/>
      <c r="F303" s="4"/>
      <c r="G303" s="4"/>
    </row>
    <row r="304" spans="1:7" ht="14.25" customHeight="1">
      <c r="A304" s="4"/>
      <c r="B304" s="4"/>
      <c r="C304" s="4"/>
      <c r="D304" s="4"/>
      <c r="E304" s="4"/>
      <c r="F304" s="4"/>
      <c r="G304" s="4"/>
    </row>
    <row r="305" spans="1:7" ht="14.25" customHeight="1">
      <c r="A305" s="4"/>
      <c r="B305" s="4"/>
      <c r="C305" s="4"/>
      <c r="D305" s="4"/>
      <c r="E305" s="4"/>
      <c r="F305" s="4"/>
      <c r="G305" s="4"/>
    </row>
    <row r="306" spans="1:7" ht="14.25" customHeight="1">
      <c r="A306" s="4"/>
      <c r="B306" s="4"/>
      <c r="C306" s="4"/>
      <c r="D306" s="4"/>
      <c r="E306" s="4"/>
      <c r="F306" s="4"/>
      <c r="G306" s="4"/>
    </row>
    <row r="307" spans="1:7" ht="14.25" customHeight="1">
      <c r="A307" s="4"/>
      <c r="B307" s="4"/>
      <c r="C307" s="4"/>
      <c r="D307" s="4"/>
      <c r="E307" s="4"/>
      <c r="F307" s="4"/>
      <c r="G307" s="4"/>
    </row>
    <row r="308" spans="1:7" ht="14.25" customHeight="1">
      <c r="A308" s="4"/>
      <c r="B308" s="4"/>
      <c r="C308" s="4"/>
      <c r="D308" s="4"/>
      <c r="E308" s="4"/>
      <c r="F308" s="4"/>
      <c r="G308" s="4"/>
    </row>
    <row r="309" spans="1:7" ht="14.25" customHeight="1">
      <c r="A309" s="4"/>
      <c r="B309" s="4"/>
      <c r="C309" s="4"/>
      <c r="D309" s="4"/>
      <c r="E309" s="4"/>
      <c r="F309" s="4"/>
      <c r="G309" s="4"/>
    </row>
    <row r="310" spans="1:7" ht="14.25" customHeight="1">
      <c r="A310" s="4"/>
      <c r="B310" s="4"/>
      <c r="C310" s="4"/>
      <c r="D310" s="4"/>
      <c r="E310" s="4"/>
      <c r="F310" s="4"/>
      <c r="G310" s="4"/>
    </row>
    <row r="311" spans="1:7" ht="14.25" customHeight="1">
      <c r="A311" s="4"/>
      <c r="B311" s="4"/>
      <c r="C311" s="4"/>
      <c r="D311" s="4"/>
      <c r="E311" s="4"/>
      <c r="F311" s="4"/>
      <c r="G311" s="4"/>
    </row>
    <row r="312" spans="1:7" ht="14.25" customHeight="1">
      <c r="A312" s="4"/>
      <c r="B312" s="4"/>
      <c r="C312" s="4"/>
      <c r="D312" s="4"/>
      <c r="E312" s="4"/>
      <c r="F312" s="4"/>
      <c r="G312" s="4"/>
    </row>
    <row r="313" spans="1:7" ht="14.25" customHeight="1">
      <c r="A313" s="4"/>
      <c r="B313" s="4"/>
      <c r="C313" s="4"/>
      <c r="D313" s="4"/>
      <c r="E313" s="4"/>
      <c r="F313" s="4"/>
      <c r="G313" s="4"/>
    </row>
    <row r="314" spans="1:7" ht="14.25" customHeight="1">
      <c r="A314" s="4"/>
      <c r="B314" s="4"/>
      <c r="C314" s="4"/>
      <c r="D314" s="4"/>
      <c r="E314" s="4"/>
      <c r="F314" s="4"/>
      <c r="G314" s="4"/>
    </row>
    <row r="315" spans="1:7" ht="14.25" customHeight="1">
      <c r="A315" s="4"/>
      <c r="B315" s="4"/>
      <c r="C315" s="4"/>
      <c r="D315" s="4"/>
      <c r="E315" s="4"/>
      <c r="F315" s="4"/>
      <c r="G315" s="4"/>
    </row>
    <row r="316" spans="1:7" ht="14.25" customHeight="1">
      <c r="A316" s="4"/>
      <c r="B316" s="4"/>
      <c r="C316" s="4"/>
      <c r="D316" s="4"/>
      <c r="E316" s="4"/>
      <c r="F316" s="4"/>
      <c r="G316" s="4"/>
    </row>
    <row r="317" spans="1:7" ht="14.25" customHeight="1">
      <c r="A317" s="4"/>
      <c r="B317" s="4"/>
      <c r="C317" s="4"/>
      <c r="D317" s="4"/>
      <c r="E317" s="4"/>
      <c r="F317" s="4"/>
      <c r="G317" s="4"/>
    </row>
    <row r="318" spans="1:7" ht="14.25" customHeight="1">
      <c r="A318" s="4"/>
      <c r="B318" s="4"/>
      <c r="C318" s="4"/>
      <c r="D318" s="4"/>
      <c r="E318" s="4"/>
      <c r="F318" s="4"/>
      <c r="G318" s="4"/>
    </row>
    <row r="319" spans="1:7" ht="14.25" customHeight="1">
      <c r="A319" s="4"/>
      <c r="B319" s="4"/>
      <c r="C319" s="4"/>
      <c r="D319" s="4"/>
      <c r="E319" s="4"/>
      <c r="F319" s="4"/>
      <c r="G319" s="4"/>
    </row>
    <row r="320" spans="1:7" ht="14.25" customHeight="1">
      <c r="A320" s="4"/>
      <c r="B320" s="4"/>
      <c r="C320" s="4"/>
      <c r="D320" s="4"/>
      <c r="E320" s="4"/>
      <c r="F320" s="4"/>
      <c r="G320" s="4"/>
    </row>
    <row r="321" spans="1:7" ht="14.25" customHeight="1">
      <c r="A321" s="4"/>
      <c r="B321" s="4"/>
      <c r="C321" s="4"/>
      <c r="D321" s="4"/>
      <c r="E321" s="4"/>
      <c r="F321" s="4"/>
      <c r="G321" s="4"/>
    </row>
    <row r="322" spans="1:7" ht="14.25" customHeight="1">
      <c r="A322" s="4"/>
      <c r="B322" s="4"/>
      <c r="C322" s="4"/>
      <c r="D322" s="4"/>
      <c r="E322" s="4"/>
      <c r="F322" s="4"/>
      <c r="G322" s="4"/>
    </row>
    <row r="323" spans="1:7" ht="14.25" customHeight="1">
      <c r="A323" s="4"/>
      <c r="B323" s="4"/>
      <c r="C323" s="4"/>
      <c r="D323" s="4"/>
      <c r="E323" s="4"/>
      <c r="F323" s="4"/>
      <c r="G323" s="4"/>
    </row>
    <row r="324" spans="1:7" ht="14.25" customHeight="1">
      <c r="A324" s="4"/>
      <c r="B324" s="4"/>
      <c r="C324" s="4"/>
      <c r="D324" s="4"/>
      <c r="E324" s="4"/>
      <c r="F324" s="4"/>
      <c r="G324" s="4"/>
    </row>
    <row r="325" spans="1:7" ht="14.25" customHeight="1">
      <c r="A325" s="4"/>
      <c r="B325" s="4"/>
      <c r="C325" s="4"/>
      <c r="D325" s="4"/>
      <c r="E325" s="4"/>
      <c r="F325" s="4"/>
      <c r="G325" s="4"/>
    </row>
    <row r="326" spans="1:7" ht="14.25" customHeight="1">
      <c r="A326" s="4"/>
      <c r="B326" s="4"/>
      <c r="C326" s="4"/>
      <c r="D326" s="4"/>
      <c r="E326" s="4"/>
      <c r="F326" s="4"/>
      <c r="G326" s="4"/>
    </row>
    <row r="327" spans="1:7" ht="14.25" customHeight="1">
      <c r="A327" s="4"/>
      <c r="B327" s="4"/>
      <c r="C327" s="4"/>
      <c r="D327" s="4"/>
      <c r="E327" s="4"/>
      <c r="F327" s="4"/>
      <c r="G327" s="4"/>
    </row>
    <row r="328" spans="1:7" ht="14.25" customHeight="1">
      <c r="A328" s="4"/>
      <c r="B328" s="4"/>
      <c r="C328" s="4"/>
      <c r="D328" s="4"/>
      <c r="E328" s="4"/>
      <c r="F328" s="4"/>
      <c r="G328" s="4"/>
    </row>
    <row r="329" spans="1:7" ht="14.25" customHeight="1">
      <c r="A329" s="4"/>
      <c r="B329" s="4"/>
      <c r="C329" s="4"/>
      <c r="D329" s="4"/>
      <c r="E329" s="4"/>
      <c r="F329" s="4"/>
      <c r="G329" s="4"/>
    </row>
    <row r="330" spans="1:7" ht="14.25" customHeight="1">
      <c r="A330" s="4"/>
      <c r="B330" s="4"/>
      <c r="C330" s="4"/>
      <c r="D330" s="4"/>
      <c r="E330" s="4"/>
      <c r="F330" s="4"/>
      <c r="G330" s="4"/>
    </row>
    <row r="331" spans="1:7" ht="14.25" customHeight="1">
      <c r="A331" s="4"/>
      <c r="B331" s="4"/>
      <c r="C331" s="4"/>
      <c r="D331" s="4"/>
      <c r="E331" s="4"/>
      <c r="F331" s="4"/>
      <c r="G331" s="4"/>
    </row>
    <row r="332" spans="1:7" ht="14.25" customHeight="1">
      <c r="A332" s="4"/>
      <c r="B332" s="4"/>
      <c r="C332" s="4"/>
      <c r="D332" s="4"/>
      <c r="E332" s="4"/>
      <c r="F332" s="4"/>
      <c r="G332" s="4"/>
    </row>
    <row r="333" spans="1:7" ht="14.25" customHeight="1">
      <c r="A333" s="4"/>
      <c r="B333" s="4"/>
      <c r="C333" s="4"/>
      <c r="D333" s="4"/>
      <c r="E333" s="4"/>
      <c r="F333" s="4"/>
      <c r="G333" s="4"/>
    </row>
    <row r="334" spans="1:7" ht="14.25" customHeight="1">
      <c r="A334" s="4"/>
      <c r="B334" s="4"/>
      <c r="C334" s="4"/>
      <c r="D334" s="4"/>
      <c r="E334" s="4"/>
      <c r="F334" s="4"/>
      <c r="G334" s="4"/>
    </row>
    <row r="335" spans="1:7" ht="14.25" customHeight="1">
      <c r="A335" s="4"/>
      <c r="B335" s="4"/>
      <c r="C335" s="4"/>
      <c r="D335" s="4"/>
      <c r="E335" s="4"/>
      <c r="F335" s="4"/>
      <c r="G335" s="4"/>
    </row>
    <row r="336" spans="1:7" ht="14.25" customHeight="1">
      <c r="A336" s="4"/>
      <c r="B336" s="4"/>
      <c r="C336" s="4"/>
      <c r="D336" s="4"/>
      <c r="E336" s="4"/>
      <c r="F336" s="4"/>
      <c r="G336" s="4"/>
    </row>
    <row r="337" spans="1:7" ht="14.25" customHeight="1">
      <c r="A337" s="4"/>
      <c r="B337" s="4"/>
      <c r="C337" s="4"/>
      <c r="D337" s="4"/>
      <c r="E337" s="4"/>
      <c r="F337" s="4"/>
      <c r="G337" s="4"/>
    </row>
    <row r="338" spans="1:7" ht="14.25" customHeight="1">
      <c r="A338" s="4"/>
      <c r="B338" s="4"/>
      <c r="C338" s="4"/>
      <c r="D338" s="4"/>
      <c r="E338" s="4"/>
      <c r="F338" s="4"/>
      <c r="G338" s="4"/>
    </row>
    <row r="339" spans="1:7" ht="14.25" customHeight="1">
      <c r="A339" s="4"/>
      <c r="B339" s="4"/>
      <c r="C339" s="4"/>
      <c r="D339" s="4"/>
      <c r="E339" s="4"/>
      <c r="F339" s="4"/>
      <c r="G339" s="4"/>
    </row>
    <row r="340" spans="1:7" ht="14.25" customHeight="1">
      <c r="A340" s="4"/>
      <c r="B340" s="4"/>
      <c r="C340" s="4"/>
      <c r="D340" s="4"/>
      <c r="E340" s="4"/>
      <c r="F340" s="4"/>
      <c r="G340" s="4"/>
    </row>
    <row r="341" spans="1:7" ht="14.25" customHeight="1">
      <c r="A341" s="4"/>
      <c r="B341" s="4"/>
      <c r="C341" s="4"/>
      <c r="D341" s="4"/>
      <c r="E341" s="4"/>
      <c r="F341" s="4"/>
      <c r="G341" s="4"/>
    </row>
    <row r="342" spans="1:7" ht="14.25" customHeight="1">
      <c r="A342" s="4"/>
      <c r="B342" s="4"/>
      <c r="C342" s="4"/>
      <c r="D342" s="4"/>
      <c r="E342" s="4"/>
      <c r="F342" s="4"/>
      <c r="G342" s="4"/>
    </row>
    <row r="343" spans="1:7" ht="14.25" customHeight="1">
      <c r="A343" s="4"/>
      <c r="B343" s="4"/>
      <c r="C343" s="4"/>
      <c r="D343" s="4"/>
      <c r="E343" s="4"/>
      <c r="F343" s="4"/>
      <c r="G343" s="4"/>
    </row>
    <row r="344" spans="1:7" ht="14.25" customHeight="1">
      <c r="A344" s="4"/>
      <c r="B344" s="4"/>
      <c r="C344" s="4"/>
      <c r="D344" s="4"/>
      <c r="E344" s="4"/>
      <c r="F344" s="4"/>
      <c r="G344" s="4"/>
    </row>
    <row r="345" spans="1:7" ht="14.25" customHeight="1">
      <c r="A345" s="4"/>
      <c r="B345" s="4"/>
      <c r="C345" s="4"/>
      <c r="D345" s="4"/>
      <c r="E345" s="4"/>
      <c r="F345" s="4"/>
      <c r="G345" s="4"/>
    </row>
    <row r="346" spans="1:7" ht="14.25" customHeight="1">
      <c r="A346" s="4"/>
      <c r="B346" s="4"/>
      <c r="C346" s="4"/>
      <c r="D346" s="4"/>
      <c r="E346" s="4"/>
      <c r="F346" s="4"/>
      <c r="G346" s="4"/>
    </row>
    <row r="347" spans="1:7" ht="14.25" customHeight="1">
      <c r="A347" s="4"/>
      <c r="B347" s="4"/>
      <c r="C347" s="4"/>
      <c r="D347" s="4"/>
      <c r="E347" s="4"/>
      <c r="F347" s="4"/>
      <c r="G347" s="4"/>
    </row>
    <row r="348" spans="1:7" ht="14.25" customHeight="1">
      <c r="A348" s="4"/>
      <c r="B348" s="4"/>
      <c r="C348" s="4"/>
      <c r="D348" s="4"/>
      <c r="E348" s="4"/>
      <c r="F348" s="4"/>
      <c r="G348" s="4"/>
    </row>
    <row r="349" spans="1:7" ht="14.25" customHeight="1">
      <c r="A349" s="4"/>
      <c r="B349" s="4"/>
      <c r="C349" s="4"/>
      <c r="D349" s="4"/>
      <c r="E349" s="4"/>
      <c r="F349" s="4"/>
      <c r="G349" s="4"/>
    </row>
    <row r="350" spans="1:7" ht="14.25" customHeight="1">
      <c r="A350" s="4"/>
      <c r="B350" s="4"/>
      <c r="C350" s="4"/>
      <c r="D350" s="4"/>
      <c r="E350" s="4"/>
      <c r="F350" s="4"/>
      <c r="G350" s="4"/>
    </row>
    <row r="351" spans="1:7" ht="14.25" customHeight="1">
      <c r="A351" s="4"/>
      <c r="B351" s="4"/>
      <c r="C351" s="4"/>
      <c r="D351" s="4"/>
      <c r="E351" s="4"/>
      <c r="F351" s="4"/>
      <c r="G351" s="4"/>
    </row>
    <row r="352" spans="1:7" ht="14.25" customHeight="1">
      <c r="A352" s="4"/>
      <c r="B352" s="4"/>
      <c r="C352" s="4"/>
      <c r="D352" s="4"/>
      <c r="E352" s="4"/>
      <c r="F352" s="4"/>
      <c r="G352" s="4"/>
    </row>
    <row r="353" spans="1:7" ht="14.25" customHeight="1">
      <c r="A353" s="4"/>
      <c r="B353" s="4"/>
      <c r="C353" s="4"/>
      <c r="D353" s="4"/>
      <c r="E353" s="4"/>
      <c r="F353" s="4"/>
      <c r="G353" s="4"/>
    </row>
    <row r="354" spans="1:7" ht="14.25" customHeight="1">
      <c r="A354" s="4"/>
      <c r="B354" s="4"/>
      <c r="C354" s="4"/>
      <c r="D354" s="4"/>
      <c r="E354" s="4"/>
      <c r="F354" s="4"/>
      <c r="G354" s="4"/>
    </row>
    <row r="355" spans="1:7" ht="14.25" customHeight="1">
      <c r="A355" s="4"/>
      <c r="B355" s="4"/>
      <c r="C355" s="4"/>
      <c r="D355" s="4"/>
      <c r="E355" s="4"/>
      <c r="F355" s="4"/>
      <c r="G355" s="4"/>
    </row>
    <row r="356" spans="1:7" ht="14.25" customHeight="1">
      <c r="A356" s="4"/>
      <c r="B356" s="4"/>
      <c r="C356" s="4"/>
      <c r="D356" s="4"/>
      <c r="E356" s="4"/>
      <c r="F356" s="4"/>
      <c r="G356" s="4"/>
    </row>
    <row r="357" spans="1:7" ht="14.25" customHeight="1">
      <c r="A357" s="4"/>
      <c r="B357" s="4"/>
      <c r="C357" s="4"/>
      <c r="D357" s="4"/>
      <c r="E357" s="4"/>
      <c r="F357" s="4"/>
      <c r="G357" s="4"/>
    </row>
    <row r="358" spans="1:7" ht="14.25" customHeight="1">
      <c r="A358" s="4"/>
      <c r="B358" s="4"/>
      <c r="C358" s="4"/>
      <c r="D358" s="4"/>
      <c r="E358" s="4"/>
      <c r="F358" s="4"/>
      <c r="G358" s="4"/>
    </row>
    <row r="359" spans="1:7" ht="14.25" customHeight="1">
      <c r="A359" s="4"/>
      <c r="B359" s="4"/>
      <c r="C359" s="4"/>
      <c r="D359" s="4"/>
      <c r="E359" s="4"/>
      <c r="F359" s="4"/>
      <c r="G359" s="4"/>
    </row>
    <row r="360" spans="1:7" ht="14.25" customHeight="1">
      <c r="A360" s="4"/>
      <c r="B360" s="4"/>
      <c r="C360" s="4"/>
      <c r="D360" s="4"/>
      <c r="E360" s="4"/>
      <c r="F360" s="4"/>
      <c r="G360" s="4"/>
    </row>
    <row r="361" spans="1:7" ht="14.25" customHeight="1">
      <c r="A361" s="4"/>
      <c r="B361" s="4"/>
      <c r="C361" s="4"/>
      <c r="D361" s="4"/>
      <c r="E361" s="4"/>
      <c r="F361" s="4"/>
      <c r="G361" s="4"/>
    </row>
    <row r="362" spans="1:7" ht="14.25" customHeight="1">
      <c r="A362" s="4"/>
      <c r="B362" s="4"/>
      <c r="C362" s="4"/>
      <c r="D362" s="4"/>
      <c r="E362" s="4"/>
      <c r="F362" s="4"/>
      <c r="G362" s="4"/>
    </row>
    <row r="363" spans="1:7" ht="14.25" customHeight="1">
      <c r="A363" s="4"/>
      <c r="B363" s="4"/>
      <c r="C363" s="4"/>
      <c r="D363" s="4"/>
      <c r="E363" s="4"/>
      <c r="F363" s="4"/>
      <c r="G363" s="4"/>
    </row>
    <row r="364" spans="1:7" ht="14.25" customHeight="1">
      <c r="A364" s="4"/>
      <c r="B364" s="4"/>
      <c r="C364" s="4"/>
      <c r="D364" s="4"/>
      <c r="E364" s="4"/>
      <c r="F364" s="4"/>
      <c r="G364" s="4"/>
    </row>
    <row r="365" spans="1:7" ht="14.25" customHeight="1">
      <c r="A365" s="4"/>
      <c r="B365" s="4"/>
      <c r="C365" s="4"/>
      <c r="D365" s="4"/>
      <c r="E365" s="4"/>
      <c r="F365" s="4"/>
      <c r="G365" s="4"/>
    </row>
    <row r="366" spans="1:7" ht="14.25" customHeight="1">
      <c r="A366" s="4"/>
      <c r="B366" s="4"/>
      <c r="C366" s="4"/>
      <c r="D366" s="4"/>
      <c r="E366" s="4"/>
      <c r="F366" s="4"/>
      <c r="G366" s="4"/>
    </row>
    <row r="367" spans="1:7" ht="14.25" customHeight="1">
      <c r="A367" s="4"/>
      <c r="B367" s="4"/>
      <c r="C367" s="4"/>
      <c r="D367" s="4"/>
      <c r="E367" s="4"/>
      <c r="F367" s="4"/>
      <c r="G367" s="4"/>
    </row>
    <row r="368" spans="1:7" ht="14.25" customHeight="1">
      <c r="A368" s="4"/>
      <c r="B368" s="4"/>
      <c r="C368" s="4"/>
      <c r="D368" s="4"/>
      <c r="E368" s="4"/>
      <c r="F368" s="4"/>
      <c r="G368" s="4"/>
    </row>
    <row r="369" spans="1:7" ht="14.25" customHeight="1">
      <c r="A369" s="4"/>
      <c r="B369" s="4"/>
      <c r="C369" s="4"/>
      <c r="D369" s="4"/>
      <c r="E369" s="4"/>
      <c r="F369" s="4"/>
      <c r="G369" s="4"/>
    </row>
    <row r="370" spans="1:7" ht="14.25" customHeight="1">
      <c r="A370" s="4"/>
      <c r="B370" s="4"/>
      <c r="C370" s="4"/>
      <c r="D370" s="4"/>
      <c r="E370" s="4"/>
      <c r="F370" s="4"/>
      <c r="G370" s="4"/>
    </row>
    <row r="371" spans="1:7" ht="14.25" customHeight="1">
      <c r="A371" s="4"/>
      <c r="B371" s="4"/>
      <c r="C371" s="4"/>
      <c r="D371" s="4"/>
      <c r="E371" s="4"/>
      <c r="F371" s="4"/>
      <c r="G371" s="4"/>
    </row>
    <row r="372" spans="1:7" ht="14.25" customHeight="1">
      <c r="A372" s="4"/>
      <c r="B372" s="4"/>
      <c r="C372" s="4"/>
      <c r="D372" s="4"/>
      <c r="E372" s="4"/>
      <c r="F372" s="4"/>
      <c r="G372" s="4"/>
    </row>
    <row r="373" spans="1:7" ht="14.25" customHeight="1">
      <c r="A373" s="4"/>
      <c r="B373" s="4"/>
      <c r="C373" s="4"/>
      <c r="D373" s="4"/>
      <c r="E373" s="4"/>
      <c r="F373" s="4"/>
      <c r="G373" s="4"/>
    </row>
    <row r="374" spans="1:7" ht="14.25" customHeight="1">
      <c r="A374" s="4"/>
      <c r="B374" s="4"/>
      <c r="C374" s="4"/>
      <c r="D374" s="4"/>
      <c r="E374" s="4"/>
      <c r="F374" s="4"/>
      <c r="G374" s="4"/>
    </row>
    <row r="375" spans="1:7" ht="14.25" customHeight="1">
      <c r="A375" s="4"/>
      <c r="B375" s="4"/>
      <c r="C375" s="4"/>
      <c r="D375" s="4"/>
      <c r="E375" s="4"/>
      <c r="F375" s="4"/>
      <c r="G375" s="4"/>
    </row>
    <row r="376" spans="1:7" ht="14.25" customHeight="1">
      <c r="A376" s="4"/>
      <c r="B376" s="4"/>
      <c r="C376" s="4"/>
      <c r="D376" s="4"/>
      <c r="E376" s="4"/>
      <c r="F376" s="4"/>
      <c r="G376" s="4"/>
    </row>
    <row r="377" spans="1:7" ht="14.25" customHeight="1">
      <c r="A377" s="4"/>
      <c r="B377" s="4"/>
      <c r="C377" s="4"/>
      <c r="D377" s="4"/>
      <c r="E377" s="4"/>
      <c r="F377" s="4"/>
      <c r="G377" s="4"/>
    </row>
    <row r="378" spans="1:7" ht="14.25" customHeight="1">
      <c r="A378" s="4"/>
      <c r="B378" s="4"/>
      <c r="C378" s="4"/>
      <c r="D378" s="4"/>
      <c r="E378" s="4"/>
      <c r="F378" s="4"/>
      <c r="G378" s="4"/>
    </row>
    <row r="379" spans="1:7" ht="14.25" customHeight="1">
      <c r="A379" s="4"/>
      <c r="B379" s="4"/>
      <c r="C379" s="4"/>
      <c r="D379" s="4"/>
      <c r="E379" s="4"/>
      <c r="F379" s="4"/>
      <c r="G379" s="4"/>
    </row>
    <row r="380" spans="1:7" ht="14.25" customHeight="1">
      <c r="A380" s="4"/>
      <c r="B380" s="4"/>
      <c r="C380" s="4"/>
      <c r="D380" s="4"/>
      <c r="E380" s="4"/>
      <c r="F380" s="4"/>
      <c r="G380" s="4"/>
    </row>
    <row r="381" spans="1:7" ht="14.25" customHeight="1">
      <c r="A381" s="4"/>
      <c r="B381" s="4"/>
      <c r="C381" s="4"/>
      <c r="D381" s="4"/>
      <c r="E381" s="4"/>
      <c r="F381" s="4"/>
      <c r="G381" s="4"/>
    </row>
    <row r="382" spans="1:7" ht="14.25" customHeight="1">
      <c r="A382" s="4"/>
      <c r="B382" s="4"/>
      <c r="C382" s="4"/>
      <c r="D382" s="4"/>
      <c r="E382" s="4"/>
      <c r="F382" s="4"/>
      <c r="G382" s="4"/>
    </row>
    <row r="383" spans="1:7" ht="14.25" customHeight="1">
      <c r="A383" s="4"/>
      <c r="B383" s="4"/>
      <c r="C383" s="4"/>
      <c r="D383" s="4"/>
      <c r="E383" s="4"/>
      <c r="F383" s="4"/>
      <c r="G383" s="4"/>
    </row>
    <row r="384" spans="1:7" ht="14.25" customHeight="1">
      <c r="A384" s="4"/>
      <c r="B384" s="4"/>
      <c r="C384" s="4"/>
      <c r="D384" s="4"/>
      <c r="E384" s="4"/>
      <c r="F384" s="4"/>
      <c r="G384" s="4"/>
    </row>
    <row r="385" spans="1:7" ht="14.25" customHeight="1">
      <c r="A385" s="4"/>
      <c r="B385" s="4"/>
      <c r="C385" s="4"/>
      <c r="D385" s="4"/>
      <c r="E385" s="4"/>
      <c r="F385" s="4"/>
      <c r="G385" s="4"/>
    </row>
    <row r="386" spans="1:7" ht="14.25" customHeight="1">
      <c r="A386" s="4"/>
      <c r="B386" s="4"/>
      <c r="C386" s="4"/>
      <c r="D386" s="4"/>
      <c r="E386" s="4"/>
      <c r="F386" s="4"/>
      <c r="G386" s="4"/>
    </row>
    <row r="387" spans="1:7" ht="14.25" customHeight="1">
      <c r="A387" s="4"/>
      <c r="B387" s="4"/>
      <c r="C387" s="4"/>
      <c r="D387" s="4"/>
      <c r="E387" s="4"/>
      <c r="F387" s="4"/>
      <c r="G387" s="4"/>
    </row>
    <row r="388" spans="1:7" ht="14.25" customHeight="1">
      <c r="A388" s="4"/>
      <c r="B388" s="4"/>
      <c r="C388" s="4"/>
      <c r="D388" s="4"/>
      <c r="E388" s="4"/>
      <c r="F388" s="4"/>
      <c r="G388" s="4"/>
    </row>
    <row r="389" spans="1:7" ht="14.25" customHeight="1">
      <c r="A389" s="4"/>
      <c r="B389" s="4"/>
      <c r="C389" s="4"/>
      <c r="D389" s="4"/>
      <c r="E389" s="4"/>
      <c r="F389" s="4"/>
      <c r="G389" s="4"/>
    </row>
    <row r="390" spans="1:7" ht="14.25" customHeight="1">
      <c r="A390" s="4"/>
      <c r="B390" s="4"/>
      <c r="C390" s="4"/>
      <c r="D390" s="4"/>
      <c r="E390" s="4"/>
      <c r="F390" s="4"/>
      <c r="G390" s="4"/>
    </row>
    <row r="391" spans="1:7" ht="14.25" customHeight="1">
      <c r="A391" s="4"/>
      <c r="B391" s="4"/>
      <c r="C391" s="4"/>
      <c r="D391" s="4"/>
      <c r="E391" s="4"/>
      <c r="F391" s="4"/>
      <c r="G391" s="4"/>
    </row>
    <row r="392" spans="1:7" ht="14.25" customHeight="1">
      <c r="A392" s="4"/>
      <c r="B392" s="4"/>
      <c r="C392" s="4"/>
      <c r="D392" s="4"/>
      <c r="E392" s="4"/>
      <c r="F392" s="4"/>
      <c r="G392" s="4"/>
    </row>
    <row r="393" spans="1:7" ht="14.25" customHeight="1">
      <c r="A393" s="4"/>
      <c r="B393" s="4"/>
      <c r="C393" s="4"/>
      <c r="D393" s="4"/>
      <c r="E393" s="4"/>
      <c r="F393" s="4"/>
      <c r="G393" s="4"/>
    </row>
    <row r="394" spans="1:7" ht="14.25" customHeight="1">
      <c r="A394" s="4"/>
      <c r="B394" s="4"/>
      <c r="C394" s="4"/>
      <c r="D394" s="4"/>
      <c r="E394" s="4"/>
      <c r="F394" s="4"/>
      <c r="G394" s="4"/>
    </row>
    <row r="395" spans="1:7" ht="14.25" customHeight="1">
      <c r="A395" s="4"/>
      <c r="B395" s="4"/>
      <c r="C395" s="4"/>
      <c r="D395" s="4"/>
      <c r="E395" s="4"/>
      <c r="F395" s="4"/>
      <c r="G395" s="4"/>
    </row>
    <row r="396" spans="1:7" ht="14.25" customHeight="1">
      <c r="A396" s="4"/>
      <c r="B396" s="4"/>
      <c r="C396" s="4"/>
      <c r="D396" s="4"/>
      <c r="E396" s="4"/>
      <c r="F396" s="4"/>
      <c r="G396" s="4"/>
    </row>
    <row r="397" spans="1:7" ht="14.25" customHeight="1">
      <c r="A397" s="4"/>
      <c r="B397" s="4"/>
      <c r="C397" s="4"/>
      <c r="D397" s="4"/>
      <c r="E397" s="4"/>
      <c r="F397" s="4"/>
      <c r="G397" s="4"/>
    </row>
    <row r="398" spans="1:7" ht="14.25" customHeight="1">
      <c r="A398" s="4"/>
      <c r="B398" s="4"/>
      <c r="C398" s="4"/>
      <c r="D398" s="4"/>
      <c r="E398" s="4"/>
      <c r="F398" s="4"/>
      <c r="G398" s="4"/>
    </row>
    <row r="399" spans="1:7" ht="14.25" customHeight="1">
      <c r="A399" s="4"/>
      <c r="B399" s="4"/>
      <c r="C399" s="4"/>
      <c r="D399" s="4"/>
      <c r="E399" s="4"/>
      <c r="F399" s="4"/>
      <c r="G399" s="4"/>
    </row>
    <row r="400" spans="1:7" ht="14.25" customHeight="1">
      <c r="A400" s="4"/>
      <c r="B400" s="4"/>
      <c r="C400" s="4"/>
      <c r="D400" s="4"/>
      <c r="E400" s="4"/>
      <c r="F400" s="4"/>
      <c r="G400" s="4"/>
    </row>
    <row r="401" spans="1:7" ht="14.25" customHeight="1">
      <c r="A401" s="4"/>
      <c r="B401" s="4"/>
      <c r="C401" s="4"/>
      <c r="D401" s="4"/>
      <c r="E401" s="4"/>
      <c r="F401" s="4"/>
      <c r="G401" s="4"/>
    </row>
    <row r="402" spans="1:7" ht="14.25" customHeight="1">
      <c r="A402" s="4"/>
      <c r="B402" s="4"/>
      <c r="C402" s="4"/>
      <c r="D402" s="4"/>
      <c r="E402" s="4"/>
      <c r="F402" s="4"/>
      <c r="G402" s="4"/>
    </row>
    <row r="403" spans="1:7" ht="14.25" customHeight="1">
      <c r="A403" s="4"/>
      <c r="B403" s="4"/>
      <c r="C403" s="4"/>
      <c r="D403" s="4"/>
      <c r="E403" s="4"/>
      <c r="F403" s="4"/>
      <c r="G403" s="4"/>
    </row>
    <row r="404" spans="1:7" ht="14.25" customHeight="1">
      <c r="A404" s="4"/>
      <c r="B404" s="4"/>
      <c r="C404" s="4"/>
      <c r="D404" s="4"/>
      <c r="E404" s="4"/>
      <c r="F404" s="4"/>
      <c r="G404" s="4"/>
    </row>
    <row r="405" spans="1:7" ht="14.25" customHeight="1">
      <c r="A405" s="4"/>
      <c r="B405" s="4"/>
      <c r="C405" s="4"/>
      <c r="D405" s="4"/>
      <c r="E405" s="4"/>
      <c r="F405" s="4"/>
      <c r="G405" s="4"/>
    </row>
    <row r="406" spans="1:7" ht="14.25" customHeight="1">
      <c r="A406" s="4"/>
      <c r="B406" s="4"/>
      <c r="C406" s="4"/>
      <c r="D406" s="4"/>
      <c r="E406" s="4"/>
      <c r="F406" s="4"/>
      <c r="G406" s="4"/>
    </row>
    <row r="407" spans="1:7" ht="14.25" customHeight="1">
      <c r="A407" s="4"/>
      <c r="B407" s="4"/>
      <c r="C407" s="4"/>
      <c r="D407" s="4"/>
      <c r="E407" s="4"/>
      <c r="F407" s="4"/>
      <c r="G407" s="4"/>
    </row>
    <row r="408" spans="1:7" ht="14.25" customHeight="1">
      <c r="A408" s="4"/>
      <c r="B408" s="4"/>
      <c r="C408" s="4"/>
      <c r="D408" s="4"/>
      <c r="E408" s="4"/>
      <c r="F408" s="4"/>
      <c r="G408" s="4"/>
    </row>
    <row r="409" spans="1:7" ht="14.25" customHeight="1">
      <c r="A409" s="4"/>
      <c r="B409" s="4"/>
      <c r="C409" s="4"/>
      <c r="D409" s="4"/>
      <c r="E409" s="4"/>
      <c r="F409" s="4"/>
      <c r="G409" s="4"/>
    </row>
    <row r="410" spans="1:7" ht="14.25" customHeight="1">
      <c r="A410" s="4"/>
      <c r="B410" s="4"/>
      <c r="C410" s="4"/>
      <c r="D410" s="4"/>
      <c r="E410" s="4"/>
      <c r="F410" s="4"/>
      <c r="G410" s="4"/>
    </row>
    <row r="411" spans="1:7" ht="14.25" customHeight="1">
      <c r="A411" s="4"/>
      <c r="B411" s="4"/>
      <c r="C411" s="4"/>
      <c r="D411" s="4"/>
      <c r="E411" s="4"/>
      <c r="F411" s="4"/>
      <c r="G411" s="4"/>
    </row>
    <row r="412" spans="1:7" ht="14.25" customHeight="1">
      <c r="A412" s="4"/>
      <c r="B412" s="4"/>
      <c r="C412" s="4"/>
      <c r="D412" s="4"/>
      <c r="E412" s="4"/>
      <c r="F412" s="4"/>
      <c r="G412" s="4"/>
    </row>
    <row r="413" spans="1:7" ht="14.25" customHeight="1">
      <c r="A413" s="4"/>
      <c r="B413" s="4"/>
      <c r="C413" s="4"/>
      <c r="D413" s="4"/>
      <c r="E413" s="4"/>
      <c r="F413" s="4"/>
      <c r="G413" s="4"/>
    </row>
    <row r="414" spans="1:7" ht="14.25" customHeight="1">
      <c r="A414" s="4"/>
      <c r="B414" s="4"/>
      <c r="C414" s="4"/>
      <c r="D414" s="4"/>
      <c r="E414" s="4"/>
      <c r="F414" s="4"/>
      <c r="G414" s="4"/>
    </row>
    <row r="415" spans="1:7" ht="14.25" customHeight="1">
      <c r="A415" s="4"/>
      <c r="B415" s="4"/>
      <c r="C415" s="4"/>
      <c r="D415" s="4"/>
      <c r="E415" s="4"/>
      <c r="F415" s="4"/>
      <c r="G415" s="4"/>
    </row>
    <row r="416" spans="1:7" ht="14.25" customHeight="1">
      <c r="A416" s="4"/>
      <c r="B416" s="4"/>
      <c r="C416" s="4"/>
      <c r="D416" s="4"/>
      <c r="E416" s="4"/>
      <c r="F416" s="4"/>
      <c r="G416" s="4"/>
    </row>
    <row r="417" spans="1:7" ht="14.25" customHeight="1">
      <c r="A417" s="4"/>
      <c r="B417" s="4"/>
      <c r="C417" s="4"/>
      <c r="D417" s="4"/>
      <c r="E417" s="4"/>
      <c r="F417" s="4"/>
      <c r="G417" s="4"/>
    </row>
    <row r="418" spans="1:7" ht="14.25" customHeight="1">
      <c r="A418" s="4"/>
      <c r="B418" s="4"/>
      <c r="C418" s="4"/>
      <c r="D418" s="4"/>
      <c r="E418" s="4"/>
      <c r="F418" s="4"/>
      <c r="G418" s="4"/>
    </row>
    <row r="419" spans="1:7" ht="14.25" customHeight="1">
      <c r="A419" s="4"/>
      <c r="B419" s="4"/>
      <c r="C419" s="4"/>
      <c r="D419" s="4"/>
      <c r="E419" s="4"/>
      <c r="F419" s="4"/>
      <c r="G419" s="4"/>
    </row>
    <row r="420" spans="1:7" ht="14.25" customHeight="1">
      <c r="A420" s="4"/>
      <c r="B420" s="4"/>
      <c r="C420" s="4"/>
      <c r="D420" s="4"/>
      <c r="E420" s="4"/>
      <c r="F420" s="4"/>
      <c r="G420" s="4"/>
    </row>
    <row r="421" spans="1:7" ht="14.25" customHeight="1">
      <c r="A421" s="4"/>
      <c r="B421" s="4"/>
      <c r="C421" s="4"/>
      <c r="D421" s="4"/>
      <c r="E421" s="4"/>
      <c r="F421" s="4"/>
      <c r="G421" s="4"/>
    </row>
    <row r="422" spans="1:7" ht="14.25" customHeight="1">
      <c r="A422" s="4"/>
      <c r="B422" s="4"/>
      <c r="C422" s="4"/>
      <c r="D422" s="4"/>
      <c r="E422" s="4"/>
      <c r="F422" s="4"/>
      <c r="G422" s="4"/>
    </row>
    <row r="423" spans="1:7" ht="14.25" customHeight="1">
      <c r="A423" s="4"/>
      <c r="B423" s="4"/>
      <c r="C423" s="4"/>
      <c r="D423" s="4"/>
      <c r="E423" s="4"/>
      <c r="F423" s="4"/>
      <c r="G423" s="4"/>
    </row>
    <row r="424" spans="1:7" ht="14.25" customHeight="1">
      <c r="A424" s="4"/>
      <c r="B424" s="4"/>
      <c r="C424" s="4"/>
      <c r="D424" s="4"/>
      <c r="E424" s="4"/>
      <c r="F424" s="4"/>
      <c r="G424" s="4"/>
    </row>
    <row r="425" spans="1:7" ht="14.25" customHeight="1">
      <c r="A425" s="4"/>
      <c r="B425" s="4"/>
      <c r="C425" s="4"/>
      <c r="D425" s="4"/>
      <c r="E425" s="4"/>
      <c r="F425" s="4"/>
      <c r="G425" s="4"/>
    </row>
    <row r="426" spans="1:7" ht="14.25" customHeight="1">
      <c r="A426" s="4"/>
      <c r="B426" s="4"/>
      <c r="C426" s="4"/>
      <c r="D426" s="4"/>
      <c r="E426" s="4"/>
      <c r="F426" s="4"/>
      <c r="G426" s="4"/>
    </row>
    <row r="427" spans="1:7" ht="14.25" customHeight="1">
      <c r="A427" s="4"/>
      <c r="B427" s="4"/>
      <c r="C427" s="4"/>
      <c r="D427" s="4"/>
      <c r="E427" s="4"/>
      <c r="F427" s="4"/>
      <c r="G427" s="4"/>
    </row>
    <row r="428" spans="1:7" ht="14.25" customHeight="1">
      <c r="A428" s="4"/>
      <c r="B428" s="4"/>
      <c r="C428" s="4"/>
      <c r="D428" s="4"/>
      <c r="E428" s="4"/>
      <c r="F428" s="4"/>
      <c r="G428" s="4"/>
    </row>
    <row r="429" spans="1:7" ht="14.25" customHeight="1">
      <c r="A429" s="4"/>
      <c r="B429" s="4"/>
      <c r="C429" s="4"/>
      <c r="D429" s="4"/>
      <c r="E429" s="4"/>
      <c r="F429" s="4"/>
      <c r="G429" s="4"/>
    </row>
    <row r="430" spans="1:7" ht="14.25" customHeight="1">
      <c r="A430" s="4"/>
      <c r="B430" s="4"/>
      <c r="C430" s="4"/>
      <c r="D430" s="4"/>
      <c r="E430" s="4"/>
      <c r="F430" s="4"/>
      <c r="G430" s="4"/>
    </row>
    <row r="431" spans="1:7" ht="14.25" customHeight="1">
      <c r="A431" s="4"/>
      <c r="B431" s="4"/>
      <c r="C431" s="4"/>
      <c r="D431" s="4"/>
      <c r="E431" s="4"/>
      <c r="F431" s="4"/>
      <c r="G431" s="4"/>
    </row>
    <row r="432" spans="1:7" ht="14.25" customHeight="1">
      <c r="A432" s="4"/>
      <c r="B432" s="4"/>
      <c r="C432" s="4"/>
      <c r="D432" s="4"/>
      <c r="E432" s="4"/>
      <c r="F432" s="4"/>
      <c r="G432" s="4"/>
    </row>
    <row r="433" spans="1:7" ht="14.25" customHeight="1">
      <c r="A433" s="4"/>
      <c r="B433" s="4"/>
      <c r="C433" s="4"/>
      <c r="D433" s="4"/>
      <c r="E433" s="4"/>
      <c r="F433" s="4"/>
      <c r="G433" s="4"/>
    </row>
    <row r="434" spans="1:7" ht="14.25" customHeight="1">
      <c r="A434" s="4"/>
      <c r="B434" s="4"/>
      <c r="C434" s="4"/>
      <c r="D434" s="4"/>
      <c r="E434" s="4"/>
      <c r="F434" s="4"/>
      <c r="G434" s="4"/>
    </row>
    <row r="435" spans="1:7" ht="14.25" customHeight="1">
      <c r="A435" s="4"/>
      <c r="B435" s="4"/>
      <c r="C435" s="4"/>
      <c r="D435" s="4"/>
      <c r="E435" s="4"/>
      <c r="F435" s="4"/>
      <c r="G435" s="4"/>
    </row>
    <row r="436" spans="1:7" ht="14.25" customHeight="1">
      <c r="A436" s="4"/>
      <c r="B436" s="4"/>
      <c r="C436" s="4"/>
      <c r="D436" s="4"/>
      <c r="E436" s="4"/>
      <c r="F436" s="4"/>
      <c r="G436" s="4"/>
    </row>
    <row r="437" spans="1:7" ht="14.25" customHeight="1">
      <c r="A437" s="4"/>
      <c r="B437" s="4"/>
      <c r="C437" s="4"/>
      <c r="D437" s="4"/>
      <c r="E437" s="4"/>
      <c r="F437" s="4"/>
      <c r="G437" s="4"/>
    </row>
    <row r="438" spans="1:7" ht="14.25" customHeight="1">
      <c r="A438" s="4"/>
      <c r="B438" s="4"/>
      <c r="C438" s="4"/>
      <c r="D438" s="4"/>
      <c r="E438" s="4"/>
      <c r="F438" s="4"/>
      <c r="G438" s="4"/>
    </row>
    <row r="439" spans="1:7" ht="14.25" customHeight="1">
      <c r="A439" s="4"/>
      <c r="B439" s="4"/>
      <c r="C439" s="4"/>
      <c r="D439" s="4"/>
      <c r="E439" s="4"/>
      <c r="F439" s="4"/>
      <c r="G439" s="4"/>
    </row>
    <row r="440" spans="1:7" ht="14.25" customHeight="1">
      <c r="A440" s="4"/>
      <c r="B440" s="4"/>
      <c r="C440" s="4"/>
      <c r="D440" s="4"/>
      <c r="E440" s="4"/>
      <c r="F440" s="4"/>
      <c r="G440" s="4"/>
    </row>
    <row r="441" spans="1:7" ht="14.25" customHeight="1">
      <c r="A441" s="4"/>
      <c r="B441" s="4"/>
      <c r="C441" s="4"/>
      <c r="D441" s="4"/>
      <c r="E441" s="4"/>
      <c r="F441" s="4"/>
      <c r="G441" s="4"/>
    </row>
    <row r="442" spans="1:7" ht="14.25" customHeight="1">
      <c r="A442" s="4"/>
      <c r="B442" s="4"/>
      <c r="C442" s="4"/>
      <c r="D442" s="4"/>
      <c r="E442" s="4"/>
      <c r="F442" s="4"/>
      <c r="G442" s="4"/>
    </row>
    <row r="443" spans="1:7" ht="14.25" customHeight="1">
      <c r="A443" s="4"/>
      <c r="B443" s="4"/>
      <c r="C443" s="4"/>
      <c r="D443" s="4"/>
      <c r="E443" s="4"/>
      <c r="F443" s="4"/>
      <c r="G443" s="4"/>
    </row>
    <row r="444" spans="1:7" ht="14.25" customHeight="1">
      <c r="A444" s="4"/>
      <c r="B444" s="4"/>
      <c r="C444" s="4"/>
      <c r="D444" s="4"/>
      <c r="E444" s="4"/>
      <c r="F444" s="4"/>
      <c r="G444" s="4"/>
    </row>
    <row r="445" spans="1:7" ht="14.25" customHeight="1">
      <c r="A445" s="4"/>
      <c r="B445" s="4"/>
      <c r="C445" s="4"/>
      <c r="D445" s="4"/>
      <c r="E445" s="4"/>
      <c r="F445" s="4"/>
      <c r="G445" s="4"/>
    </row>
    <row r="446" spans="1:7" ht="14.25" customHeight="1">
      <c r="A446" s="4"/>
      <c r="B446" s="4"/>
      <c r="C446" s="4"/>
      <c r="D446" s="4"/>
      <c r="E446" s="4"/>
      <c r="F446" s="4"/>
      <c r="G446" s="4"/>
    </row>
    <row r="447" spans="1:7" ht="14.25" customHeight="1">
      <c r="A447" s="4"/>
      <c r="B447" s="4"/>
      <c r="C447" s="4"/>
      <c r="D447" s="4"/>
      <c r="E447" s="4"/>
      <c r="F447" s="4"/>
      <c r="G447" s="4"/>
    </row>
    <row r="448" spans="1:7" ht="14.25" customHeight="1">
      <c r="A448" s="4"/>
      <c r="B448" s="4"/>
      <c r="C448" s="4"/>
      <c r="D448" s="4"/>
      <c r="E448" s="4"/>
      <c r="F448" s="4"/>
      <c r="G448" s="4"/>
    </row>
    <row r="449" spans="1:7" ht="14.25" customHeight="1">
      <c r="A449" s="4"/>
      <c r="B449" s="4"/>
      <c r="C449" s="4"/>
      <c r="D449" s="4"/>
      <c r="E449" s="4"/>
      <c r="F449" s="4"/>
      <c r="G449" s="4"/>
    </row>
    <row r="450" spans="1:7" ht="14.25" customHeight="1">
      <c r="A450" s="4"/>
      <c r="B450" s="4"/>
      <c r="C450" s="4"/>
      <c r="D450" s="4"/>
      <c r="E450" s="4"/>
      <c r="F450" s="4"/>
      <c r="G450" s="4"/>
    </row>
    <row r="451" spans="1:7" ht="14.25" customHeight="1">
      <c r="A451" s="4"/>
      <c r="B451" s="4"/>
      <c r="C451" s="4"/>
      <c r="D451" s="4"/>
      <c r="E451" s="4"/>
      <c r="F451" s="4"/>
      <c r="G451" s="4"/>
    </row>
    <row r="452" spans="1:7" ht="14.25" customHeight="1">
      <c r="A452" s="4"/>
      <c r="B452" s="4"/>
      <c r="C452" s="4"/>
      <c r="D452" s="4"/>
      <c r="E452" s="4"/>
      <c r="F452" s="4"/>
      <c r="G452" s="4"/>
    </row>
    <row r="453" spans="1:7" ht="14.25" customHeight="1">
      <c r="A453" s="4"/>
      <c r="B453" s="4"/>
      <c r="C453" s="4"/>
      <c r="D453" s="4"/>
      <c r="E453" s="4"/>
      <c r="F453" s="4"/>
      <c r="G453" s="4"/>
    </row>
    <row r="454" spans="1:7" ht="14.25" customHeight="1">
      <c r="A454" s="4"/>
      <c r="B454" s="4"/>
      <c r="C454" s="4"/>
      <c r="D454" s="4"/>
      <c r="E454" s="4"/>
      <c r="F454" s="4"/>
      <c r="G454" s="4"/>
    </row>
    <row r="455" spans="1:7" ht="14.25" customHeight="1">
      <c r="A455" s="4"/>
      <c r="B455" s="4"/>
      <c r="C455" s="4"/>
      <c r="D455" s="4"/>
      <c r="E455" s="4"/>
      <c r="F455" s="4"/>
      <c r="G455" s="4"/>
    </row>
    <row r="456" spans="1:7" ht="14.25" customHeight="1">
      <c r="A456" s="4"/>
      <c r="B456" s="4"/>
      <c r="C456" s="4"/>
      <c r="D456" s="4"/>
      <c r="E456" s="4"/>
      <c r="F456" s="4"/>
      <c r="G456" s="4"/>
    </row>
    <row r="457" spans="1:7" ht="14.25" customHeight="1">
      <c r="A457" s="4"/>
      <c r="B457" s="4"/>
      <c r="C457" s="4"/>
      <c r="D457" s="4"/>
      <c r="E457" s="4"/>
      <c r="F457" s="4"/>
      <c r="G457" s="4"/>
    </row>
    <row r="458" spans="1:7" ht="14.25" customHeight="1">
      <c r="A458" s="4"/>
      <c r="B458" s="4"/>
      <c r="C458" s="4"/>
      <c r="D458" s="4"/>
      <c r="E458" s="4"/>
      <c r="F458" s="4"/>
      <c r="G458" s="4"/>
    </row>
    <row r="459" spans="1:7" ht="14.25" customHeight="1">
      <c r="A459" s="4"/>
      <c r="B459" s="4"/>
      <c r="C459" s="4"/>
      <c r="D459" s="4"/>
      <c r="E459" s="4"/>
      <c r="F459" s="4"/>
      <c r="G459" s="4"/>
    </row>
    <row r="460" spans="1:7" ht="14.25" customHeight="1">
      <c r="A460" s="4"/>
      <c r="B460" s="4"/>
      <c r="C460" s="4"/>
      <c r="D460" s="4"/>
      <c r="E460" s="4"/>
      <c r="F460" s="4"/>
      <c r="G460" s="4"/>
    </row>
    <row r="461" spans="1:7" ht="14.25" customHeight="1">
      <c r="A461" s="4"/>
      <c r="B461" s="4"/>
      <c r="C461" s="4"/>
      <c r="D461" s="4"/>
      <c r="E461" s="4"/>
      <c r="F461" s="4"/>
      <c r="G461" s="4"/>
    </row>
    <row r="462" spans="1:7" ht="14.25" customHeight="1">
      <c r="A462" s="4"/>
      <c r="B462" s="4"/>
      <c r="C462" s="4"/>
      <c r="D462" s="4"/>
      <c r="E462" s="4"/>
      <c r="F462" s="4"/>
      <c r="G462" s="4"/>
    </row>
    <row r="463" spans="1:7" ht="14.25" customHeight="1">
      <c r="A463" s="4"/>
      <c r="B463" s="4"/>
      <c r="C463" s="4"/>
      <c r="D463" s="4"/>
      <c r="E463" s="4"/>
      <c r="F463" s="4"/>
      <c r="G463" s="4"/>
    </row>
    <row r="464" spans="1:7" ht="14.25" customHeight="1">
      <c r="A464" s="4"/>
      <c r="B464" s="4"/>
      <c r="C464" s="4"/>
      <c r="D464" s="4"/>
      <c r="E464" s="4"/>
      <c r="F464" s="4"/>
      <c r="G464" s="4"/>
    </row>
    <row r="465" spans="1:7" ht="14.25" customHeight="1">
      <c r="A465" s="4"/>
      <c r="B465" s="4"/>
      <c r="C465" s="4"/>
      <c r="D465" s="4"/>
      <c r="E465" s="4"/>
      <c r="F465" s="4"/>
      <c r="G465" s="4"/>
    </row>
    <row r="466" spans="1:7" ht="14.25" customHeight="1">
      <c r="A466" s="4"/>
      <c r="B466" s="4"/>
      <c r="C466" s="4"/>
      <c r="D466" s="4"/>
      <c r="E466" s="4"/>
      <c r="F466" s="4"/>
      <c r="G466" s="4"/>
    </row>
    <row r="467" spans="1:7" ht="14.25" customHeight="1">
      <c r="A467" s="4"/>
      <c r="B467" s="4"/>
      <c r="C467" s="4"/>
      <c r="D467" s="4"/>
      <c r="E467" s="4"/>
      <c r="F467" s="4"/>
      <c r="G467" s="4"/>
    </row>
    <row r="468" spans="1:7" ht="14.25" customHeight="1">
      <c r="A468" s="4"/>
      <c r="B468" s="4"/>
      <c r="C468" s="4"/>
      <c r="D468" s="4"/>
      <c r="E468" s="4"/>
      <c r="F468" s="4"/>
      <c r="G468" s="4"/>
    </row>
    <row r="469" spans="1:7" ht="14.25" customHeight="1">
      <c r="A469" s="4"/>
      <c r="B469" s="4"/>
      <c r="C469" s="4"/>
      <c r="D469" s="4"/>
      <c r="E469" s="4"/>
      <c r="F469" s="4"/>
      <c r="G469" s="4"/>
    </row>
    <row r="470" spans="1:7" ht="14.25" customHeight="1">
      <c r="A470" s="4"/>
      <c r="B470" s="4"/>
      <c r="C470" s="4"/>
      <c r="D470" s="4"/>
      <c r="E470" s="4"/>
      <c r="F470" s="4"/>
      <c r="G470" s="4"/>
    </row>
    <row r="471" spans="1:7" ht="14.25" customHeight="1">
      <c r="A471" s="4"/>
      <c r="B471" s="4"/>
      <c r="C471" s="4"/>
      <c r="D471" s="4"/>
      <c r="E471" s="4"/>
      <c r="F471" s="4"/>
      <c r="G471" s="4"/>
    </row>
    <row r="472" spans="1:7" ht="14.25" customHeight="1">
      <c r="A472" s="4"/>
      <c r="B472" s="4"/>
      <c r="C472" s="4"/>
      <c r="D472" s="4"/>
      <c r="E472" s="4"/>
      <c r="F472" s="4"/>
      <c r="G472" s="4"/>
    </row>
    <row r="473" spans="1:7" ht="14.25" customHeight="1">
      <c r="A473" s="4"/>
      <c r="B473" s="4"/>
      <c r="C473" s="4"/>
      <c r="D473" s="4"/>
      <c r="E473" s="4"/>
      <c r="F473" s="4"/>
      <c r="G473" s="4"/>
    </row>
    <row r="474" spans="1:7" ht="14.25" customHeight="1">
      <c r="A474" s="4"/>
      <c r="B474" s="4"/>
      <c r="C474" s="4"/>
      <c r="D474" s="4"/>
      <c r="E474" s="4"/>
      <c r="F474" s="4"/>
      <c r="G474" s="4"/>
    </row>
    <row r="475" spans="1:7" ht="14.25" customHeight="1">
      <c r="A475" s="4"/>
      <c r="B475" s="4"/>
      <c r="C475" s="4"/>
      <c r="D475" s="4"/>
      <c r="E475" s="4"/>
      <c r="F475" s="4"/>
      <c r="G475" s="4"/>
    </row>
    <row r="476" spans="1:7" ht="14.25" customHeight="1">
      <c r="A476" s="4"/>
      <c r="B476" s="4"/>
      <c r="C476" s="4"/>
      <c r="D476" s="4"/>
      <c r="E476" s="4"/>
      <c r="F476" s="4"/>
      <c r="G476" s="4"/>
    </row>
    <row r="477" spans="1:7" ht="14.25" customHeight="1">
      <c r="A477" s="4"/>
      <c r="B477" s="4"/>
      <c r="C477" s="4"/>
      <c r="D477" s="4"/>
      <c r="E477" s="4"/>
      <c r="F477" s="4"/>
      <c r="G477" s="4"/>
    </row>
    <row r="478" spans="1:7" ht="14.25" customHeight="1">
      <c r="A478" s="4"/>
      <c r="B478" s="4"/>
      <c r="C478" s="4"/>
      <c r="D478" s="4"/>
      <c r="E478" s="4"/>
      <c r="F478" s="4"/>
      <c r="G478" s="4"/>
    </row>
    <row r="479" spans="1:7" ht="14.25" customHeight="1">
      <c r="A479" s="4"/>
      <c r="B479" s="4"/>
      <c r="C479" s="4"/>
      <c r="D479" s="4"/>
      <c r="E479" s="4"/>
      <c r="F479" s="4"/>
      <c r="G479" s="4"/>
    </row>
    <row r="480" spans="1:7" ht="14.25" customHeight="1">
      <c r="A480" s="4"/>
      <c r="B480" s="4"/>
      <c r="C480" s="4"/>
      <c r="D480" s="4"/>
      <c r="E480" s="4"/>
      <c r="F480" s="4"/>
      <c r="G480" s="4"/>
    </row>
    <row r="481" spans="1:7" ht="14.25" customHeight="1">
      <c r="A481" s="4"/>
      <c r="B481" s="4"/>
      <c r="C481" s="4"/>
      <c r="D481" s="4"/>
      <c r="E481" s="4"/>
      <c r="F481" s="4"/>
      <c r="G481" s="4"/>
    </row>
    <row r="482" spans="1:7" ht="14.25" customHeight="1">
      <c r="A482" s="4"/>
      <c r="B482" s="4"/>
      <c r="C482" s="4"/>
      <c r="D482" s="4"/>
      <c r="E482" s="4"/>
      <c r="F482" s="4"/>
      <c r="G482" s="4"/>
    </row>
    <row r="483" spans="1:7" ht="14.25" customHeight="1">
      <c r="A483" s="4"/>
      <c r="B483" s="4"/>
      <c r="C483" s="4"/>
      <c r="D483" s="4"/>
      <c r="E483" s="4"/>
      <c r="F483" s="4"/>
      <c r="G483" s="4"/>
    </row>
    <row r="484" spans="1:7" ht="14.25" customHeight="1">
      <c r="A484" s="4"/>
      <c r="B484" s="4"/>
      <c r="C484" s="4"/>
      <c r="D484" s="4"/>
      <c r="E484" s="4"/>
      <c r="F484" s="4"/>
      <c r="G484" s="4"/>
    </row>
    <row r="485" spans="1:7" ht="14.25" customHeight="1">
      <c r="A485" s="4"/>
      <c r="B485" s="4"/>
      <c r="C485" s="4"/>
      <c r="D485" s="4"/>
      <c r="E485" s="4"/>
      <c r="F485" s="4"/>
      <c r="G485" s="4"/>
    </row>
    <row r="486" spans="1:7" ht="14.25" customHeight="1">
      <c r="A486" s="4"/>
      <c r="B486" s="4"/>
      <c r="C486" s="4"/>
      <c r="D486" s="4"/>
      <c r="E486" s="4"/>
      <c r="F486" s="4"/>
      <c r="G486" s="4"/>
    </row>
    <row r="487" spans="1:7" ht="14.25" customHeight="1">
      <c r="A487" s="4"/>
      <c r="B487" s="4"/>
      <c r="C487" s="4"/>
      <c r="D487" s="4"/>
      <c r="E487" s="4"/>
      <c r="F487" s="4"/>
      <c r="G487" s="4"/>
    </row>
    <row r="488" spans="1:7" ht="14.25" customHeight="1">
      <c r="A488" s="4"/>
      <c r="B488" s="4"/>
      <c r="C488" s="4"/>
      <c r="D488" s="4"/>
      <c r="E488" s="4"/>
      <c r="F488" s="4"/>
      <c r="G488" s="4"/>
    </row>
    <row r="489" spans="1:7" ht="14.25" customHeight="1">
      <c r="A489" s="4"/>
      <c r="B489" s="4"/>
      <c r="C489" s="4"/>
      <c r="D489" s="4"/>
      <c r="E489" s="4"/>
      <c r="F489" s="4"/>
      <c r="G489" s="4"/>
    </row>
    <row r="490" spans="1:7" ht="14.25" customHeight="1">
      <c r="A490" s="4"/>
      <c r="B490" s="4"/>
      <c r="C490" s="4"/>
      <c r="D490" s="4"/>
      <c r="E490" s="4"/>
      <c r="F490" s="4"/>
      <c r="G490" s="4"/>
    </row>
    <row r="491" spans="1:7" ht="14.25" customHeight="1">
      <c r="A491" s="4"/>
      <c r="B491" s="4"/>
      <c r="C491" s="4"/>
      <c r="D491" s="4"/>
      <c r="E491" s="4"/>
      <c r="F491" s="4"/>
      <c r="G491" s="4"/>
    </row>
    <row r="492" spans="1:7" ht="14.25" customHeight="1">
      <c r="A492" s="4"/>
      <c r="B492" s="4"/>
      <c r="C492" s="4"/>
      <c r="D492" s="4"/>
      <c r="E492" s="4"/>
      <c r="F492" s="4"/>
      <c r="G492" s="4"/>
    </row>
    <row r="493" spans="1:7" ht="14.25" customHeight="1">
      <c r="A493" s="4"/>
      <c r="B493" s="4"/>
      <c r="C493" s="4"/>
      <c r="D493" s="4"/>
      <c r="E493" s="4"/>
      <c r="F493" s="4"/>
      <c r="G493" s="4"/>
    </row>
    <row r="494" spans="1:7" ht="14.25" customHeight="1">
      <c r="A494" s="4"/>
      <c r="B494" s="4"/>
      <c r="C494" s="4"/>
      <c r="D494" s="4"/>
      <c r="E494" s="4"/>
      <c r="F494" s="4"/>
      <c r="G494" s="4"/>
    </row>
    <row r="495" spans="1:7" ht="14.25" customHeight="1">
      <c r="A495" s="4"/>
      <c r="B495" s="4"/>
      <c r="C495" s="4"/>
      <c r="D495" s="4"/>
      <c r="E495" s="4"/>
      <c r="F495" s="4"/>
      <c r="G495" s="4"/>
    </row>
    <row r="496" spans="1:7" ht="14.25" customHeight="1">
      <c r="A496" s="4"/>
      <c r="B496" s="4"/>
      <c r="C496" s="4"/>
      <c r="D496" s="4"/>
      <c r="E496" s="4"/>
      <c r="F496" s="4"/>
      <c r="G496" s="4"/>
    </row>
    <row r="497" spans="1:7" ht="14.25" customHeight="1">
      <c r="A497" s="4"/>
      <c r="B497" s="4"/>
      <c r="C497" s="4"/>
      <c r="D497" s="4"/>
      <c r="E497" s="4"/>
      <c r="F497" s="4"/>
      <c r="G497" s="4"/>
    </row>
    <row r="498" spans="1:7" ht="14.25" customHeight="1">
      <c r="A498" s="4"/>
      <c r="B498" s="4"/>
      <c r="C498" s="4"/>
      <c r="D498" s="4"/>
      <c r="E498" s="4"/>
      <c r="F498" s="4"/>
      <c r="G498" s="4"/>
    </row>
    <row r="499" spans="1:7" ht="14.25" customHeight="1">
      <c r="A499" s="4"/>
      <c r="B499" s="4"/>
      <c r="C499" s="4"/>
      <c r="D499" s="4"/>
      <c r="E499" s="4"/>
      <c r="F499" s="4"/>
      <c r="G499" s="4"/>
    </row>
    <row r="500" spans="1:7" ht="14.25" customHeight="1">
      <c r="A500" s="4"/>
      <c r="B500" s="4"/>
      <c r="C500" s="4"/>
      <c r="D500" s="4"/>
      <c r="E500" s="4"/>
      <c r="F500" s="4"/>
      <c r="G500" s="4"/>
    </row>
    <row r="501" spans="1:7" ht="14.25" customHeight="1">
      <c r="A501" s="4"/>
      <c r="B501" s="4"/>
      <c r="C501" s="4"/>
      <c r="D501" s="4"/>
      <c r="E501" s="4"/>
      <c r="F501" s="4"/>
      <c r="G501" s="4"/>
    </row>
    <row r="502" spans="1:7" ht="14.25" customHeight="1">
      <c r="A502" s="4"/>
      <c r="B502" s="4"/>
      <c r="C502" s="4"/>
      <c r="D502" s="4"/>
      <c r="E502" s="4"/>
      <c r="F502" s="4"/>
      <c r="G502" s="4"/>
    </row>
    <row r="503" spans="1:7" ht="14.25" customHeight="1">
      <c r="A503" s="4"/>
      <c r="B503" s="4"/>
      <c r="C503" s="4"/>
      <c r="D503" s="4"/>
      <c r="E503" s="4"/>
      <c r="F503" s="4"/>
      <c r="G503" s="4"/>
    </row>
    <row r="504" spans="1:7" ht="14.25" customHeight="1">
      <c r="A504" s="4"/>
      <c r="B504" s="4"/>
      <c r="C504" s="4"/>
      <c r="D504" s="4"/>
      <c r="E504" s="4"/>
      <c r="F504" s="4"/>
      <c r="G504" s="4"/>
    </row>
    <row r="505" spans="1:7" ht="14.25" customHeight="1">
      <c r="A505" s="4"/>
      <c r="B505" s="4"/>
      <c r="C505" s="4"/>
      <c r="D505" s="4"/>
      <c r="E505" s="4"/>
      <c r="F505" s="4"/>
      <c r="G505" s="4"/>
    </row>
    <row r="506" spans="1:7" ht="14.25" customHeight="1">
      <c r="A506" s="4"/>
      <c r="B506" s="4"/>
      <c r="C506" s="4"/>
      <c r="D506" s="4"/>
      <c r="E506" s="4"/>
      <c r="F506" s="4"/>
      <c r="G506" s="4"/>
    </row>
    <row r="507" spans="1:7" ht="14.25" customHeight="1">
      <c r="A507" s="4"/>
      <c r="B507" s="4"/>
      <c r="C507" s="4"/>
      <c r="D507" s="4"/>
      <c r="E507" s="4"/>
      <c r="F507" s="4"/>
      <c r="G507" s="4"/>
    </row>
    <row r="508" spans="1:7" ht="14.25" customHeight="1">
      <c r="A508" s="4"/>
      <c r="B508" s="4"/>
      <c r="C508" s="4"/>
      <c r="D508" s="4"/>
      <c r="E508" s="4"/>
      <c r="F508" s="4"/>
      <c r="G508" s="4"/>
    </row>
    <row r="509" spans="1:7" ht="14.25" customHeight="1">
      <c r="A509" s="4"/>
      <c r="B509" s="4"/>
      <c r="C509" s="4"/>
      <c r="D509" s="4"/>
      <c r="E509" s="4"/>
      <c r="F509" s="4"/>
      <c r="G509" s="4"/>
    </row>
    <row r="510" spans="1:7" ht="14.25" customHeight="1">
      <c r="A510" s="4"/>
      <c r="B510" s="4"/>
      <c r="C510" s="4"/>
      <c r="D510" s="4"/>
      <c r="E510" s="4"/>
      <c r="F510" s="4"/>
      <c r="G510" s="4"/>
    </row>
    <row r="511" spans="1:7" ht="14.25" customHeight="1">
      <c r="A511" s="4"/>
      <c r="B511" s="4"/>
      <c r="C511" s="4"/>
      <c r="D511" s="4"/>
      <c r="E511" s="4"/>
      <c r="F511" s="4"/>
      <c r="G511" s="4"/>
    </row>
    <row r="512" spans="1:7" ht="14.25" customHeight="1">
      <c r="A512" s="4"/>
      <c r="B512" s="4"/>
      <c r="C512" s="4"/>
      <c r="D512" s="4"/>
      <c r="E512" s="4"/>
      <c r="F512" s="4"/>
      <c r="G512" s="4"/>
    </row>
    <row r="513" spans="1:7" ht="14.25" customHeight="1">
      <c r="A513" s="4"/>
      <c r="B513" s="4"/>
      <c r="C513" s="4"/>
      <c r="D513" s="4"/>
      <c r="E513" s="4"/>
      <c r="F513" s="4"/>
      <c r="G513" s="4"/>
    </row>
    <row r="514" spans="1:7" ht="14.25" customHeight="1">
      <c r="A514" s="4"/>
      <c r="B514" s="4"/>
      <c r="C514" s="4"/>
      <c r="D514" s="4"/>
      <c r="E514" s="4"/>
      <c r="F514" s="4"/>
      <c r="G514" s="4"/>
    </row>
    <row r="515" spans="1:7" ht="14.25" customHeight="1">
      <c r="A515" s="4"/>
      <c r="B515" s="4"/>
      <c r="C515" s="4"/>
      <c r="D515" s="4"/>
      <c r="E515" s="4"/>
      <c r="F515" s="4"/>
      <c r="G515" s="4"/>
    </row>
    <row r="516" spans="1:7" ht="14.25" customHeight="1">
      <c r="A516" s="4"/>
      <c r="B516" s="4"/>
      <c r="C516" s="4"/>
      <c r="D516" s="4"/>
      <c r="E516" s="4"/>
      <c r="F516" s="4"/>
      <c r="G516" s="4"/>
    </row>
    <row r="517" spans="1:7" ht="14.25" customHeight="1">
      <c r="A517" s="4"/>
      <c r="B517" s="4"/>
      <c r="C517" s="4"/>
      <c r="D517" s="4"/>
      <c r="E517" s="4"/>
      <c r="F517" s="4"/>
      <c r="G517" s="4"/>
    </row>
    <row r="518" spans="1:7" ht="14.25" customHeight="1">
      <c r="A518" s="4"/>
      <c r="B518" s="4"/>
      <c r="C518" s="4"/>
      <c r="D518" s="4"/>
      <c r="E518" s="4"/>
      <c r="F518" s="4"/>
      <c r="G518" s="4"/>
    </row>
    <row r="519" spans="1:7" ht="14.25" customHeight="1">
      <c r="A519" s="4"/>
      <c r="B519" s="4"/>
      <c r="C519" s="4"/>
      <c r="D519" s="4"/>
      <c r="E519" s="4"/>
      <c r="F519" s="4"/>
      <c r="G519" s="4"/>
    </row>
    <row r="520" spans="1:7" ht="14.25" customHeight="1">
      <c r="A520" s="4"/>
      <c r="B520" s="4"/>
      <c r="C520" s="4"/>
      <c r="D520" s="4"/>
      <c r="E520" s="4"/>
      <c r="F520" s="4"/>
      <c r="G520" s="4"/>
    </row>
    <row r="521" spans="1:7" ht="14.25" customHeight="1">
      <c r="A521" s="4"/>
      <c r="B521" s="4"/>
      <c r="C521" s="4"/>
      <c r="D521" s="4"/>
      <c r="E521" s="4"/>
      <c r="F521" s="4"/>
      <c r="G521" s="4"/>
    </row>
    <row r="522" spans="1:7" ht="14.25" customHeight="1">
      <c r="A522" s="4"/>
      <c r="B522" s="4"/>
      <c r="C522" s="4"/>
      <c r="D522" s="4"/>
      <c r="E522" s="4"/>
      <c r="F522" s="4"/>
      <c r="G522" s="4"/>
    </row>
    <row r="523" spans="1:7" ht="14.25" customHeight="1">
      <c r="A523" s="4"/>
      <c r="B523" s="4"/>
      <c r="C523" s="4"/>
      <c r="D523" s="4"/>
      <c r="E523" s="4"/>
      <c r="F523" s="4"/>
      <c r="G523" s="4"/>
    </row>
    <row r="524" spans="1:7" ht="14.25" customHeight="1">
      <c r="A524" s="4"/>
      <c r="B524" s="4"/>
      <c r="C524" s="4"/>
      <c r="D524" s="4"/>
      <c r="E524" s="4"/>
      <c r="F524" s="4"/>
      <c r="G524" s="4"/>
    </row>
    <row r="525" spans="1:7" ht="14.25" customHeight="1">
      <c r="A525" s="4"/>
      <c r="B525" s="4"/>
      <c r="C525" s="4"/>
      <c r="D525" s="4"/>
      <c r="E525" s="4"/>
      <c r="F525" s="4"/>
      <c r="G525" s="4"/>
    </row>
    <row r="526" spans="1:7" ht="14.25" customHeight="1">
      <c r="A526" s="4"/>
      <c r="B526" s="4"/>
      <c r="C526" s="4"/>
      <c r="D526" s="4"/>
      <c r="E526" s="4"/>
      <c r="F526" s="4"/>
      <c r="G526" s="4"/>
    </row>
    <row r="527" spans="1:7" ht="14.25" customHeight="1">
      <c r="A527" s="4"/>
      <c r="B527" s="4"/>
      <c r="C527" s="4"/>
      <c r="D527" s="4"/>
      <c r="E527" s="4"/>
      <c r="F527" s="4"/>
      <c r="G527" s="4"/>
    </row>
    <row r="528" spans="1:7" ht="14.25" customHeight="1">
      <c r="A528" s="4"/>
      <c r="B528" s="4"/>
      <c r="C528" s="4"/>
      <c r="D528" s="4"/>
      <c r="E528" s="4"/>
      <c r="F528" s="4"/>
      <c r="G528" s="4"/>
    </row>
    <row r="529" spans="1:7" ht="14.25" customHeight="1">
      <c r="A529" s="4"/>
      <c r="B529" s="4"/>
      <c r="C529" s="4"/>
      <c r="D529" s="4"/>
      <c r="E529" s="4"/>
      <c r="F529" s="4"/>
      <c r="G529" s="4"/>
    </row>
    <row r="530" spans="1:7" ht="14.25" customHeight="1">
      <c r="A530" s="4"/>
      <c r="B530" s="4"/>
      <c r="C530" s="4"/>
      <c r="D530" s="4"/>
      <c r="E530" s="4"/>
      <c r="F530" s="4"/>
      <c r="G530" s="4"/>
    </row>
    <row r="531" spans="1:7" ht="14.25" customHeight="1">
      <c r="A531" s="4"/>
      <c r="B531" s="4"/>
      <c r="C531" s="4"/>
      <c r="D531" s="4"/>
      <c r="E531" s="4"/>
      <c r="F531" s="4"/>
      <c r="G531" s="4"/>
    </row>
    <row r="532" spans="1:7" ht="14.25" customHeight="1">
      <c r="A532" s="4"/>
      <c r="B532" s="4"/>
      <c r="C532" s="4"/>
      <c r="D532" s="4"/>
      <c r="E532" s="4"/>
      <c r="F532" s="4"/>
      <c r="G532" s="4"/>
    </row>
    <row r="533" spans="1:7" ht="14.25" customHeight="1">
      <c r="A533" s="4"/>
      <c r="B533" s="4"/>
      <c r="C533" s="4"/>
      <c r="D533" s="4"/>
      <c r="E533" s="4"/>
      <c r="F533" s="4"/>
      <c r="G533" s="4"/>
    </row>
    <row r="534" spans="1:7" ht="14.25" customHeight="1">
      <c r="A534" s="4"/>
      <c r="B534" s="4"/>
      <c r="C534" s="4"/>
      <c r="D534" s="4"/>
      <c r="E534" s="4"/>
      <c r="F534" s="4"/>
      <c r="G534" s="4"/>
    </row>
    <row r="535" spans="1:7" ht="14.25" customHeight="1">
      <c r="A535" s="4"/>
      <c r="B535" s="4"/>
      <c r="C535" s="4"/>
      <c r="D535" s="4"/>
      <c r="E535" s="4"/>
      <c r="F535" s="4"/>
      <c r="G535" s="4"/>
    </row>
    <row r="536" spans="1:7" ht="14.25" customHeight="1">
      <c r="A536" s="4"/>
      <c r="B536" s="4"/>
      <c r="C536" s="4"/>
      <c r="D536" s="4"/>
      <c r="E536" s="4"/>
      <c r="F536" s="4"/>
      <c r="G536" s="4"/>
    </row>
    <row r="537" spans="1:7" ht="14.25" customHeight="1">
      <c r="A537" s="4"/>
      <c r="B537" s="4"/>
      <c r="C537" s="4"/>
      <c r="D537" s="4"/>
      <c r="E537" s="4"/>
      <c r="F537" s="4"/>
      <c r="G537" s="4"/>
    </row>
    <row r="538" spans="1:7" ht="14.25" customHeight="1">
      <c r="A538" s="4"/>
      <c r="B538" s="4"/>
      <c r="C538" s="4"/>
      <c r="D538" s="4"/>
      <c r="E538" s="4"/>
      <c r="F538" s="4"/>
      <c r="G538" s="4"/>
    </row>
    <row r="539" spans="1:7" ht="14.25" customHeight="1">
      <c r="A539" s="4"/>
      <c r="B539" s="4"/>
      <c r="C539" s="4"/>
      <c r="D539" s="4"/>
      <c r="E539" s="4"/>
      <c r="F539" s="4"/>
      <c r="G539" s="4"/>
    </row>
    <row r="540" spans="1:7" ht="14.25" customHeight="1">
      <c r="A540" s="4"/>
      <c r="B540" s="4"/>
      <c r="C540" s="4"/>
      <c r="D540" s="4"/>
      <c r="E540" s="4"/>
      <c r="F540" s="4"/>
      <c r="G540" s="4"/>
    </row>
    <row r="541" spans="1:7" ht="14.25" customHeight="1">
      <c r="A541" s="4"/>
      <c r="B541" s="4"/>
      <c r="C541" s="4"/>
      <c r="D541" s="4"/>
      <c r="E541" s="4"/>
      <c r="F541" s="4"/>
      <c r="G541" s="4"/>
    </row>
    <row r="542" spans="1:7" ht="14.25" customHeight="1">
      <c r="A542" s="4"/>
      <c r="B542" s="4"/>
      <c r="C542" s="4"/>
      <c r="D542" s="4"/>
      <c r="E542" s="4"/>
      <c r="F542" s="4"/>
      <c r="G542" s="4"/>
    </row>
    <row r="543" spans="1:7" ht="14.25" customHeight="1">
      <c r="A543" s="4"/>
      <c r="B543" s="4"/>
      <c r="C543" s="4"/>
      <c r="D543" s="4"/>
      <c r="E543" s="4"/>
      <c r="F543" s="4"/>
      <c r="G543" s="4"/>
    </row>
    <row r="544" spans="1:7" ht="14.25" customHeight="1">
      <c r="A544" s="4"/>
      <c r="B544" s="4"/>
      <c r="C544" s="4"/>
      <c r="D544" s="4"/>
      <c r="E544" s="4"/>
      <c r="F544" s="4"/>
      <c r="G544" s="4"/>
    </row>
    <row r="545" spans="1:7" ht="14.25" customHeight="1">
      <c r="A545" s="4"/>
      <c r="B545" s="4"/>
      <c r="C545" s="4"/>
      <c r="D545" s="4"/>
      <c r="E545" s="4"/>
      <c r="F545" s="4"/>
      <c r="G545" s="4"/>
    </row>
    <row r="546" spans="1:7" ht="14.25" customHeight="1">
      <c r="A546" s="4"/>
      <c r="B546" s="4"/>
      <c r="C546" s="4"/>
      <c r="D546" s="4"/>
      <c r="E546" s="4"/>
      <c r="F546" s="4"/>
      <c r="G546" s="4"/>
    </row>
    <row r="547" spans="1:7" ht="14.25" customHeight="1">
      <c r="A547" s="4"/>
      <c r="B547" s="4"/>
      <c r="C547" s="4"/>
      <c r="D547" s="4"/>
      <c r="E547" s="4"/>
      <c r="F547" s="4"/>
      <c r="G547" s="4"/>
    </row>
    <row r="548" spans="1:7" ht="14.25" customHeight="1">
      <c r="A548" s="4"/>
      <c r="B548" s="4"/>
      <c r="C548" s="4"/>
      <c r="D548" s="4"/>
      <c r="E548" s="4"/>
      <c r="F548" s="4"/>
      <c r="G548" s="4"/>
    </row>
    <row r="549" spans="1:7" ht="14.25" customHeight="1">
      <c r="A549" s="4"/>
      <c r="B549" s="4"/>
      <c r="C549" s="4"/>
      <c r="D549" s="4"/>
      <c r="E549" s="4"/>
      <c r="F549" s="4"/>
      <c r="G549" s="4"/>
    </row>
    <row r="550" spans="1:7" ht="14.25" customHeight="1">
      <c r="A550" s="4"/>
      <c r="B550" s="4"/>
      <c r="C550" s="4"/>
      <c r="D550" s="4"/>
      <c r="E550" s="4"/>
      <c r="F550" s="4"/>
      <c r="G550" s="4"/>
    </row>
    <row r="551" spans="1:7" ht="14.25" customHeight="1">
      <c r="A551" s="4"/>
      <c r="B551" s="4"/>
      <c r="C551" s="4"/>
      <c r="D551" s="4"/>
      <c r="E551" s="4"/>
      <c r="F551" s="4"/>
      <c r="G551" s="4"/>
    </row>
    <row r="552" spans="1:7" ht="14.25" customHeight="1">
      <c r="A552" s="4"/>
      <c r="B552" s="4"/>
      <c r="C552" s="4"/>
      <c r="D552" s="4"/>
      <c r="E552" s="4"/>
      <c r="F552" s="4"/>
      <c r="G552" s="4"/>
    </row>
    <row r="553" spans="1:7" ht="14.25" customHeight="1">
      <c r="A553" s="4"/>
      <c r="B553" s="4"/>
      <c r="C553" s="4"/>
      <c r="D553" s="4"/>
      <c r="E553" s="4"/>
      <c r="F553" s="4"/>
      <c r="G553" s="4"/>
    </row>
    <row r="554" spans="1:7" ht="14.25" customHeight="1">
      <c r="A554" s="4"/>
      <c r="B554" s="4"/>
      <c r="C554" s="4"/>
      <c r="D554" s="4"/>
      <c r="E554" s="4"/>
      <c r="F554" s="4"/>
      <c r="G554" s="4"/>
    </row>
    <row r="555" spans="1:7" ht="14.25" customHeight="1">
      <c r="A555" s="4"/>
      <c r="B555" s="4"/>
      <c r="C555" s="4"/>
      <c r="D555" s="4"/>
      <c r="E555" s="4"/>
      <c r="F555" s="4"/>
      <c r="G555" s="4"/>
    </row>
    <row r="556" spans="1:7" ht="14.25" customHeight="1">
      <c r="A556" s="4"/>
      <c r="B556" s="4"/>
      <c r="C556" s="4"/>
      <c r="D556" s="4"/>
      <c r="E556" s="4"/>
      <c r="F556" s="4"/>
      <c r="G556" s="4"/>
    </row>
    <row r="557" spans="1:7" ht="14.25" customHeight="1">
      <c r="A557" s="4"/>
      <c r="B557" s="4"/>
      <c r="C557" s="4"/>
      <c r="D557" s="4"/>
      <c r="E557" s="4"/>
      <c r="F557" s="4"/>
      <c r="G557" s="4"/>
    </row>
    <row r="558" spans="1:7" ht="14.25" customHeight="1">
      <c r="A558" s="4"/>
      <c r="B558" s="4"/>
      <c r="C558" s="4"/>
      <c r="D558" s="4"/>
      <c r="E558" s="4"/>
      <c r="F558" s="4"/>
      <c r="G558" s="4"/>
    </row>
    <row r="559" spans="1:7" ht="14.25" customHeight="1">
      <c r="A559" s="4"/>
      <c r="B559" s="4"/>
      <c r="C559" s="4"/>
      <c r="D559" s="4"/>
      <c r="E559" s="4"/>
      <c r="F559" s="4"/>
      <c r="G559" s="4"/>
    </row>
    <row r="560" spans="1:7" ht="14.25" customHeight="1">
      <c r="A560" s="4"/>
      <c r="B560" s="4"/>
      <c r="C560" s="4"/>
      <c r="D560" s="4"/>
      <c r="E560" s="4"/>
      <c r="F560" s="4"/>
      <c r="G560" s="4"/>
    </row>
    <row r="561" spans="1:7" ht="14.25" customHeight="1">
      <c r="A561" s="4"/>
      <c r="B561" s="4"/>
      <c r="C561" s="4"/>
      <c r="D561" s="4"/>
      <c r="E561" s="4"/>
      <c r="F561" s="4"/>
      <c r="G561" s="4"/>
    </row>
    <row r="562" spans="1:7" ht="14.25" customHeight="1">
      <c r="A562" s="4"/>
      <c r="B562" s="4"/>
      <c r="C562" s="4"/>
      <c r="D562" s="4"/>
      <c r="E562" s="4"/>
      <c r="F562" s="4"/>
      <c r="G562" s="4"/>
    </row>
    <row r="563" spans="1:7" ht="14.25" customHeight="1">
      <c r="A563" s="4"/>
      <c r="B563" s="4"/>
      <c r="C563" s="4"/>
      <c r="D563" s="4"/>
      <c r="E563" s="4"/>
      <c r="F563" s="4"/>
      <c r="G563" s="4"/>
    </row>
    <row r="564" spans="1:7" ht="14.25" customHeight="1">
      <c r="A564" s="4"/>
      <c r="B564" s="4"/>
      <c r="C564" s="4"/>
      <c r="D564" s="4"/>
      <c r="E564" s="4"/>
      <c r="F564" s="4"/>
      <c r="G564" s="4"/>
    </row>
    <row r="565" spans="1:7" ht="14.25" customHeight="1">
      <c r="A565" s="4"/>
      <c r="B565" s="4"/>
      <c r="C565" s="4"/>
      <c r="D565" s="4"/>
      <c r="E565" s="4"/>
      <c r="F565" s="4"/>
      <c r="G565" s="4"/>
    </row>
    <row r="566" spans="1:7" ht="14.25" customHeight="1">
      <c r="A566" s="4"/>
      <c r="B566" s="4"/>
      <c r="C566" s="4"/>
      <c r="D566" s="4"/>
      <c r="E566" s="4"/>
      <c r="F566" s="4"/>
      <c r="G566" s="4"/>
    </row>
    <row r="567" spans="1:7" ht="14.25" customHeight="1">
      <c r="A567" s="4"/>
      <c r="B567" s="4"/>
      <c r="C567" s="4"/>
      <c r="D567" s="4"/>
      <c r="E567" s="4"/>
      <c r="F567" s="4"/>
      <c r="G567" s="4"/>
    </row>
    <row r="568" spans="1:7" ht="14.25" customHeight="1">
      <c r="A568" s="4"/>
      <c r="B568" s="4"/>
      <c r="C568" s="4"/>
      <c r="D568" s="4"/>
      <c r="E568" s="4"/>
      <c r="F568" s="4"/>
      <c r="G568" s="4"/>
    </row>
    <row r="569" spans="1:7" ht="14.25" customHeight="1">
      <c r="A569" s="4"/>
      <c r="B569" s="4"/>
      <c r="C569" s="4"/>
      <c r="D569" s="4"/>
      <c r="E569" s="4"/>
      <c r="F569" s="4"/>
      <c r="G569" s="4"/>
    </row>
    <row r="570" spans="1:7" ht="14.25" customHeight="1">
      <c r="A570" s="4"/>
      <c r="B570" s="4"/>
      <c r="C570" s="4"/>
      <c r="D570" s="4"/>
      <c r="E570" s="4"/>
      <c r="F570" s="4"/>
      <c r="G570" s="4"/>
    </row>
    <row r="571" spans="1:7" ht="14.25" customHeight="1">
      <c r="A571" s="4"/>
      <c r="B571" s="4"/>
      <c r="C571" s="4"/>
      <c r="D571" s="4"/>
      <c r="E571" s="4"/>
      <c r="F571" s="4"/>
      <c r="G571" s="4"/>
    </row>
    <row r="572" spans="1:7" ht="14.25" customHeight="1">
      <c r="A572" s="4"/>
      <c r="B572" s="4"/>
      <c r="C572" s="4"/>
      <c r="D572" s="4"/>
      <c r="E572" s="4"/>
      <c r="F572" s="4"/>
      <c r="G572" s="4"/>
    </row>
    <row r="573" spans="1:7" ht="14.25" customHeight="1">
      <c r="A573" s="4"/>
      <c r="B573" s="4"/>
      <c r="C573" s="4"/>
      <c r="D573" s="4"/>
      <c r="E573" s="4"/>
      <c r="F573" s="4"/>
      <c r="G573" s="4"/>
    </row>
    <row r="574" spans="1:7" ht="14.25" customHeight="1">
      <c r="A574" s="4"/>
      <c r="B574" s="4"/>
      <c r="C574" s="4"/>
      <c r="D574" s="4"/>
      <c r="E574" s="4"/>
      <c r="F574" s="4"/>
      <c r="G574" s="4"/>
    </row>
    <row r="575" spans="1:7" ht="14.25" customHeight="1">
      <c r="A575" s="4"/>
      <c r="B575" s="4"/>
      <c r="C575" s="4"/>
      <c r="D575" s="4"/>
      <c r="E575" s="4"/>
      <c r="F575" s="4"/>
      <c r="G575" s="4"/>
    </row>
    <row r="576" spans="1:7" ht="14.25" customHeight="1">
      <c r="A576" s="4"/>
      <c r="B576" s="4"/>
      <c r="C576" s="4"/>
      <c r="D576" s="4"/>
      <c r="E576" s="4"/>
      <c r="F576" s="4"/>
      <c r="G576" s="4"/>
    </row>
    <row r="577" spans="1:7" ht="14.25" customHeight="1">
      <c r="A577" s="4"/>
      <c r="B577" s="4"/>
      <c r="C577" s="4"/>
      <c r="D577" s="4"/>
      <c r="E577" s="4"/>
      <c r="F577" s="4"/>
      <c r="G577" s="4"/>
    </row>
    <row r="578" spans="1:7" ht="14.25" customHeight="1">
      <c r="A578" s="4"/>
      <c r="B578" s="4"/>
      <c r="C578" s="4"/>
      <c r="D578" s="4"/>
      <c r="E578" s="4"/>
      <c r="F578" s="4"/>
      <c r="G578" s="4"/>
    </row>
    <row r="579" spans="1:7" ht="14.25" customHeight="1">
      <c r="A579" s="4"/>
      <c r="B579" s="4"/>
      <c r="C579" s="4"/>
      <c r="D579" s="4"/>
      <c r="E579" s="4"/>
      <c r="F579" s="4"/>
      <c r="G579" s="4"/>
    </row>
    <row r="580" spans="1:7" ht="14.25" customHeight="1">
      <c r="A580" s="4"/>
      <c r="B580" s="4"/>
      <c r="C580" s="4"/>
      <c r="D580" s="4"/>
      <c r="E580" s="4"/>
      <c r="F580" s="4"/>
      <c r="G580" s="4"/>
    </row>
    <row r="581" spans="1:7" ht="14.25" customHeight="1">
      <c r="A581" s="4"/>
      <c r="B581" s="4"/>
      <c r="C581" s="4"/>
      <c r="D581" s="4"/>
      <c r="E581" s="4"/>
      <c r="F581" s="4"/>
      <c r="G581" s="4"/>
    </row>
    <row r="582" spans="1:7" ht="14.25" customHeight="1">
      <c r="A582" s="4"/>
      <c r="B582" s="4"/>
      <c r="C582" s="4"/>
      <c r="D582" s="4"/>
      <c r="E582" s="4"/>
      <c r="F582" s="4"/>
      <c r="G582" s="4"/>
    </row>
    <row r="583" spans="1:7" ht="14.25" customHeight="1">
      <c r="A583" s="4"/>
      <c r="B583" s="4"/>
      <c r="C583" s="4"/>
      <c r="D583" s="4"/>
      <c r="E583" s="4"/>
      <c r="F583" s="4"/>
      <c r="G583" s="4"/>
    </row>
    <row r="584" spans="1:7" ht="14.25" customHeight="1">
      <c r="A584" s="4"/>
      <c r="B584" s="4"/>
      <c r="C584" s="4"/>
      <c r="D584" s="4"/>
      <c r="E584" s="4"/>
      <c r="F584" s="4"/>
      <c r="G584" s="4"/>
    </row>
    <row r="585" spans="1:7" ht="14.25" customHeight="1">
      <c r="A585" s="4"/>
      <c r="B585" s="4"/>
      <c r="C585" s="4"/>
      <c r="D585" s="4"/>
      <c r="E585" s="4"/>
      <c r="F585" s="4"/>
      <c r="G585" s="4"/>
    </row>
    <row r="586" spans="1:7" ht="14.25" customHeight="1">
      <c r="A586" s="4"/>
      <c r="B586" s="4"/>
      <c r="C586" s="4"/>
      <c r="D586" s="4"/>
      <c r="E586" s="4"/>
      <c r="F586" s="4"/>
      <c r="G586" s="4"/>
    </row>
    <row r="587" spans="1:7" ht="14.25" customHeight="1">
      <c r="A587" s="4"/>
      <c r="B587" s="4"/>
      <c r="C587" s="4"/>
      <c r="D587" s="4"/>
      <c r="E587" s="4"/>
      <c r="F587" s="4"/>
      <c r="G587" s="4"/>
    </row>
    <row r="588" spans="1:7" ht="14.25" customHeight="1">
      <c r="A588" s="4"/>
      <c r="B588" s="4"/>
      <c r="C588" s="4"/>
      <c r="D588" s="4"/>
      <c r="E588" s="4"/>
      <c r="F588" s="4"/>
      <c r="G588" s="4"/>
    </row>
    <row r="589" spans="1:7" ht="14.25" customHeight="1">
      <c r="A589" s="4"/>
      <c r="B589" s="4"/>
      <c r="C589" s="4"/>
      <c r="D589" s="4"/>
      <c r="E589" s="4"/>
      <c r="F589" s="4"/>
      <c r="G589" s="4"/>
    </row>
    <row r="590" spans="1:7" ht="14.25" customHeight="1">
      <c r="A590" s="4"/>
      <c r="B590" s="4"/>
      <c r="C590" s="4"/>
      <c r="D590" s="4"/>
      <c r="E590" s="4"/>
      <c r="F590" s="4"/>
      <c r="G590" s="4"/>
    </row>
    <row r="591" spans="1:7" ht="14.25" customHeight="1">
      <c r="A591" s="4"/>
      <c r="B591" s="4"/>
      <c r="C591" s="4"/>
      <c r="D591" s="4"/>
      <c r="E591" s="4"/>
      <c r="F591" s="4"/>
      <c r="G591" s="4"/>
    </row>
    <row r="592" spans="1:7" ht="14.25" customHeight="1">
      <c r="A592" s="4"/>
      <c r="B592" s="4"/>
      <c r="C592" s="4"/>
      <c r="D592" s="4"/>
      <c r="E592" s="4"/>
      <c r="F592" s="4"/>
      <c r="G592" s="4"/>
    </row>
    <row r="593" spans="1:7" ht="14.25" customHeight="1">
      <c r="A593" s="4"/>
      <c r="B593" s="4"/>
      <c r="C593" s="4"/>
      <c r="D593" s="4"/>
      <c r="E593" s="4"/>
      <c r="F593" s="4"/>
      <c r="G593" s="4"/>
    </row>
    <row r="594" spans="1:7" ht="14.25" customHeight="1">
      <c r="A594" s="4"/>
      <c r="B594" s="4"/>
      <c r="C594" s="4"/>
      <c r="D594" s="4"/>
      <c r="E594" s="4"/>
      <c r="F594" s="4"/>
      <c r="G594" s="4"/>
    </row>
    <row r="595" spans="1:7" ht="14.25" customHeight="1">
      <c r="A595" s="4"/>
      <c r="B595" s="4"/>
      <c r="C595" s="4"/>
      <c r="D595" s="4"/>
      <c r="E595" s="4"/>
      <c r="F595" s="4"/>
      <c r="G595" s="4"/>
    </row>
    <row r="596" spans="1:7" ht="14.25" customHeight="1">
      <c r="A596" s="4"/>
      <c r="B596" s="4"/>
      <c r="C596" s="4"/>
      <c r="D596" s="4"/>
      <c r="E596" s="4"/>
      <c r="F596" s="4"/>
      <c r="G596" s="4"/>
    </row>
    <row r="597" spans="1:7" ht="14.25" customHeight="1">
      <c r="A597" s="4"/>
      <c r="B597" s="4"/>
      <c r="C597" s="4"/>
      <c r="D597" s="4"/>
      <c r="E597" s="4"/>
      <c r="F597" s="4"/>
      <c r="G597" s="4"/>
    </row>
    <row r="598" spans="1:7" ht="14.25" customHeight="1">
      <c r="A598" s="4"/>
      <c r="B598" s="4"/>
      <c r="C598" s="4"/>
      <c r="D598" s="4"/>
      <c r="E598" s="4"/>
      <c r="F598" s="4"/>
      <c r="G598" s="4"/>
    </row>
    <row r="599" spans="1:7" ht="14.25" customHeight="1">
      <c r="A599" s="4"/>
      <c r="B599" s="4"/>
      <c r="C599" s="4"/>
      <c r="D599" s="4"/>
      <c r="E599" s="4"/>
      <c r="F599" s="4"/>
      <c r="G599" s="4"/>
    </row>
    <row r="600" spans="1:7" ht="14.25" customHeight="1">
      <c r="A600" s="4"/>
      <c r="B600" s="4"/>
      <c r="C600" s="4"/>
      <c r="D600" s="4"/>
      <c r="E600" s="4"/>
      <c r="F600" s="4"/>
      <c r="G600" s="4"/>
    </row>
    <row r="601" spans="1:7" ht="14.25" customHeight="1">
      <c r="A601" s="4"/>
      <c r="B601" s="4"/>
      <c r="C601" s="4"/>
      <c r="D601" s="4"/>
      <c r="E601" s="4"/>
      <c r="F601" s="4"/>
      <c r="G601" s="4"/>
    </row>
    <row r="602" spans="1:7" ht="14.25" customHeight="1">
      <c r="A602" s="4"/>
      <c r="B602" s="4"/>
      <c r="C602" s="4"/>
      <c r="D602" s="4"/>
      <c r="E602" s="4"/>
      <c r="F602" s="4"/>
      <c r="G602" s="4"/>
    </row>
    <row r="603" spans="1:7" ht="14.25" customHeight="1">
      <c r="A603" s="4"/>
      <c r="B603" s="4"/>
      <c r="C603" s="4"/>
      <c r="D603" s="4"/>
      <c r="E603" s="4"/>
      <c r="F603" s="4"/>
      <c r="G603" s="4"/>
    </row>
    <row r="604" spans="1:7" ht="14.25" customHeight="1">
      <c r="A604" s="4"/>
      <c r="B604" s="4"/>
      <c r="C604" s="4"/>
      <c r="D604" s="4"/>
      <c r="E604" s="4"/>
      <c r="F604" s="4"/>
      <c r="G604" s="4"/>
    </row>
    <row r="605" spans="1:7" ht="14.25" customHeight="1">
      <c r="A605" s="4"/>
      <c r="B605" s="4"/>
      <c r="C605" s="4"/>
      <c r="D605" s="4"/>
      <c r="E605" s="4"/>
      <c r="F605" s="4"/>
      <c r="G605" s="4"/>
    </row>
    <row r="606" spans="1:7" ht="14.25" customHeight="1">
      <c r="A606" s="4"/>
      <c r="B606" s="4"/>
      <c r="C606" s="4"/>
      <c r="D606" s="4"/>
      <c r="E606" s="4"/>
      <c r="F606" s="4"/>
      <c r="G606" s="4"/>
    </row>
    <row r="607" spans="1:7" ht="14.25" customHeight="1">
      <c r="A607" s="4"/>
      <c r="B607" s="4"/>
      <c r="C607" s="4"/>
      <c r="D607" s="4"/>
      <c r="E607" s="4"/>
      <c r="F607" s="4"/>
      <c r="G607" s="4"/>
    </row>
    <row r="608" spans="1:7" ht="14.25" customHeight="1">
      <c r="A608" s="4"/>
      <c r="B608" s="4"/>
      <c r="C608" s="4"/>
      <c r="D608" s="4"/>
      <c r="E608" s="4"/>
      <c r="F608" s="4"/>
      <c r="G608" s="4"/>
    </row>
    <row r="609" spans="1:7" ht="14.25" customHeight="1">
      <c r="A609" s="4"/>
      <c r="B609" s="4"/>
      <c r="C609" s="4"/>
      <c r="D609" s="4"/>
      <c r="E609" s="4"/>
      <c r="F609" s="4"/>
      <c r="G609" s="4"/>
    </row>
    <row r="610" spans="1:7" ht="14.25" customHeight="1">
      <c r="A610" s="4"/>
      <c r="B610" s="4"/>
      <c r="C610" s="4"/>
      <c r="D610" s="4"/>
      <c r="E610" s="4"/>
      <c r="F610" s="4"/>
      <c r="G610" s="4"/>
    </row>
    <row r="611" spans="1:7" ht="14.25" customHeight="1">
      <c r="A611" s="4"/>
      <c r="B611" s="4"/>
      <c r="C611" s="4"/>
      <c r="D611" s="4"/>
      <c r="E611" s="4"/>
      <c r="F611" s="4"/>
      <c r="G611" s="4"/>
    </row>
    <row r="612" spans="1:7" ht="14.25" customHeight="1">
      <c r="A612" s="4"/>
      <c r="B612" s="4"/>
      <c r="C612" s="4"/>
      <c r="D612" s="4"/>
      <c r="E612" s="4"/>
      <c r="F612" s="4"/>
      <c r="G612" s="4"/>
    </row>
    <row r="613" spans="1:7" ht="14.25" customHeight="1">
      <c r="A613" s="4"/>
      <c r="B613" s="4"/>
      <c r="C613" s="4"/>
      <c r="D613" s="4"/>
      <c r="E613" s="4"/>
      <c r="F613" s="4"/>
      <c r="G613" s="4"/>
    </row>
    <row r="614" spans="1:7" ht="14.25" customHeight="1">
      <c r="A614" s="4"/>
      <c r="B614" s="4"/>
      <c r="C614" s="4"/>
      <c r="D614" s="4"/>
      <c r="E614" s="4"/>
      <c r="F614" s="4"/>
      <c r="G614" s="4"/>
    </row>
    <row r="615" spans="1:7" ht="14.25" customHeight="1">
      <c r="A615" s="4"/>
      <c r="B615" s="4"/>
      <c r="C615" s="4"/>
      <c r="D615" s="4"/>
      <c r="E615" s="4"/>
      <c r="F615" s="4"/>
      <c r="G615" s="4"/>
    </row>
    <row r="616" spans="1:7" ht="14.25" customHeight="1">
      <c r="A616" s="4"/>
      <c r="B616" s="4"/>
      <c r="C616" s="4"/>
      <c r="D616" s="4"/>
      <c r="E616" s="4"/>
      <c r="F616" s="4"/>
      <c r="G616" s="4"/>
    </row>
    <row r="617" spans="1:7" ht="14.25" customHeight="1">
      <c r="A617" s="4"/>
      <c r="B617" s="4"/>
      <c r="C617" s="4"/>
      <c r="D617" s="4"/>
      <c r="E617" s="4"/>
      <c r="F617" s="4"/>
      <c r="G617" s="4"/>
    </row>
    <row r="618" spans="1:7" ht="14.25" customHeight="1">
      <c r="A618" s="4"/>
      <c r="B618" s="4"/>
      <c r="C618" s="4"/>
      <c r="D618" s="4"/>
      <c r="E618" s="4"/>
      <c r="F618" s="4"/>
      <c r="G618" s="4"/>
    </row>
    <row r="619" spans="1:7" ht="14.25" customHeight="1">
      <c r="A619" s="4"/>
      <c r="B619" s="4"/>
      <c r="C619" s="4"/>
      <c r="D619" s="4"/>
      <c r="E619" s="4"/>
      <c r="F619" s="4"/>
      <c r="G619" s="4"/>
    </row>
    <row r="620" spans="1:7" ht="14.25" customHeight="1">
      <c r="A620" s="4"/>
      <c r="B620" s="4"/>
      <c r="C620" s="4"/>
      <c r="D620" s="4"/>
      <c r="E620" s="4"/>
      <c r="F620" s="4"/>
      <c r="G620" s="4"/>
    </row>
    <row r="621" spans="1:7" ht="14.25" customHeight="1">
      <c r="A621" s="4"/>
      <c r="B621" s="4"/>
      <c r="C621" s="4"/>
      <c r="D621" s="4"/>
      <c r="E621" s="4"/>
      <c r="F621" s="4"/>
      <c r="G621" s="4"/>
    </row>
    <row r="622" spans="1:7" ht="14.25" customHeight="1">
      <c r="A622" s="4"/>
      <c r="B622" s="4"/>
      <c r="C622" s="4"/>
      <c r="D622" s="4"/>
      <c r="E622" s="4"/>
      <c r="F622" s="4"/>
      <c r="G622" s="4"/>
    </row>
    <row r="623" spans="1:7" ht="14.25" customHeight="1">
      <c r="A623" s="4"/>
      <c r="B623" s="4"/>
      <c r="C623" s="4"/>
      <c r="D623" s="4"/>
      <c r="E623" s="4"/>
      <c r="F623" s="4"/>
      <c r="G623" s="4"/>
    </row>
    <row r="624" spans="1:7" ht="14.25" customHeight="1">
      <c r="A624" s="4"/>
      <c r="B624" s="4"/>
      <c r="C624" s="4"/>
      <c r="D624" s="4"/>
      <c r="E624" s="4"/>
      <c r="F624" s="4"/>
      <c r="G624" s="4"/>
    </row>
    <row r="625" spans="1:7" ht="14.25" customHeight="1">
      <c r="A625" s="4"/>
      <c r="B625" s="4"/>
      <c r="C625" s="4"/>
      <c r="D625" s="4"/>
      <c r="E625" s="4"/>
      <c r="F625" s="4"/>
      <c r="G625" s="4"/>
    </row>
    <row r="626" spans="1:7" ht="14.25" customHeight="1">
      <c r="A626" s="4"/>
      <c r="B626" s="4"/>
      <c r="C626" s="4"/>
      <c r="D626" s="4"/>
      <c r="E626" s="4"/>
      <c r="F626" s="4"/>
      <c r="G626" s="4"/>
    </row>
    <row r="627" spans="1:7" ht="14.25" customHeight="1">
      <c r="A627" s="4"/>
      <c r="B627" s="4"/>
      <c r="C627" s="4"/>
      <c r="D627" s="4"/>
      <c r="E627" s="4"/>
      <c r="F627" s="4"/>
      <c r="G627" s="4"/>
    </row>
    <row r="628" spans="1:7" ht="14.25" customHeight="1">
      <c r="A628" s="4"/>
      <c r="B628" s="4"/>
      <c r="C628" s="4"/>
      <c r="D628" s="4"/>
      <c r="E628" s="4"/>
      <c r="F628" s="4"/>
      <c r="G628" s="4"/>
    </row>
    <row r="629" spans="1:7" ht="14.25" customHeight="1">
      <c r="A629" s="4"/>
      <c r="B629" s="4"/>
      <c r="C629" s="4"/>
      <c r="D629" s="4"/>
      <c r="E629" s="4"/>
      <c r="F629" s="4"/>
      <c r="G629" s="4"/>
    </row>
    <row r="630" spans="1:7" ht="14.25" customHeight="1">
      <c r="A630" s="4"/>
      <c r="B630" s="4"/>
      <c r="C630" s="4"/>
      <c r="D630" s="4"/>
      <c r="E630" s="4"/>
      <c r="F630" s="4"/>
      <c r="G630" s="4"/>
    </row>
    <row r="631" spans="1:7" ht="14.25" customHeight="1">
      <c r="A631" s="4"/>
      <c r="B631" s="4"/>
      <c r="C631" s="4"/>
      <c r="D631" s="4"/>
      <c r="E631" s="4"/>
      <c r="F631" s="4"/>
      <c r="G631" s="4"/>
    </row>
    <row r="632" spans="1:7" ht="14.25" customHeight="1">
      <c r="A632" s="4"/>
      <c r="B632" s="4"/>
      <c r="C632" s="4"/>
      <c r="D632" s="4"/>
      <c r="E632" s="4"/>
      <c r="F632" s="4"/>
      <c r="G632" s="4"/>
    </row>
    <row r="633" spans="1:7" ht="14.25" customHeight="1">
      <c r="A633" s="4"/>
      <c r="B633" s="4"/>
      <c r="C633" s="4"/>
      <c r="D633" s="4"/>
      <c r="E633" s="4"/>
      <c r="F633" s="4"/>
      <c r="G633" s="4"/>
    </row>
    <row r="634" spans="1:7" ht="14.25" customHeight="1">
      <c r="A634" s="4"/>
      <c r="B634" s="4"/>
      <c r="C634" s="4"/>
      <c r="D634" s="4"/>
      <c r="E634" s="4"/>
      <c r="F634" s="4"/>
      <c r="G634" s="4"/>
    </row>
    <row r="635" spans="1:7" ht="14.25" customHeight="1">
      <c r="A635" s="4"/>
      <c r="B635" s="4"/>
      <c r="C635" s="4"/>
      <c r="D635" s="4"/>
      <c r="E635" s="4"/>
      <c r="F635" s="4"/>
      <c r="G635" s="4"/>
    </row>
    <row r="636" spans="1:7" ht="14.25" customHeight="1">
      <c r="A636" s="4"/>
      <c r="B636" s="4"/>
      <c r="C636" s="4"/>
      <c r="D636" s="4"/>
      <c r="E636" s="4"/>
      <c r="F636" s="4"/>
      <c r="G636" s="4"/>
    </row>
    <row r="637" spans="1:7" ht="14.25" customHeight="1">
      <c r="A637" s="4"/>
      <c r="B637" s="4"/>
      <c r="C637" s="4"/>
      <c r="D637" s="4"/>
      <c r="E637" s="4"/>
      <c r="F637" s="4"/>
      <c r="G637" s="4"/>
    </row>
    <row r="638" spans="1:7" ht="14.25" customHeight="1">
      <c r="A638" s="4"/>
      <c r="B638" s="4"/>
      <c r="C638" s="4"/>
      <c r="D638" s="4"/>
      <c r="E638" s="4"/>
      <c r="F638" s="4"/>
      <c r="G638" s="4"/>
    </row>
    <row r="639" spans="1:7" ht="14.25" customHeight="1">
      <c r="A639" s="4"/>
      <c r="B639" s="4"/>
      <c r="C639" s="4"/>
      <c r="D639" s="4"/>
      <c r="E639" s="4"/>
      <c r="F639" s="4"/>
      <c r="G639" s="4"/>
    </row>
    <row r="640" spans="1:7" ht="14.25" customHeight="1">
      <c r="A640" s="4"/>
      <c r="B640" s="4"/>
      <c r="C640" s="4"/>
      <c r="D640" s="4"/>
      <c r="E640" s="4"/>
      <c r="F640" s="4"/>
      <c r="G640" s="4"/>
    </row>
    <row r="641" spans="1:7" ht="14.25" customHeight="1">
      <c r="A641" s="4"/>
      <c r="B641" s="4"/>
      <c r="C641" s="4"/>
      <c r="D641" s="4"/>
      <c r="E641" s="4"/>
      <c r="F641" s="4"/>
      <c r="G641" s="4"/>
    </row>
    <row r="642" spans="1:7" ht="14.25" customHeight="1">
      <c r="A642" s="4"/>
      <c r="B642" s="4"/>
      <c r="C642" s="4"/>
      <c r="D642" s="4"/>
      <c r="E642" s="4"/>
      <c r="F642" s="4"/>
      <c r="G642" s="4"/>
    </row>
    <row r="643" spans="1:7" ht="14.25" customHeight="1">
      <c r="A643" s="4"/>
      <c r="B643" s="4"/>
      <c r="C643" s="4"/>
      <c r="D643" s="4"/>
      <c r="E643" s="4"/>
      <c r="F643" s="4"/>
      <c r="G643" s="4"/>
    </row>
    <row r="644" spans="1:7" ht="14.25" customHeight="1">
      <c r="A644" s="4"/>
      <c r="B644" s="4"/>
      <c r="C644" s="4"/>
      <c r="D644" s="4"/>
      <c r="E644" s="4"/>
      <c r="F644" s="4"/>
      <c r="G644" s="4"/>
    </row>
    <row r="645" spans="1:7" ht="14.25" customHeight="1">
      <c r="A645" s="4"/>
      <c r="B645" s="4"/>
      <c r="C645" s="4"/>
      <c r="D645" s="4"/>
      <c r="E645" s="4"/>
      <c r="F645" s="4"/>
      <c r="G645" s="4"/>
    </row>
    <row r="646" spans="1:7" ht="14.25" customHeight="1">
      <c r="A646" s="4"/>
      <c r="B646" s="4"/>
      <c r="C646" s="4"/>
      <c r="D646" s="4"/>
      <c r="E646" s="4"/>
      <c r="F646" s="4"/>
      <c r="G646" s="4"/>
    </row>
    <row r="647" spans="1:7" ht="14.25" customHeight="1">
      <c r="A647" s="4"/>
      <c r="B647" s="4"/>
      <c r="C647" s="4"/>
      <c r="D647" s="4"/>
      <c r="E647" s="4"/>
      <c r="F647" s="4"/>
      <c r="G647" s="4"/>
    </row>
    <row r="648" spans="1:7" ht="14.25" customHeight="1">
      <c r="A648" s="4"/>
      <c r="B648" s="4"/>
      <c r="C648" s="4"/>
      <c r="D648" s="4"/>
      <c r="E648" s="4"/>
      <c r="F648" s="4"/>
      <c r="G648" s="4"/>
    </row>
    <row r="649" spans="1:7" ht="14.25" customHeight="1">
      <c r="A649" s="4"/>
      <c r="B649" s="4"/>
      <c r="C649" s="4"/>
      <c r="D649" s="4"/>
      <c r="E649" s="4"/>
      <c r="F649" s="4"/>
      <c r="G649" s="4"/>
    </row>
    <row r="650" spans="1:7" ht="14.25" customHeight="1">
      <c r="A650" s="4"/>
      <c r="B650" s="4"/>
      <c r="C650" s="4"/>
      <c r="D650" s="4"/>
      <c r="E650" s="4"/>
      <c r="F650" s="4"/>
      <c r="G650" s="4"/>
    </row>
    <row r="651" spans="1:7" ht="14.25" customHeight="1">
      <c r="A651" s="4"/>
      <c r="B651" s="4"/>
      <c r="C651" s="4"/>
      <c r="D651" s="4"/>
      <c r="E651" s="4"/>
      <c r="F651" s="4"/>
      <c r="G651" s="4"/>
    </row>
    <row r="652" spans="1:7" ht="14.25" customHeight="1">
      <c r="A652" s="4"/>
      <c r="B652" s="4"/>
      <c r="C652" s="4"/>
      <c r="D652" s="4"/>
      <c r="E652" s="4"/>
      <c r="F652" s="4"/>
      <c r="G652" s="4"/>
    </row>
    <row r="653" spans="1:7" ht="14.25" customHeight="1">
      <c r="A653" s="4"/>
      <c r="B653" s="4"/>
      <c r="C653" s="4"/>
      <c r="D653" s="4"/>
      <c r="E653" s="4"/>
      <c r="F653" s="4"/>
      <c r="G653" s="4"/>
    </row>
    <row r="654" spans="1:7" ht="14.25" customHeight="1">
      <c r="A654" s="4"/>
      <c r="B654" s="4"/>
      <c r="C654" s="4"/>
      <c r="D654" s="4"/>
      <c r="E654" s="4"/>
      <c r="F654" s="4"/>
      <c r="G654" s="4"/>
    </row>
    <row r="655" spans="1:7" ht="14.25" customHeight="1">
      <c r="A655" s="4"/>
      <c r="B655" s="4"/>
      <c r="C655" s="4"/>
      <c r="D655" s="4"/>
      <c r="E655" s="4"/>
      <c r="F655" s="4"/>
      <c r="G655" s="4"/>
    </row>
    <row r="656" spans="1:7" ht="14.25" customHeight="1">
      <c r="A656" s="4"/>
      <c r="B656" s="4"/>
      <c r="C656" s="4"/>
      <c r="D656" s="4"/>
      <c r="E656" s="4"/>
      <c r="F656" s="4"/>
      <c r="G656" s="4"/>
    </row>
    <row r="657" spans="1:7" ht="14.25" customHeight="1">
      <c r="A657" s="4"/>
      <c r="B657" s="4"/>
      <c r="C657" s="4"/>
      <c r="D657" s="4"/>
      <c r="E657" s="4"/>
      <c r="F657" s="4"/>
      <c r="G657" s="4"/>
    </row>
    <row r="658" spans="1:7" ht="14.25" customHeight="1">
      <c r="A658" s="4"/>
      <c r="B658" s="4"/>
      <c r="C658" s="4"/>
      <c r="D658" s="4"/>
      <c r="E658" s="4"/>
      <c r="F658" s="4"/>
      <c r="G658" s="4"/>
    </row>
    <row r="659" spans="1:7" ht="14.25" customHeight="1">
      <c r="A659" s="4"/>
      <c r="B659" s="4"/>
      <c r="C659" s="4"/>
      <c r="D659" s="4"/>
      <c r="E659" s="4"/>
      <c r="F659" s="4"/>
      <c r="G659" s="4"/>
    </row>
    <row r="660" spans="1:7" ht="14.25" customHeight="1">
      <c r="A660" s="4"/>
      <c r="B660" s="4"/>
      <c r="C660" s="4"/>
      <c r="D660" s="4"/>
      <c r="E660" s="4"/>
      <c r="F660" s="4"/>
      <c r="G660" s="4"/>
    </row>
    <row r="661" spans="1:7" ht="14.25" customHeight="1">
      <c r="A661" s="4"/>
      <c r="B661" s="4"/>
      <c r="C661" s="4"/>
      <c r="D661" s="4"/>
      <c r="E661" s="4"/>
      <c r="F661" s="4"/>
      <c r="G661" s="4"/>
    </row>
    <row r="662" spans="1:7" ht="14.25" customHeight="1">
      <c r="A662" s="4"/>
      <c r="B662" s="4"/>
      <c r="C662" s="4"/>
      <c r="D662" s="4"/>
      <c r="E662" s="4"/>
      <c r="F662" s="4"/>
      <c r="G662" s="4"/>
    </row>
    <row r="663" spans="1:7" ht="14.25" customHeight="1">
      <c r="A663" s="4"/>
      <c r="B663" s="4"/>
      <c r="C663" s="4"/>
      <c r="D663" s="4"/>
      <c r="E663" s="4"/>
      <c r="F663" s="4"/>
      <c r="G663" s="4"/>
    </row>
    <row r="664" spans="1:7" ht="14.25" customHeight="1">
      <c r="A664" s="4"/>
      <c r="B664" s="4"/>
      <c r="C664" s="4"/>
      <c r="D664" s="4"/>
      <c r="E664" s="4"/>
      <c r="F664" s="4"/>
      <c r="G664" s="4"/>
    </row>
    <row r="665" spans="1:7" ht="14.25" customHeight="1">
      <c r="A665" s="4"/>
      <c r="B665" s="4"/>
      <c r="C665" s="4"/>
      <c r="D665" s="4"/>
      <c r="E665" s="4"/>
      <c r="F665" s="4"/>
      <c r="G665" s="4"/>
    </row>
    <row r="666" spans="1:7" ht="14.25" customHeight="1">
      <c r="A666" s="4"/>
      <c r="B666" s="4"/>
      <c r="C666" s="4"/>
      <c r="D666" s="4"/>
      <c r="E666" s="4"/>
      <c r="F666" s="4"/>
      <c r="G666" s="4"/>
    </row>
    <row r="667" spans="1:7" ht="14.25" customHeight="1">
      <c r="A667" s="4"/>
      <c r="B667" s="4"/>
      <c r="C667" s="4"/>
      <c r="D667" s="4"/>
      <c r="E667" s="4"/>
      <c r="F667" s="4"/>
      <c r="G667" s="4"/>
    </row>
    <row r="668" spans="1:7" ht="14.25" customHeight="1">
      <c r="A668" s="4"/>
      <c r="B668" s="4"/>
      <c r="C668" s="4"/>
      <c r="D668" s="4"/>
      <c r="E668" s="4"/>
      <c r="F668" s="4"/>
      <c r="G668" s="4"/>
    </row>
    <row r="669" spans="1:7" ht="14.25" customHeight="1">
      <c r="A669" s="4"/>
      <c r="B669" s="4"/>
      <c r="C669" s="4"/>
      <c r="D669" s="4"/>
      <c r="E669" s="4"/>
      <c r="F669" s="4"/>
      <c r="G669" s="4"/>
    </row>
    <row r="670" spans="1:7" ht="14.25" customHeight="1">
      <c r="A670" s="4"/>
      <c r="B670" s="4"/>
      <c r="C670" s="4"/>
      <c r="D670" s="4"/>
      <c r="E670" s="4"/>
      <c r="F670" s="4"/>
      <c r="G670" s="4"/>
    </row>
    <row r="671" spans="1:7" ht="14.25" customHeight="1">
      <c r="A671" s="4"/>
      <c r="B671" s="4"/>
      <c r="C671" s="4"/>
      <c r="D671" s="4"/>
      <c r="E671" s="4"/>
      <c r="F671" s="4"/>
      <c r="G671" s="4"/>
    </row>
    <row r="672" spans="1:7" ht="14.25" customHeight="1">
      <c r="A672" s="4"/>
      <c r="B672" s="4"/>
      <c r="C672" s="4"/>
      <c r="D672" s="4"/>
      <c r="E672" s="4"/>
      <c r="F672" s="4"/>
      <c r="G672" s="4"/>
    </row>
    <row r="673" spans="1:7" ht="14.25" customHeight="1">
      <c r="A673" s="4"/>
      <c r="B673" s="4"/>
      <c r="C673" s="4"/>
      <c r="D673" s="4"/>
      <c r="E673" s="4"/>
      <c r="F673" s="4"/>
      <c r="G673" s="4"/>
    </row>
    <row r="674" spans="1:7" ht="14.25" customHeight="1">
      <c r="A674" s="4"/>
      <c r="B674" s="4"/>
      <c r="C674" s="4"/>
      <c r="D674" s="4"/>
      <c r="E674" s="4"/>
      <c r="F674" s="4"/>
      <c r="G674" s="4"/>
    </row>
    <row r="675" spans="1:7" ht="14.25" customHeight="1">
      <c r="A675" s="4"/>
      <c r="B675" s="4"/>
      <c r="C675" s="4"/>
      <c r="D675" s="4"/>
      <c r="E675" s="4"/>
      <c r="F675" s="4"/>
      <c r="G675" s="4"/>
    </row>
    <row r="676" spans="1:7" ht="14.25" customHeight="1">
      <c r="A676" s="4"/>
      <c r="B676" s="4"/>
      <c r="C676" s="4"/>
      <c r="D676" s="4"/>
      <c r="E676" s="4"/>
      <c r="F676" s="4"/>
      <c r="G676" s="4"/>
    </row>
    <row r="677" spans="1:7" ht="14.25" customHeight="1">
      <c r="A677" s="4"/>
      <c r="B677" s="4"/>
      <c r="C677" s="4"/>
      <c r="D677" s="4"/>
      <c r="E677" s="4"/>
      <c r="F677" s="4"/>
      <c r="G677" s="4"/>
    </row>
    <row r="678" spans="1:7" ht="14.25" customHeight="1">
      <c r="A678" s="4"/>
      <c r="B678" s="4"/>
      <c r="C678" s="4"/>
      <c r="D678" s="4"/>
      <c r="E678" s="4"/>
      <c r="F678" s="4"/>
      <c r="G678" s="4"/>
    </row>
    <row r="679" spans="1:7" ht="14.25" customHeight="1">
      <c r="A679" s="4"/>
      <c r="B679" s="4"/>
      <c r="C679" s="4"/>
      <c r="D679" s="4"/>
      <c r="E679" s="4"/>
      <c r="F679" s="4"/>
      <c r="G679" s="4"/>
    </row>
    <row r="680" spans="1:7" ht="14.25" customHeight="1">
      <c r="A680" s="4"/>
      <c r="B680" s="4"/>
      <c r="C680" s="4"/>
      <c r="D680" s="4"/>
      <c r="E680" s="4"/>
      <c r="F680" s="4"/>
      <c r="G680" s="4"/>
    </row>
    <row r="681" spans="1:7" ht="14.25" customHeight="1">
      <c r="A681" s="4"/>
      <c r="B681" s="4"/>
      <c r="C681" s="4"/>
      <c r="D681" s="4"/>
      <c r="E681" s="4"/>
      <c r="F681" s="4"/>
      <c r="G681" s="4"/>
    </row>
    <row r="682" spans="1:7" ht="14.25" customHeight="1">
      <c r="A682" s="4"/>
      <c r="B682" s="4"/>
      <c r="C682" s="4"/>
      <c r="D682" s="4"/>
      <c r="E682" s="4"/>
      <c r="F682" s="4"/>
      <c r="G682" s="4"/>
    </row>
    <row r="683" spans="1:7" ht="14.25" customHeight="1">
      <c r="A683" s="4"/>
      <c r="B683" s="4"/>
      <c r="C683" s="4"/>
      <c r="D683" s="4"/>
      <c r="E683" s="4"/>
      <c r="F683" s="4"/>
      <c r="G683" s="4"/>
    </row>
    <row r="684" spans="1:7" ht="14.25" customHeight="1">
      <c r="A684" s="4"/>
      <c r="B684" s="4"/>
      <c r="C684" s="4"/>
      <c r="D684" s="4"/>
      <c r="E684" s="4"/>
      <c r="F684" s="4"/>
      <c r="G684" s="4"/>
    </row>
    <row r="685" spans="1:7" ht="14.25" customHeight="1">
      <c r="A685" s="4"/>
      <c r="B685" s="4"/>
      <c r="C685" s="4"/>
      <c r="D685" s="4"/>
      <c r="E685" s="4"/>
      <c r="F685" s="4"/>
      <c r="G685" s="4"/>
    </row>
    <row r="686" spans="1:7" ht="14.25" customHeight="1">
      <c r="A686" s="4"/>
      <c r="B686" s="4"/>
      <c r="C686" s="4"/>
      <c r="D686" s="4"/>
      <c r="E686" s="4"/>
      <c r="F686" s="4"/>
      <c r="G686" s="4"/>
    </row>
    <row r="687" spans="1:7" ht="14.25" customHeight="1">
      <c r="A687" s="4"/>
      <c r="B687" s="4"/>
      <c r="C687" s="4"/>
      <c r="D687" s="4"/>
      <c r="E687" s="4"/>
      <c r="F687" s="4"/>
      <c r="G687" s="4"/>
    </row>
    <row r="688" spans="1:7" ht="14.25" customHeight="1">
      <c r="A688" s="4"/>
      <c r="B688" s="4"/>
      <c r="C688" s="4"/>
      <c r="D688" s="4"/>
      <c r="E688" s="4"/>
      <c r="F688" s="4"/>
      <c r="G688" s="4"/>
    </row>
    <row r="689" spans="1:7" ht="14.25" customHeight="1">
      <c r="A689" s="4"/>
      <c r="B689" s="4"/>
      <c r="C689" s="4"/>
      <c r="D689" s="4"/>
      <c r="E689" s="4"/>
      <c r="F689" s="4"/>
      <c r="G689" s="4"/>
    </row>
    <row r="690" spans="1:7" ht="14.25" customHeight="1">
      <c r="A690" s="4"/>
      <c r="B690" s="4"/>
      <c r="C690" s="4"/>
      <c r="D690" s="4"/>
      <c r="E690" s="4"/>
      <c r="F690" s="4"/>
      <c r="G690" s="4"/>
    </row>
    <row r="691" spans="1:7" ht="14.25" customHeight="1">
      <c r="A691" s="4"/>
      <c r="B691" s="4"/>
      <c r="C691" s="4"/>
      <c r="D691" s="4"/>
      <c r="E691" s="4"/>
      <c r="F691" s="4"/>
      <c r="G691" s="4"/>
    </row>
    <row r="692" spans="1:7" ht="14.25" customHeight="1">
      <c r="A692" s="4"/>
      <c r="B692" s="4"/>
      <c r="C692" s="4"/>
      <c r="D692" s="4"/>
      <c r="E692" s="4"/>
      <c r="F692" s="4"/>
      <c r="G692" s="4"/>
    </row>
    <row r="693" spans="1:7" ht="14.25" customHeight="1">
      <c r="A693" s="4"/>
      <c r="B693" s="4"/>
      <c r="C693" s="4"/>
      <c r="D693" s="4"/>
      <c r="E693" s="4"/>
      <c r="F693" s="4"/>
      <c r="G693" s="4"/>
    </row>
    <row r="694" spans="1:7" ht="14.25" customHeight="1">
      <c r="A694" s="4"/>
      <c r="B694" s="4"/>
      <c r="C694" s="4"/>
      <c r="D694" s="4"/>
      <c r="E694" s="4"/>
      <c r="F694" s="4"/>
      <c r="G694" s="4"/>
    </row>
    <row r="695" spans="1:7" ht="14.25" customHeight="1">
      <c r="A695" s="4"/>
      <c r="B695" s="4"/>
      <c r="C695" s="4"/>
      <c r="D695" s="4"/>
      <c r="E695" s="4"/>
      <c r="F695" s="4"/>
      <c r="G695" s="4"/>
    </row>
    <row r="696" spans="1:7" ht="14.25" customHeight="1">
      <c r="A696" s="4"/>
      <c r="B696" s="4"/>
      <c r="C696" s="4"/>
      <c r="D696" s="4"/>
      <c r="E696" s="4"/>
      <c r="F696" s="4"/>
      <c r="G696" s="4"/>
    </row>
    <row r="697" spans="1:7" ht="14.25" customHeight="1">
      <c r="A697" s="4"/>
      <c r="B697" s="4"/>
      <c r="C697" s="4"/>
      <c r="D697" s="4"/>
      <c r="E697" s="4"/>
      <c r="F697" s="4"/>
      <c r="G697" s="4"/>
    </row>
    <row r="698" spans="1:7" ht="14.25" customHeight="1">
      <c r="A698" s="4"/>
      <c r="B698" s="4"/>
      <c r="C698" s="4"/>
      <c r="D698" s="4"/>
      <c r="E698" s="4"/>
      <c r="F698" s="4"/>
      <c r="G698" s="4"/>
    </row>
    <row r="699" spans="1:7" ht="14.25" customHeight="1">
      <c r="A699" s="4"/>
      <c r="B699" s="4"/>
      <c r="C699" s="4"/>
      <c r="D699" s="4"/>
      <c r="E699" s="4"/>
      <c r="F699" s="4"/>
      <c r="G699" s="4"/>
    </row>
    <row r="700" spans="1:7" ht="14.25" customHeight="1">
      <c r="A700" s="4"/>
      <c r="B700" s="4"/>
      <c r="C700" s="4"/>
      <c r="D700" s="4"/>
      <c r="E700" s="4"/>
      <c r="F700" s="4"/>
      <c r="G700" s="4"/>
    </row>
    <row r="701" spans="1:7" ht="14.25" customHeight="1">
      <c r="A701" s="4"/>
      <c r="B701" s="4"/>
      <c r="C701" s="4"/>
      <c r="D701" s="4"/>
      <c r="E701" s="4"/>
      <c r="F701" s="4"/>
      <c r="G701" s="4"/>
    </row>
    <row r="702" spans="1:7" ht="14.25" customHeight="1">
      <c r="A702" s="4"/>
      <c r="B702" s="4"/>
      <c r="C702" s="4"/>
      <c r="D702" s="4"/>
      <c r="E702" s="4"/>
      <c r="F702" s="4"/>
      <c r="G702" s="4"/>
    </row>
    <row r="703" spans="1:7" ht="14.25" customHeight="1">
      <c r="A703" s="4"/>
      <c r="B703" s="4"/>
      <c r="C703" s="4"/>
      <c r="D703" s="4"/>
      <c r="E703" s="4"/>
      <c r="F703" s="4"/>
      <c r="G703" s="4"/>
    </row>
    <row r="704" spans="1:7" ht="14.25" customHeight="1">
      <c r="A704" s="4"/>
      <c r="B704" s="4"/>
      <c r="C704" s="4"/>
      <c r="D704" s="4"/>
      <c r="E704" s="4"/>
      <c r="F704" s="4"/>
      <c r="G704" s="4"/>
    </row>
    <row r="705" spans="1:7" ht="14.25" customHeight="1">
      <c r="A705" s="4"/>
      <c r="B705" s="4"/>
      <c r="C705" s="4"/>
      <c r="D705" s="4"/>
      <c r="E705" s="4"/>
      <c r="F705" s="4"/>
      <c r="G705" s="4"/>
    </row>
    <row r="706" spans="1:7" ht="14.25" customHeight="1">
      <c r="A706" s="4"/>
      <c r="B706" s="4"/>
      <c r="C706" s="4"/>
      <c r="D706" s="4"/>
      <c r="E706" s="4"/>
      <c r="F706" s="4"/>
      <c r="G706" s="4"/>
    </row>
    <row r="707" spans="1:7" ht="14.25" customHeight="1">
      <c r="A707" s="4"/>
      <c r="B707" s="4"/>
      <c r="C707" s="4"/>
      <c r="D707" s="4"/>
      <c r="E707" s="4"/>
      <c r="F707" s="4"/>
      <c r="G707" s="4"/>
    </row>
    <row r="708" spans="1:7" ht="14.25" customHeight="1">
      <c r="A708" s="4"/>
      <c r="B708" s="4"/>
      <c r="C708" s="4"/>
      <c r="D708" s="4"/>
      <c r="E708" s="4"/>
      <c r="F708" s="4"/>
      <c r="G708" s="4"/>
    </row>
    <row r="709" spans="1:7" ht="14.25" customHeight="1">
      <c r="A709" s="4"/>
      <c r="B709" s="4"/>
      <c r="C709" s="4"/>
      <c r="D709" s="4"/>
      <c r="E709" s="4"/>
      <c r="F709" s="4"/>
      <c r="G709" s="4"/>
    </row>
    <row r="710" spans="1:7" ht="14.25" customHeight="1">
      <c r="A710" s="4"/>
      <c r="B710" s="4"/>
      <c r="C710" s="4"/>
      <c r="D710" s="4"/>
      <c r="E710" s="4"/>
      <c r="F710" s="4"/>
      <c r="G710" s="4"/>
    </row>
    <row r="711" spans="1:7" ht="14.25" customHeight="1">
      <c r="A711" s="4"/>
      <c r="B711" s="4"/>
      <c r="C711" s="4"/>
      <c r="D711" s="4"/>
      <c r="E711" s="4"/>
      <c r="F711" s="4"/>
      <c r="G711" s="4"/>
    </row>
    <row r="712" spans="1:7" ht="14.25" customHeight="1">
      <c r="A712" s="4"/>
      <c r="B712" s="4"/>
      <c r="C712" s="4"/>
      <c r="D712" s="4"/>
      <c r="E712" s="4"/>
      <c r="F712" s="4"/>
      <c r="G712" s="4"/>
    </row>
    <row r="713" spans="1:7" ht="14.25" customHeight="1">
      <c r="A713" s="4"/>
      <c r="B713" s="4"/>
      <c r="C713" s="4"/>
      <c r="D713" s="4"/>
      <c r="E713" s="4"/>
      <c r="F713" s="4"/>
      <c r="G713" s="4"/>
    </row>
    <row r="714" spans="1:7" ht="14.25" customHeight="1">
      <c r="A714" s="4"/>
      <c r="B714" s="4"/>
      <c r="C714" s="4"/>
      <c r="D714" s="4"/>
      <c r="E714" s="4"/>
      <c r="F714" s="4"/>
      <c r="G714" s="4"/>
    </row>
    <row r="715" spans="1:7" ht="14.25" customHeight="1">
      <c r="A715" s="4"/>
      <c r="B715" s="4"/>
      <c r="C715" s="4"/>
      <c r="D715" s="4"/>
      <c r="E715" s="4"/>
      <c r="F715" s="4"/>
      <c r="G715" s="4"/>
    </row>
    <row r="716" spans="1:7" ht="14.25" customHeight="1">
      <c r="A716" s="4"/>
      <c r="B716" s="4"/>
      <c r="C716" s="4"/>
      <c r="D716" s="4"/>
      <c r="E716" s="4"/>
      <c r="F716" s="4"/>
      <c r="G716" s="4"/>
    </row>
    <row r="717" spans="1:7" ht="14.25" customHeight="1">
      <c r="A717" s="4"/>
      <c r="B717" s="4"/>
      <c r="C717" s="4"/>
      <c r="D717" s="4"/>
      <c r="E717" s="4"/>
      <c r="F717" s="4"/>
      <c r="G717" s="4"/>
    </row>
    <row r="718" spans="1:7" ht="14.25" customHeight="1">
      <c r="A718" s="4"/>
      <c r="B718" s="4"/>
      <c r="C718" s="4"/>
      <c r="D718" s="4"/>
      <c r="E718" s="4"/>
      <c r="F718" s="4"/>
      <c r="G718" s="4"/>
    </row>
    <row r="719" spans="1:7" ht="14.25" customHeight="1">
      <c r="A719" s="4"/>
      <c r="B719" s="4"/>
      <c r="C719" s="4"/>
      <c r="D719" s="4"/>
      <c r="E719" s="4"/>
      <c r="F719" s="4"/>
      <c r="G719" s="4"/>
    </row>
    <row r="720" spans="1:7" ht="14.25" customHeight="1">
      <c r="A720" s="4"/>
      <c r="B720" s="4"/>
      <c r="C720" s="4"/>
      <c r="D720" s="4"/>
      <c r="E720" s="4"/>
      <c r="F720" s="4"/>
      <c r="G720" s="4"/>
    </row>
    <row r="721" spans="1:7" ht="14.25" customHeight="1">
      <c r="A721" s="4"/>
      <c r="B721" s="4"/>
      <c r="C721" s="4"/>
      <c r="D721" s="4"/>
      <c r="E721" s="4"/>
      <c r="F721" s="4"/>
      <c r="G721" s="4"/>
    </row>
    <row r="722" spans="1:7" ht="14.25" customHeight="1">
      <c r="A722" s="4"/>
      <c r="B722" s="4"/>
      <c r="C722" s="4"/>
      <c r="D722" s="4"/>
      <c r="E722" s="4"/>
      <c r="F722" s="4"/>
      <c r="G722" s="4"/>
    </row>
    <row r="723" spans="1:7" ht="14.25" customHeight="1">
      <c r="A723" s="4"/>
      <c r="B723" s="4"/>
      <c r="C723" s="4"/>
      <c r="D723" s="4"/>
      <c r="E723" s="4"/>
      <c r="F723" s="4"/>
      <c r="G723" s="4"/>
    </row>
    <row r="724" spans="1:7" ht="14.25" customHeight="1">
      <c r="A724" s="4"/>
      <c r="B724" s="4"/>
      <c r="C724" s="4"/>
      <c r="D724" s="4"/>
      <c r="E724" s="4"/>
      <c r="F724" s="4"/>
      <c r="G724" s="4"/>
    </row>
    <row r="725" spans="1:7" ht="14.25" customHeight="1">
      <c r="A725" s="4"/>
      <c r="B725" s="4"/>
      <c r="C725" s="4"/>
      <c r="D725" s="4"/>
      <c r="E725" s="4"/>
      <c r="F725" s="4"/>
      <c r="G725" s="4"/>
    </row>
    <row r="726" spans="1:7" ht="14.25" customHeight="1">
      <c r="A726" s="4"/>
      <c r="B726" s="4"/>
      <c r="C726" s="4"/>
      <c r="D726" s="4"/>
      <c r="E726" s="4"/>
      <c r="F726" s="4"/>
      <c r="G726" s="4"/>
    </row>
    <row r="727" spans="1:7" ht="14.25" customHeight="1">
      <c r="A727" s="4"/>
      <c r="B727" s="4"/>
      <c r="C727" s="4"/>
      <c r="D727" s="4"/>
      <c r="E727" s="4"/>
      <c r="F727" s="4"/>
      <c r="G727" s="4"/>
    </row>
    <row r="728" spans="1:7" ht="14.25" customHeight="1">
      <c r="A728" s="4"/>
      <c r="B728" s="4"/>
      <c r="C728" s="4"/>
      <c r="D728" s="4"/>
      <c r="E728" s="4"/>
      <c r="F728" s="4"/>
      <c r="G728" s="4"/>
    </row>
    <row r="729" spans="1:7" ht="14.25" customHeight="1">
      <c r="A729" s="4"/>
      <c r="B729" s="4"/>
      <c r="C729" s="4"/>
      <c r="D729" s="4"/>
      <c r="E729" s="4"/>
      <c r="F729" s="4"/>
      <c r="G729" s="4"/>
    </row>
    <row r="730" spans="1:7" ht="14.25" customHeight="1">
      <c r="A730" s="4"/>
      <c r="B730" s="4"/>
      <c r="C730" s="4"/>
      <c r="D730" s="4"/>
      <c r="E730" s="4"/>
      <c r="F730" s="4"/>
      <c r="G730" s="4"/>
    </row>
    <row r="731" spans="1:7" ht="14.25" customHeight="1">
      <c r="A731" s="4"/>
      <c r="B731" s="4"/>
      <c r="C731" s="4"/>
      <c r="D731" s="4"/>
      <c r="E731" s="4"/>
      <c r="F731" s="4"/>
      <c r="G731" s="4"/>
    </row>
    <row r="732" spans="1:7" ht="14.25" customHeight="1">
      <c r="A732" s="4"/>
      <c r="B732" s="4"/>
      <c r="C732" s="4"/>
      <c r="D732" s="4"/>
      <c r="E732" s="4"/>
      <c r="F732" s="4"/>
      <c r="G732" s="4"/>
    </row>
    <row r="733" spans="1:7" ht="14.25" customHeight="1">
      <c r="A733" s="4"/>
      <c r="B733" s="4"/>
      <c r="C733" s="4"/>
      <c r="D733" s="4"/>
      <c r="E733" s="4"/>
      <c r="F733" s="4"/>
      <c r="G733" s="4"/>
    </row>
    <row r="734" spans="1:7" ht="14.25" customHeight="1">
      <c r="A734" s="4"/>
      <c r="B734" s="4"/>
      <c r="C734" s="4"/>
      <c r="D734" s="4"/>
      <c r="E734" s="4"/>
      <c r="F734" s="4"/>
      <c r="G734" s="4"/>
    </row>
    <row r="735" spans="1:7" ht="14.25" customHeight="1">
      <c r="A735" s="4"/>
      <c r="B735" s="4"/>
      <c r="C735" s="4"/>
      <c r="D735" s="4"/>
      <c r="E735" s="4"/>
      <c r="F735" s="4"/>
      <c r="G735" s="4"/>
    </row>
    <row r="736" spans="1:7" ht="14.25" customHeight="1">
      <c r="A736" s="4"/>
      <c r="B736" s="4"/>
      <c r="C736" s="4"/>
      <c r="D736" s="4"/>
      <c r="E736" s="4"/>
      <c r="F736" s="4"/>
      <c r="G736" s="4"/>
    </row>
    <row r="737" spans="1:7" ht="14.25" customHeight="1">
      <c r="A737" s="4"/>
      <c r="B737" s="4"/>
      <c r="C737" s="4"/>
      <c r="D737" s="4"/>
      <c r="E737" s="4"/>
      <c r="F737" s="4"/>
      <c r="G737" s="4"/>
    </row>
    <row r="738" spans="1:7" ht="14.25" customHeight="1">
      <c r="A738" s="4"/>
      <c r="B738" s="4"/>
      <c r="C738" s="4"/>
      <c r="D738" s="4"/>
      <c r="E738" s="4"/>
      <c r="F738" s="4"/>
      <c r="G738" s="4"/>
    </row>
    <row r="739" spans="1:7" ht="14.25" customHeight="1">
      <c r="A739" s="4"/>
      <c r="B739" s="4"/>
      <c r="C739" s="4"/>
      <c r="D739" s="4"/>
      <c r="E739" s="4"/>
      <c r="F739" s="4"/>
      <c r="G739" s="4"/>
    </row>
    <row r="740" spans="1:7" ht="14.25" customHeight="1">
      <c r="A740" s="4"/>
      <c r="B740" s="4"/>
      <c r="C740" s="4"/>
      <c r="D740" s="4"/>
      <c r="E740" s="4"/>
      <c r="F740" s="4"/>
      <c r="G740" s="4"/>
    </row>
    <row r="741" spans="1:7" ht="14.25" customHeight="1">
      <c r="A741" s="4"/>
      <c r="B741" s="4"/>
      <c r="C741" s="4"/>
      <c r="D741" s="4"/>
      <c r="E741" s="4"/>
      <c r="F741" s="4"/>
      <c r="G741" s="4"/>
    </row>
    <row r="742" spans="1:7" ht="14.25" customHeight="1">
      <c r="A742" s="4"/>
      <c r="B742" s="4"/>
      <c r="C742" s="4"/>
      <c r="D742" s="4"/>
      <c r="E742" s="4"/>
      <c r="F742" s="4"/>
      <c r="G742" s="4"/>
    </row>
    <row r="743" spans="1:7" ht="14.25" customHeight="1">
      <c r="A743" s="4"/>
      <c r="B743" s="4"/>
      <c r="C743" s="4"/>
      <c r="D743" s="4"/>
      <c r="E743" s="4"/>
      <c r="F743" s="4"/>
      <c r="G743" s="4"/>
    </row>
    <row r="744" spans="1:7" ht="14.25" customHeight="1">
      <c r="A744" s="4"/>
      <c r="B744" s="4"/>
      <c r="C744" s="4"/>
      <c r="D744" s="4"/>
      <c r="E744" s="4"/>
      <c r="F744" s="4"/>
      <c r="G744" s="4"/>
    </row>
    <row r="745" spans="1:7" ht="14.25" customHeight="1">
      <c r="A745" s="4"/>
      <c r="B745" s="4"/>
      <c r="C745" s="4"/>
      <c r="D745" s="4"/>
      <c r="E745" s="4"/>
      <c r="F745" s="4"/>
      <c r="G745" s="4"/>
    </row>
    <row r="746" spans="1:7" ht="14.25" customHeight="1">
      <c r="A746" s="4"/>
      <c r="B746" s="4"/>
      <c r="C746" s="4"/>
      <c r="D746" s="4"/>
      <c r="E746" s="4"/>
      <c r="F746" s="4"/>
      <c r="G746" s="4"/>
    </row>
    <row r="747" spans="1:7" ht="14.25" customHeight="1">
      <c r="A747" s="4"/>
      <c r="B747" s="4"/>
      <c r="C747" s="4"/>
      <c r="D747" s="4"/>
      <c r="E747" s="4"/>
      <c r="F747" s="4"/>
      <c r="G747" s="4"/>
    </row>
    <row r="748" spans="1:7" ht="14.25" customHeight="1">
      <c r="A748" s="4"/>
      <c r="B748" s="4"/>
      <c r="C748" s="4"/>
      <c r="D748" s="4"/>
      <c r="E748" s="4"/>
      <c r="F748" s="4"/>
      <c r="G748" s="4"/>
    </row>
    <row r="749" spans="1:7" ht="14.25" customHeight="1">
      <c r="A749" s="4"/>
      <c r="B749" s="4"/>
      <c r="C749" s="4"/>
      <c r="D749" s="4"/>
      <c r="E749" s="4"/>
      <c r="F749" s="4"/>
      <c r="G749" s="4"/>
    </row>
    <row r="750" spans="1:7" ht="14.25" customHeight="1">
      <c r="A750" s="4"/>
      <c r="B750" s="4"/>
      <c r="C750" s="4"/>
      <c r="D750" s="4"/>
      <c r="E750" s="4"/>
      <c r="F750" s="4"/>
      <c r="G750" s="4"/>
    </row>
    <row r="751" spans="1:7" ht="14.25" customHeight="1">
      <c r="A751" s="4"/>
      <c r="B751" s="4"/>
      <c r="C751" s="4"/>
      <c r="D751" s="4"/>
      <c r="E751" s="4"/>
      <c r="F751" s="4"/>
      <c r="G751" s="4"/>
    </row>
    <row r="752" spans="1:7" ht="14.25" customHeight="1">
      <c r="A752" s="4"/>
      <c r="B752" s="4"/>
      <c r="C752" s="4"/>
      <c r="D752" s="4"/>
      <c r="E752" s="4"/>
      <c r="F752" s="4"/>
      <c r="G752" s="4"/>
    </row>
    <row r="753" spans="1:7" ht="14.25" customHeight="1">
      <c r="A753" s="4"/>
      <c r="B753" s="4"/>
      <c r="C753" s="4"/>
      <c r="D753" s="4"/>
      <c r="E753" s="4"/>
      <c r="F753" s="4"/>
      <c r="G753" s="4"/>
    </row>
    <row r="754" spans="1:7" ht="14.25" customHeight="1">
      <c r="A754" s="4"/>
      <c r="B754" s="4"/>
      <c r="C754" s="4"/>
      <c r="D754" s="4"/>
      <c r="E754" s="4"/>
      <c r="F754" s="4"/>
      <c r="G754" s="4"/>
    </row>
    <row r="755" spans="1:7" ht="14.25" customHeight="1">
      <c r="A755" s="4"/>
      <c r="B755" s="4"/>
      <c r="C755" s="4"/>
      <c r="D755" s="4"/>
      <c r="E755" s="4"/>
      <c r="F755" s="4"/>
      <c r="G755" s="4"/>
    </row>
    <row r="756" spans="1:7" ht="14.25" customHeight="1">
      <c r="A756" s="4"/>
      <c r="B756" s="4"/>
      <c r="C756" s="4"/>
      <c r="D756" s="4"/>
      <c r="E756" s="4"/>
      <c r="F756" s="4"/>
      <c r="G756" s="4"/>
    </row>
    <row r="757" spans="1:7" ht="14.25" customHeight="1">
      <c r="A757" s="4"/>
      <c r="B757" s="4"/>
      <c r="C757" s="4"/>
      <c r="D757" s="4"/>
      <c r="E757" s="4"/>
      <c r="F757" s="4"/>
      <c r="G757" s="4"/>
    </row>
    <row r="758" spans="1:7" ht="14.25" customHeight="1">
      <c r="A758" s="4"/>
      <c r="B758" s="4"/>
      <c r="C758" s="4"/>
      <c r="D758" s="4"/>
      <c r="E758" s="4"/>
      <c r="F758" s="4"/>
      <c r="G758" s="4"/>
    </row>
    <row r="759" spans="1:7" ht="14.25" customHeight="1">
      <c r="A759" s="4"/>
      <c r="B759" s="4"/>
      <c r="C759" s="4"/>
      <c r="D759" s="4"/>
      <c r="E759" s="4"/>
      <c r="F759" s="4"/>
      <c r="G759" s="4"/>
    </row>
    <row r="760" spans="1:7" ht="14.25" customHeight="1">
      <c r="A760" s="4"/>
      <c r="B760" s="4"/>
      <c r="C760" s="4"/>
      <c r="D760" s="4"/>
      <c r="E760" s="4"/>
      <c r="F760" s="4"/>
      <c r="G760" s="4"/>
    </row>
    <row r="761" spans="1:7" ht="14.25" customHeight="1">
      <c r="A761" s="4"/>
      <c r="B761" s="4"/>
      <c r="C761" s="4"/>
      <c r="D761" s="4"/>
      <c r="E761" s="4"/>
      <c r="F761" s="4"/>
      <c r="G761" s="4"/>
    </row>
    <row r="762" spans="1:7" ht="14.25" customHeight="1">
      <c r="A762" s="4"/>
      <c r="B762" s="4"/>
      <c r="C762" s="4"/>
      <c r="D762" s="4"/>
      <c r="E762" s="4"/>
      <c r="F762" s="4"/>
      <c r="G762" s="4"/>
    </row>
    <row r="763" spans="1:7" ht="14.25" customHeight="1">
      <c r="A763" s="4"/>
      <c r="B763" s="4"/>
      <c r="C763" s="4"/>
      <c r="D763" s="4"/>
      <c r="E763" s="4"/>
      <c r="F763" s="4"/>
      <c r="G763" s="4"/>
    </row>
    <row r="764" spans="1:7" ht="14.25" customHeight="1">
      <c r="A764" s="4"/>
      <c r="B764" s="4"/>
      <c r="C764" s="4"/>
      <c r="D764" s="4"/>
      <c r="E764" s="4"/>
      <c r="F764" s="4"/>
      <c r="G764" s="4"/>
    </row>
    <row r="765" spans="1:7" ht="14.25" customHeight="1">
      <c r="A765" s="4"/>
      <c r="B765" s="4"/>
      <c r="C765" s="4"/>
      <c r="D765" s="4"/>
      <c r="E765" s="4"/>
      <c r="F765" s="4"/>
      <c r="G765" s="4"/>
    </row>
    <row r="766" spans="1:7" ht="14.25" customHeight="1">
      <c r="A766" s="4"/>
      <c r="B766" s="4"/>
      <c r="C766" s="4"/>
      <c r="D766" s="4"/>
      <c r="E766" s="4"/>
      <c r="F766" s="4"/>
      <c r="G766" s="4"/>
    </row>
    <row r="767" spans="1:7" ht="14.25" customHeight="1">
      <c r="A767" s="4"/>
      <c r="B767" s="4"/>
      <c r="C767" s="4"/>
      <c r="D767" s="4"/>
      <c r="E767" s="4"/>
      <c r="F767" s="4"/>
      <c r="G767" s="4"/>
    </row>
    <row r="768" spans="1:7" ht="14.25" customHeight="1">
      <c r="A768" s="4"/>
      <c r="B768" s="4"/>
      <c r="C768" s="4"/>
      <c r="D768" s="4"/>
      <c r="E768" s="4"/>
      <c r="F768" s="4"/>
      <c r="G768" s="4"/>
    </row>
    <row r="769" spans="1:7" ht="14.25" customHeight="1">
      <c r="A769" s="4"/>
      <c r="B769" s="4"/>
      <c r="C769" s="4"/>
      <c r="D769" s="4"/>
      <c r="E769" s="4"/>
      <c r="F769" s="4"/>
      <c r="G769" s="4"/>
    </row>
    <row r="770" spans="1:7" ht="14.25" customHeight="1">
      <c r="A770" s="4"/>
      <c r="B770" s="4"/>
      <c r="C770" s="4"/>
      <c r="D770" s="4"/>
      <c r="E770" s="4"/>
      <c r="F770" s="4"/>
      <c r="G770" s="4"/>
    </row>
    <row r="771" spans="1:7" ht="14.25" customHeight="1">
      <c r="A771" s="4"/>
      <c r="B771" s="4"/>
      <c r="C771" s="4"/>
      <c r="D771" s="4"/>
      <c r="E771" s="4"/>
      <c r="F771" s="4"/>
      <c r="G771" s="4"/>
    </row>
    <row r="772" spans="1:7" ht="14.25" customHeight="1">
      <c r="A772" s="4"/>
      <c r="B772" s="4"/>
      <c r="C772" s="4"/>
      <c r="D772" s="4"/>
      <c r="E772" s="4"/>
      <c r="F772" s="4"/>
      <c r="G772" s="4"/>
    </row>
    <row r="773" spans="1:7" ht="14.25" customHeight="1">
      <c r="A773" s="4"/>
      <c r="B773" s="4"/>
      <c r="C773" s="4"/>
      <c r="D773" s="4"/>
      <c r="E773" s="4"/>
      <c r="F773" s="4"/>
      <c r="G773" s="4"/>
    </row>
    <row r="774" spans="1:7" ht="14.25" customHeight="1">
      <c r="A774" s="4"/>
      <c r="B774" s="4"/>
      <c r="C774" s="4"/>
      <c r="D774" s="4"/>
      <c r="E774" s="4"/>
      <c r="F774" s="4"/>
      <c r="G774" s="4"/>
    </row>
    <row r="775" spans="1:7" ht="14.25" customHeight="1">
      <c r="A775" s="4"/>
      <c r="B775" s="4"/>
      <c r="C775" s="4"/>
      <c r="D775" s="4"/>
      <c r="E775" s="4"/>
      <c r="F775" s="4"/>
      <c r="G775" s="4"/>
    </row>
    <row r="776" spans="1:7" ht="14.25" customHeight="1">
      <c r="A776" s="4"/>
      <c r="B776" s="4"/>
      <c r="C776" s="4"/>
      <c r="D776" s="4"/>
      <c r="E776" s="4"/>
      <c r="F776" s="4"/>
      <c r="G776" s="4"/>
    </row>
    <row r="777" spans="1:7" ht="14.25" customHeight="1">
      <c r="A777" s="4"/>
      <c r="B777" s="4"/>
      <c r="C777" s="4"/>
      <c r="D777" s="4"/>
      <c r="E777" s="4"/>
      <c r="F777" s="4"/>
      <c r="G777" s="4"/>
    </row>
    <row r="778" spans="1:7" ht="14.25" customHeight="1">
      <c r="A778" s="4"/>
      <c r="B778" s="4"/>
      <c r="C778" s="4"/>
      <c r="D778" s="4"/>
      <c r="E778" s="4"/>
      <c r="F778" s="4"/>
      <c r="G778" s="4"/>
    </row>
    <row r="779" spans="1:7" ht="14.25" customHeight="1">
      <c r="A779" s="4"/>
      <c r="B779" s="4"/>
      <c r="C779" s="4"/>
      <c r="D779" s="4"/>
      <c r="E779" s="4"/>
      <c r="F779" s="4"/>
      <c r="G779" s="4"/>
    </row>
    <row r="780" spans="1:7" ht="14.25" customHeight="1">
      <c r="A780" s="4"/>
      <c r="B780" s="4"/>
      <c r="C780" s="4"/>
      <c r="D780" s="4"/>
      <c r="E780" s="4"/>
      <c r="F780" s="4"/>
      <c r="G780" s="4"/>
    </row>
    <row r="781" spans="1:7" ht="14.25" customHeight="1">
      <c r="A781" s="4"/>
      <c r="B781" s="4"/>
      <c r="C781" s="4"/>
      <c r="D781" s="4"/>
      <c r="E781" s="4"/>
      <c r="F781" s="4"/>
      <c r="G781" s="4"/>
    </row>
    <row r="782" spans="1:7" ht="14.25" customHeight="1">
      <c r="A782" s="4"/>
      <c r="B782" s="4"/>
      <c r="C782" s="4"/>
      <c r="D782" s="4"/>
      <c r="E782" s="4"/>
      <c r="F782" s="4"/>
      <c r="G782" s="4"/>
    </row>
    <row r="783" spans="1:7" ht="14.25" customHeight="1">
      <c r="A783" s="4"/>
      <c r="B783" s="4"/>
      <c r="C783" s="4"/>
      <c r="D783" s="4"/>
      <c r="E783" s="4"/>
      <c r="F783" s="4"/>
      <c r="G783" s="4"/>
    </row>
    <row r="784" spans="1:7" ht="14.25" customHeight="1">
      <c r="A784" s="4"/>
      <c r="B784" s="4"/>
      <c r="C784" s="4"/>
      <c r="D784" s="4"/>
      <c r="E784" s="4"/>
      <c r="F784" s="4"/>
      <c r="G784" s="4"/>
    </row>
    <row r="785" spans="1:7" ht="14.25" customHeight="1">
      <c r="A785" s="4"/>
      <c r="B785" s="4"/>
      <c r="C785" s="4"/>
      <c r="D785" s="4"/>
      <c r="E785" s="4"/>
      <c r="F785" s="4"/>
      <c r="G785" s="4"/>
    </row>
    <row r="786" spans="1:7" ht="14.25" customHeight="1">
      <c r="A786" s="4"/>
      <c r="B786" s="4"/>
      <c r="C786" s="4"/>
      <c r="D786" s="4"/>
      <c r="E786" s="4"/>
      <c r="F786" s="4"/>
      <c r="G786" s="4"/>
    </row>
    <row r="787" spans="1:7" ht="14.25" customHeight="1">
      <c r="A787" s="4"/>
      <c r="B787" s="4"/>
      <c r="C787" s="4"/>
      <c r="D787" s="4"/>
      <c r="E787" s="4"/>
      <c r="F787" s="4"/>
      <c r="G787" s="4"/>
    </row>
    <row r="788" spans="1:7" ht="14.25" customHeight="1">
      <c r="A788" s="4"/>
      <c r="B788" s="4"/>
      <c r="C788" s="4"/>
      <c r="D788" s="4"/>
      <c r="E788" s="4"/>
      <c r="F788" s="4"/>
      <c r="G788" s="4"/>
    </row>
    <row r="789" spans="1:7" ht="14.25" customHeight="1">
      <c r="A789" s="4"/>
      <c r="B789" s="4"/>
      <c r="C789" s="4"/>
      <c r="D789" s="4"/>
      <c r="E789" s="4"/>
      <c r="F789" s="4"/>
      <c r="G789" s="4"/>
    </row>
    <row r="790" spans="1:7" ht="14.25" customHeight="1">
      <c r="A790" s="4"/>
      <c r="B790" s="4"/>
      <c r="C790" s="4"/>
      <c r="D790" s="4"/>
      <c r="E790" s="4"/>
      <c r="F790" s="4"/>
      <c r="G790" s="4"/>
    </row>
    <row r="791" spans="1:7" ht="14.25" customHeight="1">
      <c r="A791" s="4"/>
      <c r="B791" s="4"/>
      <c r="C791" s="4"/>
      <c r="D791" s="4"/>
      <c r="E791" s="4"/>
      <c r="F791" s="4"/>
      <c r="G791" s="4"/>
    </row>
    <row r="792" spans="1:7" ht="14.25" customHeight="1">
      <c r="A792" s="4"/>
      <c r="B792" s="4"/>
      <c r="C792" s="4"/>
      <c r="D792" s="4"/>
      <c r="E792" s="4"/>
      <c r="F792" s="4"/>
      <c r="G792" s="4"/>
    </row>
    <row r="793" spans="1:7" ht="14.25" customHeight="1">
      <c r="A793" s="4"/>
      <c r="B793" s="4"/>
      <c r="C793" s="4"/>
      <c r="D793" s="4"/>
      <c r="E793" s="4"/>
      <c r="F793" s="4"/>
      <c r="G793" s="4"/>
    </row>
    <row r="794" spans="1:7" ht="14.25" customHeight="1">
      <c r="A794" s="4"/>
      <c r="B794" s="4"/>
      <c r="C794" s="4"/>
      <c r="D794" s="4"/>
      <c r="E794" s="4"/>
      <c r="F794" s="4"/>
      <c r="G794" s="4"/>
    </row>
    <row r="795" spans="1:7" ht="14.25" customHeight="1">
      <c r="A795" s="4"/>
      <c r="B795" s="4"/>
      <c r="C795" s="4"/>
      <c r="D795" s="4"/>
      <c r="E795" s="4"/>
      <c r="F795" s="4"/>
      <c r="G795" s="4"/>
    </row>
    <row r="796" spans="1:7" ht="14.25" customHeight="1">
      <c r="A796" s="4"/>
      <c r="B796" s="4"/>
      <c r="C796" s="4"/>
      <c r="D796" s="4"/>
      <c r="E796" s="4"/>
      <c r="F796" s="4"/>
      <c r="G796" s="4"/>
    </row>
    <row r="797" spans="1:7" ht="14.25" customHeight="1">
      <c r="A797" s="4"/>
      <c r="B797" s="4"/>
      <c r="C797" s="4"/>
      <c r="D797" s="4"/>
      <c r="E797" s="4"/>
      <c r="F797" s="4"/>
      <c r="G797" s="4"/>
    </row>
    <row r="798" spans="1:7" ht="14.25" customHeight="1">
      <c r="A798" s="4"/>
      <c r="B798" s="4"/>
      <c r="C798" s="4"/>
      <c r="D798" s="4"/>
      <c r="E798" s="4"/>
      <c r="F798" s="4"/>
      <c r="G798" s="4"/>
    </row>
    <row r="799" spans="1:7" ht="14.25" customHeight="1">
      <c r="A799" s="4"/>
      <c r="B799" s="4"/>
      <c r="C799" s="4"/>
      <c r="D799" s="4"/>
      <c r="E799" s="4"/>
      <c r="F799" s="4"/>
      <c r="G799" s="4"/>
    </row>
    <row r="800" spans="1:7" ht="14.25" customHeight="1">
      <c r="A800" s="4"/>
      <c r="B800" s="4"/>
      <c r="C800" s="4"/>
      <c r="D800" s="4"/>
      <c r="E800" s="4"/>
      <c r="F800" s="4"/>
      <c r="G800" s="4"/>
    </row>
    <row r="801" spans="1:7" ht="14.25" customHeight="1">
      <c r="A801" s="4"/>
      <c r="B801" s="4"/>
      <c r="C801" s="4"/>
      <c r="D801" s="4"/>
      <c r="E801" s="4"/>
      <c r="F801" s="4"/>
      <c r="G801" s="4"/>
    </row>
    <row r="802" spans="1:7" ht="14.25" customHeight="1">
      <c r="A802" s="4"/>
      <c r="B802" s="4"/>
      <c r="C802" s="4"/>
      <c r="D802" s="4"/>
      <c r="E802" s="4"/>
      <c r="F802" s="4"/>
      <c r="G802" s="4"/>
    </row>
    <row r="803" spans="1:7" ht="14.25" customHeight="1">
      <c r="A803" s="4"/>
      <c r="B803" s="4"/>
      <c r="C803" s="4"/>
      <c r="D803" s="4"/>
      <c r="E803" s="4"/>
      <c r="F803" s="4"/>
      <c r="G803" s="4"/>
    </row>
    <row r="804" spans="1:7" ht="14.25" customHeight="1">
      <c r="A804" s="4"/>
      <c r="B804" s="4"/>
      <c r="C804" s="4"/>
      <c r="D804" s="4"/>
      <c r="E804" s="4"/>
      <c r="F804" s="4"/>
      <c r="G804" s="4"/>
    </row>
    <row r="805" spans="1:7" ht="14.25" customHeight="1">
      <c r="A805" s="4"/>
      <c r="B805" s="4"/>
      <c r="C805" s="4"/>
      <c r="D805" s="4"/>
      <c r="E805" s="4"/>
      <c r="F805" s="4"/>
      <c r="G805" s="4"/>
    </row>
    <row r="806" spans="1:7" ht="14.25" customHeight="1">
      <c r="A806" s="4"/>
      <c r="B806" s="4"/>
      <c r="C806" s="4"/>
      <c r="D806" s="4"/>
      <c r="E806" s="4"/>
      <c r="F806" s="4"/>
      <c r="G806" s="4"/>
    </row>
    <row r="807" spans="1:7" ht="14.25" customHeight="1">
      <c r="A807" s="4"/>
      <c r="B807" s="4"/>
      <c r="C807" s="4"/>
      <c r="D807" s="4"/>
      <c r="E807" s="4"/>
      <c r="F807" s="4"/>
      <c r="G807" s="4"/>
    </row>
    <row r="808" spans="1:7" ht="14.25" customHeight="1">
      <c r="A808" s="4"/>
      <c r="B808" s="4"/>
      <c r="C808" s="4"/>
      <c r="D808" s="4"/>
      <c r="E808" s="4"/>
      <c r="F808" s="4"/>
      <c r="G808" s="4"/>
    </row>
    <row r="809" spans="1:7" ht="14.25" customHeight="1">
      <c r="A809" s="4"/>
      <c r="B809" s="4"/>
      <c r="C809" s="4"/>
      <c r="D809" s="4"/>
      <c r="E809" s="4"/>
      <c r="F809" s="4"/>
      <c r="G809" s="4"/>
    </row>
    <row r="810" spans="1:7" ht="14.25" customHeight="1">
      <c r="A810" s="4"/>
      <c r="B810" s="4"/>
      <c r="C810" s="4"/>
      <c r="D810" s="4"/>
      <c r="E810" s="4"/>
      <c r="F810" s="4"/>
      <c r="G810" s="4"/>
    </row>
    <row r="811" spans="1:7" ht="14.25" customHeight="1">
      <c r="A811" s="4"/>
      <c r="B811" s="4"/>
      <c r="C811" s="4"/>
      <c r="D811" s="4"/>
      <c r="E811" s="4"/>
      <c r="F811" s="4"/>
      <c r="G811" s="4"/>
    </row>
    <row r="812" spans="1:7" ht="14.25" customHeight="1">
      <c r="A812" s="4"/>
      <c r="B812" s="4"/>
      <c r="C812" s="4"/>
      <c r="D812" s="4"/>
      <c r="E812" s="4"/>
      <c r="F812" s="4"/>
      <c r="G812" s="4"/>
    </row>
    <row r="813" spans="1:7" ht="14.25" customHeight="1">
      <c r="A813" s="4"/>
      <c r="B813" s="4"/>
      <c r="C813" s="4"/>
      <c r="D813" s="4"/>
      <c r="E813" s="4"/>
      <c r="F813" s="4"/>
      <c r="G813" s="4"/>
    </row>
    <row r="814" spans="1:7" ht="14.25" customHeight="1">
      <c r="A814" s="4"/>
      <c r="B814" s="4"/>
      <c r="C814" s="4"/>
      <c r="D814" s="4"/>
      <c r="E814" s="4"/>
      <c r="F814" s="4"/>
      <c r="G814" s="4"/>
    </row>
    <row r="815" spans="1:7" ht="14.25" customHeight="1">
      <c r="A815" s="4"/>
      <c r="B815" s="4"/>
      <c r="C815" s="4"/>
      <c r="D815" s="4"/>
      <c r="E815" s="4"/>
      <c r="F815" s="4"/>
      <c r="G815" s="4"/>
    </row>
    <row r="816" spans="1:7" ht="14.25" customHeight="1">
      <c r="A816" s="4"/>
      <c r="B816" s="4"/>
      <c r="C816" s="4"/>
      <c r="D816" s="4"/>
      <c r="E816" s="4"/>
      <c r="F816" s="4"/>
      <c r="G816" s="4"/>
    </row>
    <row r="817" spans="1:7" ht="14.25" customHeight="1">
      <c r="A817" s="4"/>
      <c r="B817" s="4"/>
      <c r="C817" s="4"/>
      <c r="D817" s="4"/>
      <c r="E817" s="4"/>
      <c r="F817" s="4"/>
      <c r="G817" s="4"/>
    </row>
    <row r="818" spans="1:7" ht="14.25" customHeight="1">
      <c r="A818" s="4"/>
      <c r="B818" s="4"/>
      <c r="C818" s="4"/>
      <c r="D818" s="4"/>
      <c r="E818" s="4"/>
      <c r="F818" s="4"/>
      <c r="G818" s="4"/>
    </row>
    <row r="819" spans="1:7" ht="14.25" customHeight="1">
      <c r="A819" s="4"/>
      <c r="B819" s="4"/>
      <c r="C819" s="4"/>
      <c r="D819" s="4"/>
      <c r="E819" s="4"/>
      <c r="F819" s="4"/>
      <c r="G819" s="4"/>
    </row>
    <row r="820" spans="1:7" ht="14.25" customHeight="1">
      <c r="A820" s="4"/>
      <c r="B820" s="4"/>
      <c r="C820" s="4"/>
      <c r="D820" s="4"/>
      <c r="E820" s="4"/>
      <c r="F820" s="4"/>
      <c r="G820" s="4"/>
    </row>
    <row r="821" spans="1:7" ht="14.25" customHeight="1">
      <c r="A821" s="4"/>
      <c r="B821" s="4"/>
      <c r="C821" s="4"/>
      <c r="D821" s="4"/>
      <c r="E821" s="4"/>
      <c r="F821" s="4"/>
      <c r="G821" s="4"/>
    </row>
    <row r="822" spans="1:7" ht="14.25" customHeight="1">
      <c r="A822" s="4"/>
      <c r="B822" s="4"/>
      <c r="C822" s="4"/>
      <c r="D822" s="4"/>
      <c r="E822" s="4"/>
      <c r="F822" s="4"/>
      <c r="G822" s="4"/>
    </row>
    <row r="823" spans="1:7" ht="14.25" customHeight="1">
      <c r="A823" s="4"/>
      <c r="B823" s="4"/>
      <c r="C823" s="4"/>
      <c r="D823" s="4"/>
      <c r="E823" s="4"/>
      <c r="F823" s="4"/>
      <c r="G823" s="4"/>
    </row>
    <row r="824" spans="1:7" ht="14.25" customHeight="1">
      <c r="A824" s="4"/>
      <c r="B824" s="4"/>
      <c r="C824" s="4"/>
      <c r="D824" s="4"/>
      <c r="E824" s="4"/>
      <c r="F824" s="4"/>
      <c r="G824" s="4"/>
    </row>
    <row r="825" spans="1:7" ht="14.25" customHeight="1">
      <c r="A825" s="4"/>
      <c r="B825" s="4"/>
      <c r="C825" s="4"/>
      <c r="D825" s="4"/>
      <c r="E825" s="4"/>
      <c r="F825" s="4"/>
      <c r="G825" s="4"/>
    </row>
    <row r="826" spans="1:7" ht="14.25" customHeight="1">
      <c r="A826" s="4"/>
      <c r="B826" s="4"/>
      <c r="C826" s="4"/>
      <c r="D826" s="4"/>
      <c r="E826" s="4"/>
      <c r="F826" s="4"/>
      <c r="G826" s="4"/>
    </row>
    <row r="827" spans="1:7" ht="14.25" customHeight="1">
      <c r="A827" s="4"/>
      <c r="B827" s="4"/>
      <c r="C827" s="4"/>
      <c r="D827" s="4"/>
      <c r="E827" s="4"/>
      <c r="F827" s="4"/>
      <c r="G827" s="4"/>
    </row>
    <row r="828" spans="1:7" ht="14.25" customHeight="1">
      <c r="A828" s="4"/>
      <c r="B828" s="4"/>
      <c r="C828" s="4"/>
      <c r="D828" s="4"/>
      <c r="E828" s="4"/>
      <c r="F828" s="4"/>
      <c r="G828" s="4"/>
    </row>
    <row r="829" spans="1:7" ht="14.25" customHeight="1">
      <c r="A829" s="4"/>
      <c r="B829" s="4"/>
      <c r="C829" s="4"/>
      <c r="D829" s="4"/>
      <c r="E829" s="4"/>
      <c r="F829" s="4"/>
      <c r="G829" s="4"/>
    </row>
    <row r="830" spans="1:7" ht="14.25" customHeight="1">
      <c r="A830" s="4"/>
      <c r="B830" s="4"/>
      <c r="C830" s="4"/>
      <c r="D830" s="4"/>
      <c r="E830" s="4"/>
      <c r="F830" s="4"/>
      <c r="G830" s="4"/>
    </row>
    <row r="831" spans="1:7" ht="14.25" customHeight="1">
      <c r="A831" s="4"/>
      <c r="B831" s="4"/>
      <c r="C831" s="4"/>
      <c r="D831" s="4"/>
      <c r="E831" s="4"/>
      <c r="F831" s="4"/>
      <c r="G831" s="4"/>
    </row>
    <row r="832" spans="1:7" ht="14.25" customHeight="1">
      <c r="A832" s="4"/>
      <c r="B832" s="4"/>
      <c r="C832" s="4"/>
      <c r="D832" s="4"/>
      <c r="E832" s="4"/>
      <c r="F832" s="4"/>
      <c r="G832" s="4"/>
    </row>
    <row r="833" spans="1:7" ht="14.25" customHeight="1">
      <c r="A833" s="4"/>
      <c r="B833" s="4"/>
      <c r="C833" s="4"/>
      <c r="D833" s="4"/>
      <c r="E833" s="4"/>
      <c r="F833" s="4"/>
      <c r="G833" s="4"/>
    </row>
    <row r="834" spans="1:7" ht="14.25" customHeight="1">
      <c r="A834" s="4"/>
      <c r="B834" s="4"/>
      <c r="C834" s="4"/>
      <c r="D834" s="4"/>
      <c r="E834" s="4"/>
      <c r="F834" s="4"/>
      <c r="G834" s="4"/>
    </row>
    <row r="835" spans="1:7" ht="14.25" customHeight="1">
      <c r="A835" s="4"/>
      <c r="B835" s="4"/>
      <c r="C835" s="4"/>
      <c r="D835" s="4"/>
      <c r="E835" s="4"/>
      <c r="F835" s="4"/>
      <c r="G835" s="4"/>
    </row>
    <row r="836" spans="1:7" ht="14.25" customHeight="1">
      <c r="A836" s="4"/>
      <c r="B836" s="4"/>
      <c r="C836" s="4"/>
      <c r="D836" s="4"/>
      <c r="E836" s="4"/>
      <c r="F836" s="4"/>
      <c r="G836" s="4"/>
    </row>
    <row r="837" spans="1:7" ht="14.25" customHeight="1">
      <c r="A837" s="4"/>
      <c r="B837" s="4"/>
      <c r="C837" s="4"/>
      <c r="D837" s="4"/>
      <c r="E837" s="4"/>
      <c r="F837" s="4"/>
      <c r="G837" s="4"/>
    </row>
    <row r="838" spans="1:7" ht="14.25" customHeight="1">
      <c r="A838" s="4"/>
      <c r="B838" s="4"/>
      <c r="C838" s="4"/>
      <c r="D838" s="4"/>
      <c r="E838" s="4"/>
      <c r="F838" s="4"/>
      <c r="G838" s="4"/>
    </row>
    <row r="839" spans="1:7" ht="14.25" customHeight="1">
      <c r="A839" s="4"/>
      <c r="B839" s="4"/>
      <c r="C839" s="4"/>
      <c r="D839" s="4"/>
      <c r="E839" s="4"/>
      <c r="F839" s="4"/>
      <c r="G839" s="4"/>
    </row>
    <row r="840" spans="1:7" ht="14.25" customHeight="1">
      <c r="A840" s="4"/>
      <c r="B840" s="4"/>
      <c r="C840" s="4"/>
      <c r="D840" s="4"/>
      <c r="E840" s="4"/>
      <c r="F840" s="4"/>
      <c r="G840" s="4"/>
    </row>
    <row r="841" spans="1:7" ht="14.25" customHeight="1">
      <c r="A841" s="4"/>
      <c r="B841" s="4"/>
      <c r="C841" s="4"/>
      <c r="D841" s="4"/>
      <c r="E841" s="4"/>
      <c r="F841" s="4"/>
      <c r="G841" s="4"/>
    </row>
    <row r="842" spans="1:7" ht="14.25" customHeight="1">
      <c r="A842" s="4"/>
      <c r="B842" s="4"/>
      <c r="C842" s="4"/>
      <c r="D842" s="4"/>
      <c r="E842" s="4"/>
      <c r="F842" s="4"/>
      <c r="G842" s="4"/>
    </row>
    <row r="843" spans="1:7" ht="14.25" customHeight="1">
      <c r="A843" s="4"/>
      <c r="B843" s="4"/>
      <c r="C843" s="4"/>
      <c r="D843" s="4"/>
      <c r="E843" s="4"/>
      <c r="F843" s="4"/>
      <c r="G843" s="4"/>
    </row>
    <row r="844" spans="1:7" ht="14.25" customHeight="1">
      <c r="A844" s="4"/>
      <c r="B844" s="4"/>
      <c r="C844" s="4"/>
      <c r="D844" s="4"/>
      <c r="E844" s="4"/>
      <c r="F844" s="4"/>
      <c r="G844" s="4"/>
    </row>
    <row r="845" spans="1:7" ht="14.25" customHeight="1">
      <c r="A845" s="4"/>
      <c r="B845" s="4"/>
      <c r="C845" s="4"/>
      <c r="D845" s="4"/>
      <c r="E845" s="4"/>
      <c r="F845" s="4"/>
      <c r="G845" s="4"/>
    </row>
    <row r="846" spans="1:7" ht="14.25" customHeight="1">
      <c r="A846" s="4"/>
      <c r="B846" s="4"/>
      <c r="C846" s="4"/>
      <c r="D846" s="4"/>
      <c r="E846" s="4"/>
      <c r="F846" s="4"/>
      <c r="G846" s="4"/>
    </row>
    <row r="847" spans="1:7" ht="14.25" customHeight="1">
      <c r="A847" s="4"/>
      <c r="B847" s="4"/>
      <c r="C847" s="4"/>
      <c r="D847" s="4"/>
      <c r="E847" s="4"/>
      <c r="F847" s="4"/>
      <c r="G847" s="4"/>
    </row>
    <row r="848" spans="1:7" ht="14.25" customHeight="1">
      <c r="A848" s="4"/>
      <c r="B848" s="4"/>
      <c r="C848" s="4"/>
      <c r="D848" s="4"/>
      <c r="E848" s="4"/>
      <c r="F848" s="4"/>
      <c r="G848" s="4"/>
    </row>
    <row r="849" spans="1:7" ht="14.25" customHeight="1">
      <c r="A849" s="4"/>
      <c r="B849" s="4"/>
      <c r="C849" s="4"/>
      <c r="D849" s="4"/>
      <c r="E849" s="4"/>
      <c r="F849" s="4"/>
      <c r="G849" s="4"/>
    </row>
    <row r="850" spans="1:7" ht="14.25" customHeight="1">
      <c r="A850" s="4"/>
      <c r="B850" s="4"/>
      <c r="C850" s="4"/>
      <c r="D850" s="4"/>
      <c r="E850" s="4"/>
      <c r="F850" s="4"/>
      <c r="G850" s="4"/>
    </row>
    <row r="851" spans="1:7" ht="14.25" customHeight="1">
      <c r="A851" s="4"/>
      <c r="B851" s="4"/>
      <c r="C851" s="4"/>
      <c r="D851" s="4"/>
      <c r="E851" s="4"/>
      <c r="F851" s="4"/>
      <c r="G851" s="4"/>
    </row>
    <row r="852" spans="1:7" ht="14.25" customHeight="1">
      <c r="A852" s="4"/>
      <c r="B852" s="4"/>
      <c r="C852" s="4"/>
      <c r="D852" s="4"/>
      <c r="E852" s="4"/>
      <c r="F852" s="4"/>
      <c r="G852" s="4"/>
    </row>
    <row r="853" spans="1:7" ht="14.25" customHeight="1">
      <c r="A853" s="4"/>
      <c r="B853" s="4"/>
      <c r="C853" s="4"/>
      <c r="D853" s="4"/>
      <c r="E853" s="4"/>
      <c r="F853" s="4"/>
      <c r="G853" s="4"/>
    </row>
    <row r="854" spans="1:7" ht="14.25" customHeight="1">
      <c r="A854" s="4"/>
      <c r="B854" s="4"/>
      <c r="C854" s="4"/>
      <c r="D854" s="4"/>
      <c r="E854" s="4"/>
      <c r="F854" s="4"/>
      <c r="G854" s="4"/>
    </row>
    <row r="855" spans="1:7" ht="14.25" customHeight="1">
      <c r="A855" s="4"/>
      <c r="B855" s="4"/>
      <c r="C855" s="4"/>
      <c r="D855" s="4"/>
      <c r="E855" s="4"/>
      <c r="F855" s="4"/>
      <c r="G855" s="4"/>
    </row>
    <row r="856" spans="1:7" ht="14.25" customHeight="1">
      <c r="A856" s="4"/>
      <c r="B856" s="4"/>
      <c r="C856" s="4"/>
      <c r="D856" s="4"/>
      <c r="E856" s="4"/>
      <c r="F856" s="4"/>
      <c r="G856" s="4"/>
    </row>
    <row r="857" spans="1:7" ht="14.25" customHeight="1">
      <c r="A857" s="4"/>
      <c r="B857" s="4"/>
      <c r="C857" s="4"/>
      <c r="D857" s="4"/>
      <c r="E857" s="4"/>
      <c r="F857" s="4"/>
      <c r="G857" s="4"/>
    </row>
    <row r="858" spans="1:7" ht="14.25" customHeight="1">
      <c r="A858" s="4"/>
      <c r="B858" s="4"/>
      <c r="C858" s="4"/>
      <c r="D858" s="4"/>
      <c r="E858" s="4"/>
      <c r="F858" s="4"/>
      <c r="G858" s="4"/>
    </row>
    <row r="859" spans="1:7" ht="14.25" customHeight="1">
      <c r="A859" s="4"/>
      <c r="B859" s="4"/>
      <c r="C859" s="4"/>
      <c r="D859" s="4"/>
      <c r="E859" s="4"/>
      <c r="F859" s="4"/>
      <c r="G859" s="4"/>
    </row>
    <row r="860" spans="1:7" ht="14.25" customHeight="1">
      <c r="A860" s="4"/>
      <c r="B860" s="4"/>
      <c r="C860" s="4"/>
      <c r="D860" s="4"/>
      <c r="E860" s="4"/>
      <c r="F860" s="4"/>
      <c r="G860" s="4"/>
    </row>
    <row r="861" spans="1:7" ht="14.25" customHeight="1">
      <c r="A861" s="4"/>
      <c r="B861" s="4"/>
      <c r="C861" s="4"/>
      <c r="D861" s="4"/>
      <c r="E861" s="4"/>
      <c r="F861" s="4"/>
      <c r="G861" s="4"/>
    </row>
    <row r="862" spans="1:7" ht="14.25" customHeight="1">
      <c r="A862" s="4"/>
      <c r="B862" s="4"/>
      <c r="C862" s="4"/>
      <c r="D862" s="4"/>
      <c r="E862" s="4"/>
      <c r="F862" s="4"/>
      <c r="G862" s="4"/>
    </row>
    <row r="863" spans="1:7" ht="14.25" customHeight="1">
      <c r="A863" s="4"/>
      <c r="B863" s="4"/>
      <c r="C863" s="4"/>
      <c r="D863" s="4"/>
      <c r="E863" s="4"/>
      <c r="F863" s="4"/>
      <c r="G863" s="4"/>
    </row>
    <row r="864" spans="1:7" ht="14.25" customHeight="1">
      <c r="A864" s="4"/>
      <c r="B864" s="4"/>
      <c r="C864" s="4"/>
      <c r="D864" s="4"/>
      <c r="E864" s="4"/>
      <c r="F864" s="4"/>
      <c r="G864" s="4"/>
    </row>
    <row r="865" spans="1:7" ht="14.25" customHeight="1">
      <c r="A865" s="4"/>
      <c r="B865" s="4"/>
      <c r="C865" s="4"/>
      <c r="D865" s="4"/>
      <c r="E865" s="4"/>
      <c r="F865" s="4"/>
      <c r="G865" s="4"/>
    </row>
    <row r="866" spans="1:7" ht="14.25" customHeight="1">
      <c r="A866" s="4"/>
      <c r="B866" s="4"/>
      <c r="C866" s="4"/>
      <c r="D866" s="4"/>
      <c r="E866" s="4"/>
      <c r="F866" s="4"/>
      <c r="G866" s="4"/>
    </row>
    <row r="867" spans="1:7" ht="14.25" customHeight="1">
      <c r="A867" s="4"/>
      <c r="B867" s="4"/>
      <c r="C867" s="4"/>
      <c r="D867" s="4"/>
      <c r="E867" s="4"/>
      <c r="F867" s="4"/>
      <c r="G867" s="4"/>
    </row>
    <row r="868" spans="1:7" ht="14.25" customHeight="1">
      <c r="A868" s="4"/>
      <c r="B868" s="4"/>
      <c r="C868" s="4"/>
      <c r="D868" s="4"/>
      <c r="E868" s="4"/>
      <c r="F868" s="4"/>
      <c r="G868" s="4"/>
    </row>
    <row r="869" spans="1:7" ht="14.25" customHeight="1">
      <c r="A869" s="4"/>
      <c r="B869" s="4"/>
      <c r="C869" s="4"/>
      <c r="D869" s="4"/>
      <c r="E869" s="4"/>
      <c r="F869" s="4"/>
      <c r="G869" s="4"/>
    </row>
    <row r="870" spans="1:7" ht="14.25" customHeight="1">
      <c r="A870" s="4"/>
      <c r="B870" s="4"/>
      <c r="C870" s="4"/>
      <c r="D870" s="4"/>
      <c r="E870" s="4"/>
      <c r="F870" s="4"/>
      <c r="G870" s="4"/>
    </row>
    <row r="871" spans="1:7" ht="14.25" customHeight="1">
      <c r="A871" s="4"/>
      <c r="B871" s="4"/>
      <c r="C871" s="4"/>
      <c r="D871" s="4"/>
      <c r="E871" s="4"/>
      <c r="F871" s="4"/>
      <c r="G871" s="4"/>
    </row>
    <row r="872" spans="1:7" ht="14.25" customHeight="1">
      <c r="A872" s="4"/>
      <c r="B872" s="4"/>
      <c r="C872" s="4"/>
      <c r="D872" s="4"/>
      <c r="E872" s="4"/>
      <c r="F872" s="4"/>
      <c r="G872" s="4"/>
    </row>
    <row r="873" spans="1:7" ht="14.25" customHeight="1">
      <c r="A873" s="4"/>
      <c r="B873" s="4"/>
      <c r="C873" s="4"/>
      <c r="D873" s="4"/>
      <c r="E873" s="4"/>
      <c r="F873" s="4"/>
      <c r="G873" s="4"/>
    </row>
    <row r="874" spans="1:7" ht="14.25" customHeight="1">
      <c r="A874" s="4"/>
      <c r="B874" s="4"/>
      <c r="C874" s="4"/>
      <c r="D874" s="4"/>
      <c r="E874" s="4"/>
      <c r="F874" s="4"/>
      <c r="G874" s="4"/>
    </row>
    <row r="875" spans="1:7" ht="14.25" customHeight="1">
      <c r="A875" s="4"/>
      <c r="B875" s="4"/>
      <c r="C875" s="4"/>
      <c r="D875" s="4"/>
      <c r="E875" s="4"/>
      <c r="F875" s="4"/>
      <c r="G875" s="4"/>
    </row>
    <row r="876" spans="1:7" ht="14.25" customHeight="1">
      <c r="A876" s="4"/>
      <c r="B876" s="4"/>
      <c r="C876" s="4"/>
      <c r="D876" s="4"/>
      <c r="E876" s="4"/>
      <c r="F876" s="4"/>
      <c r="G876" s="4"/>
    </row>
    <row r="877" spans="1:7" ht="14.25" customHeight="1">
      <c r="A877" s="4"/>
      <c r="B877" s="4"/>
      <c r="C877" s="4"/>
      <c r="D877" s="4"/>
      <c r="E877" s="4"/>
      <c r="F877" s="4"/>
      <c r="G877" s="4"/>
    </row>
    <row r="878" spans="1:7" ht="14.25" customHeight="1">
      <c r="A878" s="4"/>
      <c r="B878" s="4"/>
      <c r="C878" s="4"/>
      <c r="D878" s="4"/>
      <c r="E878" s="4"/>
      <c r="F878" s="4"/>
      <c r="G878" s="4"/>
    </row>
    <row r="879" spans="1:7" ht="14.25" customHeight="1">
      <c r="A879" s="4"/>
      <c r="B879" s="4"/>
      <c r="C879" s="4"/>
      <c r="D879" s="4"/>
      <c r="E879" s="4"/>
      <c r="F879" s="4"/>
      <c r="G879" s="4"/>
    </row>
    <row r="880" spans="1:7" ht="14.25" customHeight="1">
      <c r="A880" s="4"/>
      <c r="B880" s="4"/>
      <c r="C880" s="4"/>
      <c r="D880" s="4"/>
      <c r="E880" s="4"/>
      <c r="F880" s="4"/>
      <c r="G880" s="4"/>
    </row>
    <row r="881" spans="1:7" ht="14.25" customHeight="1">
      <c r="A881" s="4"/>
      <c r="B881" s="4"/>
      <c r="C881" s="4"/>
      <c r="D881" s="4"/>
      <c r="E881" s="4"/>
      <c r="F881" s="4"/>
      <c r="G881" s="4"/>
    </row>
    <row r="882" spans="1:7" ht="14.25" customHeight="1">
      <c r="A882" s="4"/>
      <c r="B882" s="4"/>
      <c r="C882" s="4"/>
      <c r="D882" s="4"/>
      <c r="E882" s="4"/>
      <c r="F882" s="4"/>
      <c r="G882" s="4"/>
    </row>
    <row r="883" spans="1:7" ht="14.25" customHeight="1">
      <c r="A883" s="4"/>
      <c r="B883" s="4"/>
      <c r="C883" s="4"/>
      <c r="D883" s="4"/>
      <c r="E883" s="4"/>
      <c r="F883" s="4"/>
      <c r="G883" s="4"/>
    </row>
    <row r="884" spans="1:7" ht="14.25" customHeight="1">
      <c r="A884" s="4"/>
      <c r="B884" s="4"/>
      <c r="C884" s="4"/>
      <c r="D884" s="4"/>
      <c r="E884" s="4"/>
      <c r="F884" s="4"/>
      <c r="G884" s="4"/>
    </row>
    <row r="885" spans="1:7" ht="14.25" customHeight="1">
      <c r="A885" s="4"/>
      <c r="B885" s="4"/>
      <c r="C885" s="4"/>
      <c r="D885" s="4"/>
      <c r="E885" s="4"/>
      <c r="F885" s="4"/>
      <c r="G885" s="4"/>
    </row>
    <row r="886" spans="1:7" ht="14.25" customHeight="1">
      <c r="A886" s="4"/>
      <c r="B886" s="4"/>
      <c r="C886" s="4"/>
      <c r="D886" s="4"/>
      <c r="E886" s="4"/>
      <c r="F886" s="4"/>
      <c r="G886" s="4"/>
    </row>
    <row r="887" spans="1:7" ht="14.25" customHeight="1">
      <c r="A887" s="4"/>
      <c r="B887" s="4"/>
      <c r="C887" s="4"/>
      <c r="D887" s="4"/>
      <c r="E887" s="4"/>
      <c r="F887" s="4"/>
      <c r="G887" s="4"/>
    </row>
    <row r="888" spans="1:7" ht="14.25" customHeight="1">
      <c r="A888" s="4"/>
      <c r="B888" s="4"/>
      <c r="C888" s="4"/>
      <c r="D888" s="4"/>
      <c r="E888" s="4"/>
      <c r="F888" s="4"/>
      <c r="G888" s="4"/>
    </row>
    <row r="889" spans="1:7" ht="14.25" customHeight="1">
      <c r="A889" s="4"/>
      <c r="B889" s="4"/>
      <c r="C889" s="4"/>
      <c r="D889" s="4"/>
      <c r="E889" s="4"/>
      <c r="F889" s="4"/>
      <c r="G889" s="4"/>
    </row>
    <row r="890" spans="1:7" ht="14.25" customHeight="1">
      <c r="A890" s="4"/>
      <c r="B890" s="4"/>
      <c r="C890" s="4"/>
      <c r="D890" s="4"/>
      <c r="E890" s="4"/>
      <c r="F890" s="4"/>
      <c r="G890" s="4"/>
    </row>
    <row r="891" spans="1:7" ht="14.25" customHeight="1">
      <c r="A891" s="4"/>
      <c r="B891" s="4"/>
      <c r="C891" s="4"/>
      <c r="D891" s="4"/>
      <c r="E891" s="4"/>
      <c r="F891" s="4"/>
      <c r="G891" s="4"/>
    </row>
    <row r="892" spans="1:7" ht="14.25" customHeight="1">
      <c r="A892" s="4"/>
      <c r="B892" s="4"/>
      <c r="C892" s="4"/>
      <c r="D892" s="4"/>
      <c r="E892" s="4"/>
      <c r="F892" s="4"/>
      <c r="G892" s="4"/>
    </row>
    <row r="893" spans="1:7" ht="14.25" customHeight="1">
      <c r="A893" s="4"/>
      <c r="B893" s="4"/>
      <c r="C893" s="4"/>
      <c r="D893" s="4"/>
      <c r="E893" s="4"/>
      <c r="F893" s="4"/>
      <c r="G893" s="4"/>
    </row>
    <row r="894" spans="1:7" ht="14.25" customHeight="1">
      <c r="A894" s="4"/>
      <c r="B894" s="4"/>
      <c r="C894" s="4"/>
      <c r="D894" s="4"/>
      <c r="E894" s="4"/>
      <c r="F894" s="4"/>
      <c r="G894" s="4"/>
    </row>
    <row r="895" spans="1:7" ht="14.25" customHeight="1">
      <c r="A895" s="4"/>
      <c r="B895" s="4"/>
      <c r="C895" s="4"/>
      <c r="D895" s="4"/>
      <c r="E895" s="4"/>
      <c r="F895" s="4"/>
      <c r="G895" s="4"/>
    </row>
    <row r="896" spans="1:7" ht="14.25" customHeight="1">
      <c r="A896" s="4"/>
      <c r="B896" s="4"/>
      <c r="C896" s="4"/>
      <c r="D896" s="4"/>
      <c r="E896" s="4"/>
      <c r="F896" s="4"/>
      <c r="G896" s="4"/>
    </row>
    <row r="897" spans="1:7" ht="14.25" customHeight="1">
      <c r="A897" s="4"/>
      <c r="B897" s="4"/>
      <c r="C897" s="4"/>
      <c r="D897" s="4"/>
      <c r="E897" s="4"/>
      <c r="F897" s="4"/>
      <c r="G897" s="4"/>
    </row>
    <row r="898" spans="1:7" ht="14.25" customHeight="1">
      <c r="A898" s="4"/>
      <c r="B898" s="4"/>
      <c r="C898" s="4"/>
      <c r="D898" s="4"/>
      <c r="E898" s="4"/>
      <c r="F898" s="4"/>
      <c r="G898" s="4"/>
    </row>
    <row r="899" spans="1:7" ht="14.25" customHeight="1">
      <c r="A899" s="4"/>
      <c r="B899" s="4"/>
      <c r="C899" s="4"/>
      <c r="D899" s="4"/>
      <c r="E899" s="4"/>
      <c r="F899" s="4"/>
      <c r="G899" s="4"/>
    </row>
    <row r="900" spans="1:7" ht="14.25" customHeight="1">
      <c r="A900" s="4"/>
      <c r="B900" s="4"/>
      <c r="C900" s="4"/>
      <c r="D900" s="4"/>
      <c r="E900" s="4"/>
      <c r="F900" s="4"/>
      <c r="G900" s="4"/>
    </row>
    <row r="901" spans="1:7" ht="14.25" customHeight="1">
      <c r="A901" s="4"/>
      <c r="B901" s="4"/>
      <c r="C901" s="4"/>
      <c r="D901" s="4"/>
      <c r="E901" s="4"/>
      <c r="F901" s="4"/>
      <c r="G901" s="4"/>
    </row>
    <row r="902" spans="1:7" ht="14.25" customHeight="1">
      <c r="A902" s="4"/>
      <c r="B902" s="4"/>
      <c r="C902" s="4"/>
      <c r="D902" s="4"/>
      <c r="E902" s="4"/>
      <c r="F902" s="4"/>
      <c r="G902" s="4"/>
    </row>
    <row r="903" spans="1:7" ht="14.25" customHeight="1">
      <c r="A903" s="4"/>
      <c r="B903" s="4"/>
      <c r="C903" s="4"/>
      <c r="D903" s="4"/>
      <c r="E903" s="4"/>
      <c r="F903" s="4"/>
      <c r="G903" s="4"/>
    </row>
    <row r="904" spans="1:7" ht="14.25" customHeight="1">
      <c r="A904" s="4"/>
      <c r="B904" s="4"/>
      <c r="C904" s="4"/>
      <c r="D904" s="4"/>
      <c r="E904" s="4"/>
      <c r="F904" s="4"/>
      <c r="G904" s="4"/>
    </row>
    <row r="905" spans="1:7" ht="14.25" customHeight="1">
      <c r="A905" s="4"/>
      <c r="B905" s="4"/>
      <c r="C905" s="4"/>
      <c r="D905" s="4"/>
      <c r="E905" s="4"/>
      <c r="F905" s="4"/>
      <c r="G905" s="4"/>
    </row>
    <row r="906" spans="1:7" ht="14.25" customHeight="1">
      <c r="A906" s="4"/>
      <c r="B906" s="4"/>
      <c r="C906" s="4"/>
      <c r="D906" s="4"/>
      <c r="E906" s="4"/>
      <c r="F906" s="4"/>
      <c r="G906" s="4"/>
    </row>
    <row r="907" spans="1:7" ht="14.25" customHeight="1">
      <c r="A907" s="4"/>
      <c r="B907" s="4"/>
      <c r="C907" s="4"/>
      <c r="D907" s="4"/>
      <c r="E907" s="4"/>
      <c r="F907" s="4"/>
      <c r="G907" s="4"/>
    </row>
    <row r="908" spans="1:7" ht="14.25" customHeight="1">
      <c r="A908" s="4"/>
      <c r="B908" s="4"/>
      <c r="C908" s="4"/>
      <c r="D908" s="4"/>
      <c r="E908" s="4"/>
      <c r="F908" s="4"/>
      <c r="G908" s="4"/>
    </row>
    <row r="909" spans="1:7" ht="14.25" customHeight="1">
      <c r="A909" s="4"/>
      <c r="B909" s="4"/>
      <c r="C909" s="4"/>
      <c r="D909" s="4"/>
      <c r="E909" s="4"/>
      <c r="F909" s="4"/>
      <c r="G909" s="4"/>
    </row>
    <row r="910" spans="1:7" ht="14.25" customHeight="1">
      <c r="A910" s="4"/>
      <c r="B910" s="4"/>
      <c r="C910" s="4"/>
      <c r="D910" s="4"/>
      <c r="E910" s="4"/>
      <c r="F910" s="4"/>
      <c r="G910" s="4"/>
    </row>
    <row r="911" spans="1:7" ht="14.25" customHeight="1">
      <c r="A911" s="4"/>
      <c r="B911" s="4"/>
      <c r="C911" s="4"/>
      <c r="D911" s="4"/>
      <c r="E911" s="4"/>
      <c r="F911" s="4"/>
      <c r="G911" s="4"/>
    </row>
    <row r="912" spans="1:7" ht="14.25" customHeight="1">
      <c r="A912" s="4"/>
      <c r="B912" s="4"/>
      <c r="C912" s="4"/>
      <c r="D912" s="4"/>
      <c r="E912" s="4"/>
      <c r="F912" s="4"/>
      <c r="G912" s="4"/>
    </row>
    <row r="913" spans="1:7" ht="14.25" customHeight="1">
      <c r="A913" s="4"/>
      <c r="B913" s="4"/>
      <c r="C913" s="4"/>
      <c r="D913" s="4"/>
      <c r="E913" s="4"/>
      <c r="F913" s="4"/>
      <c r="G913" s="4"/>
    </row>
    <row r="914" spans="1:7" ht="14.25" customHeight="1">
      <c r="A914" s="4"/>
      <c r="B914" s="4"/>
      <c r="C914" s="4"/>
      <c r="D914" s="4"/>
      <c r="E914" s="4"/>
      <c r="F914" s="4"/>
      <c r="G914" s="4"/>
    </row>
    <row r="915" spans="1:7" ht="14.25" customHeight="1">
      <c r="A915" s="4"/>
      <c r="B915" s="4"/>
      <c r="C915" s="4"/>
      <c r="D915" s="4"/>
      <c r="E915" s="4"/>
      <c r="F915" s="4"/>
      <c r="G915" s="4"/>
    </row>
    <row r="916" spans="1:7" ht="14.25" customHeight="1">
      <c r="A916" s="4"/>
      <c r="B916" s="4"/>
      <c r="C916" s="4"/>
      <c r="D916" s="4"/>
      <c r="E916" s="4"/>
      <c r="F916" s="4"/>
      <c r="G916" s="4"/>
    </row>
    <row r="917" spans="1:7" ht="14.25" customHeight="1">
      <c r="A917" s="4"/>
      <c r="B917" s="4"/>
      <c r="C917" s="4"/>
      <c r="D917" s="4"/>
      <c r="E917" s="4"/>
      <c r="F917" s="4"/>
      <c r="G917" s="4"/>
    </row>
    <row r="918" spans="1:7" ht="14.25" customHeight="1">
      <c r="A918" s="4"/>
      <c r="B918" s="4"/>
      <c r="C918" s="4"/>
      <c r="D918" s="4"/>
      <c r="E918" s="4"/>
      <c r="F918" s="4"/>
      <c r="G918" s="4"/>
    </row>
    <row r="919" spans="1:7" ht="14.25" customHeight="1">
      <c r="A919" s="4"/>
      <c r="B919" s="4"/>
      <c r="C919" s="4"/>
      <c r="D919" s="4"/>
      <c r="E919" s="4"/>
      <c r="F919" s="4"/>
      <c r="G919" s="4"/>
    </row>
    <row r="920" spans="1:7" ht="14.25" customHeight="1">
      <c r="A920" s="4"/>
      <c r="B920" s="4"/>
      <c r="C920" s="4"/>
      <c r="D920" s="4"/>
      <c r="E920" s="4"/>
      <c r="F920" s="4"/>
      <c r="G920" s="4"/>
    </row>
    <row r="921" spans="1:7" ht="14.25" customHeight="1">
      <c r="A921" s="4"/>
      <c r="B921" s="4"/>
      <c r="C921" s="4"/>
      <c r="D921" s="4"/>
      <c r="E921" s="4"/>
      <c r="F921" s="4"/>
      <c r="G921" s="4"/>
    </row>
    <row r="922" spans="1:7" ht="14.25" customHeight="1">
      <c r="A922" s="4"/>
      <c r="B922" s="4"/>
      <c r="C922" s="4"/>
      <c r="D922" s="4"/>
      <c r="E922" s="4"/>
      <c r="F922" s="4"/>
      <c r="G922" s="4"/>
    </row>
    <row r="923" spans="1:7" ht="14.25" customHeight="1">
      <c r="A923" s="4"/>
      <c r="B923" s="4"/>
      <c r="C923" s="4"/>
      <c r="D923" s="4"/>
      <c r="E923" s="4"/>
      <c r="F923" s="4"/>
      <c r="G923" s="4"/>
    </row>
    <row r="924" spans="1:7" ht="14.25" customHeight="1">
      <c r="A924" s="4"/>
      <c r="B924" s="4"/>
      <c r="C924" s="4"/>
      <c r="D924" s="4"/>
      <c r="E924" s="4"/>
      <c r="F924" s="4"/>
      <c r="G924" s="4"/>
    </row>
    <row r="925" spans="1:7" ht="14.25" customHeight="1">
      <c r="A925" s="4"/>
      <c r="B925" s="4"/>
      <c r="C925" s="4"/>
      <c r="D925" s="4"/>
      <c r="E925" s="4"/>
      <c r="F925" s="4"/>
      <c r="G925" s="4"/>
    </row>
    <row r="926" spans="1:7" ht="14.25" customHeight="1">
      <c r="A926" s="4"/>
      <c r="B926" s="4"/>
      <c r="C926" s="4"/>
      <c r="D926" s="4"/>
      <c r="E926" s="4"/>
      <c r="F926" s="4"/>
      <c r="G926" s="4"/>
    </row>
    <row r="927" spans="1:7" ht="14.25" customHeight="1">
      <c r="A927" s="4"/>
      <c r="B927" s="4"/>
      <c r="C927" s="4"/>
      <c r="D927" s="4"/>
      <c r="E927" s="4"/>
      <c r="F927" s="4"/>
      <c r="G927" s="4"/>
    </row>
    <row r="928" spans="1:7" ht="14.25" customHeight="1">
      <c r="A928" s="4"/>
      <c r="B928" s="4"/>
      <c r="C928" s="4"/>
      <c r="D928" s="4"/>
      <c r="E928" s="4"/>
      <c r="F928" s="4"/>
      <c r="G928" s="4"/>
    </row>
    <row r="929" spans="1:7" ht="14.25" customHeight="1">
      <c r="A929" s="4"/>
      <c r="B929" s="4"/>
      <c r="C929" s="4"/>
      <c r="D929" s="4"/>
      <c r="E929" s="4"/>
      <c r="F929" s="4"/>
      <c r="G929" s="4"/>
    </row>
    <row r="930" spans="1:7" ht="14.25" customHeight="1">
      <c r="A930" s="4"/>
      <c r="B930" s="4"/>
      <c r="C930" s="4"/>
      <c r="D930" s="4"/>
      <c r="E930" s="4"/>
      <c r="F930" s="4"/>
      <c r="G930" s="4"/>
    </row>
    <row r="931" spans="1:7" ht="14.25" customHeight="1">
      <c r="A931" s="4"/>
      <c r="B931" s="4"/>
      <c r="C931" s="4"/>
      <c r="D931" s="4"/>
      <c r="E931" s="4"/>
      <c r="F931" s="4"/>
      <c r="G931" s="4"/>
    </row>
    <row r="932" spans="1:7" ht="14.25" customHeight="1">
      <c r="A932" s="4"/>
      <c r="B932" s="4"/>
      <c r="C932" s="4"/>
      <c r="D932" s="4"/>
      <c r="E932" s="4"/>
      <c r="F932" s="4"/>
      <c r="G932" s="4"/>
    </row>
    <row r="933" spans="1:7" ht="14.25" customHeight="1">
      <c r="A933" s="4"/>
      <c r="B933" s="4"/>
      <c r="C933" s="4"/>
      <c r="D933" s="4"/>
      <c r="E933" s="4"/>
      <c r="F933" s="4"/>
      <c r="G933" s="4"/>
    </row>
    <row r="934" spans="1:7" ht="14.25" customHeight="1">
      <c r="A934" s="4"/>
      <c r="B934" s="4"/>
      <c r="C934" s="4"/>
      <c r="D934" s="4"/>
      <c r="E934" s="4"/>
      <c r="F934" s="4"/>
      <c r="G934" s="4"/>
    </row>
    <row r="935" spans="1:7" ht="14.25" customHeight="1">
      <c r="A935" s="4"/>
      <c r="B935" s="4"/>
      <c r="C935" s="4"/>
      <c r="D935" s="4"/>
      <c r="E935" s="4"/>
      <c r="F935" s="4"/>
      <c r="G935" s="4"/>
    </row>
    <row r="936" spans="1:7" ht="14.25" customHeight="1">
      <c r="A936" s="4"/>
      <c r="B936" s="4"/>
      <c r="C936" s="4"/>
      <c r="D936" s="4"/>
      <c r="E936" s="4"/>
      <c r="F936" s="4"/>
      <c r="G936" s="4"/>
    </row>
    <row r="937" spans="1:7" ht="14.25" customHeight="1">
      <c r="A937" s="4"/>
      <c r="B937" s="4"/>
      <c r="C937" s="4"/>
      <c r="D937" s="4"/>
      <c r="E937" s="4"/>
      <c r="F937" s="4"/>
      <c r="G937" s="4"/>
    </row>
    <row r="938" spans="1:7" ht="14.25" customHeight="1">
      <c r="A938" s="4"/>
      <c r="B938" s="4"/>
      <c r="C938" s="4"/>
      <c r="D938" s="4"/>
      <c r="E938" s="4"/>
      <c r="F938" s="4"/>
      <c r="G938" s="4"/>
    </row>
    <row r="939" spans="1:7" ht="14.25" customHeight="1">
      <c r="A939" s="4"/>
      <c r="B939" s="4"/>
      <c r="C939" s="4"/>
      <c r="D939" s="4"/>
      <c r="E939" s="4"/>
      <c r="F939" s="4"/>
      <c r="G939" s="4"/>
    </row>
    <row r="940" spans="1:7" ht="14.25" customHeight="1">
      <c r="A940" s="4"/>
      <c r="B940" s="4"/>
      <c r="C940" s="4"/>
      <c r="D940" s="4"/>
      <c r="E940" s="4"/>
      <c r="F940" s="4"/>
      <c r="G940" s="4"/>
    </row>
    <row r="941" spans="1:7" ht="14.25" customHeight="1">
      <c r="A941" s="4"/>
      <c r="B941" s="4"/>
      <c r="C941" s="4"/>
      <c r="D941" s="4"/>
      <c r="E941" s="4"/>
      <c r="F941" s="4"/>
      <c r="G941" s="4"/>
    </row>
    <row r="942" spans="1:7" ht="14.25" customHeight="1">
      <c r="A942" s="4"/>
      <c r="B942" s="4"/>
      <c r="C942" s="4"/>
      <c r="D942" s="4"/>
      <c r="E942" s="4"/>
      <c r="F942" s="4"/>
      <c r="G942" s="4"/>
    </row>
    <row r="943" spans="1:7" ht="14.25" customHeight="1">
      <c r="A943" s="4"/>
      <c r="B943" s="4"/>
      <c r="C943" s="4"/>
      <c r="D943" s="4"/>
      <c r="E943" s="4"/>
      <c r="F943" s="4"/>
      <c r="G943" s="4"/>
    </row>
    <row r="944" spans="1:7" ht="14.25" customHeight="1">
      <c r="A944" s="4"/>
      <c r="B944" s="4"/>
      <c r="C944" s="4"/>
      <c r="D944" s="4"/>
      <c r="E944" s="4"/>
      <c r="F944" s="4"/>
      <c r="G944" s="4"/>
    </row>
    <row r="945" spans="1:7" ht="14.25" customHeight="1">
      <c r="A945" s="4"/>
      <c r="B945" s="4"/>
      <c r="C945" s="4"/>
      <c r="D945" s="4"/>
      <c r="E945" s="4"/>
      <c r="F945" s="4"/>
      <c r="G945" s="4"/>
    </row>
    <row r="946" spans="1:7" ht="14.25" customHeight="1">
      <c r="A946" s="4"/>
      <c r="B946" s="4"/>
      <c r="C946" s="4"/>
      <c r="D946" s="4"/>
      <c r="E946" s="4"/>
      <c r="F946" s="4"/>
      <c r="G946" s="4"/>
    </row>
    <row r="947" spans="1:7" ht="14.25" customHeight="1">
      <c r="A947" s="4"/>
      <c r="B947" s="4"/>
      <c r="C947" s="4"/>
      <c r="D947" s="4"/>
      <c r="E947" s="4"/>
      <c r="F947" s="4"/>
      <c r="G947" s="4"/>
    </row>
    <row r="948" spans="1:7" ht="14.25" customHeight="1">
      <c r="A948" s="4"/>
      <c r="B948" s="4"/>
      <c r="C948" s="4"/>
      <c r="D948" s="4"/>
      <c r="E948" s="4"/>
      <c r="F948" s="4"/>
      <c r="G948" s="4"/>
    </row>
    <row r="949" spans="1:7" ht="14.25" customHeight="1">
      <c r="A949" s="4"/>
      <c r="B949" s="4"/>
      <c r="C949" s="4"/>
      <c r="D949" s="4"/>
      <c r="E949" s="4"/>
      <c r="F949" s="4"/>
      <c r="G949" s="4"/>
    </row>
    <row r="950" spans="1:7" ht="14.25" customHeight="1">
      <c r="A950" s="4"/>
      <c r="B950" s="4"/>
      <c r="C950" s="4"/>
      <c r="D950" s="4"/>
      <c r="E950" s="4"/>
      <c r="F950" s="4"/>
      <c r="G950" s="4"/>
    </row>
    <row r="951" spans="1:7" ht="14.25" customHeight="1">
      <c r="A951" s="4"/>
      <c r="B951" s="4"/>
      <c r="C951" s="4"/>
      <c r="D951" s="4"/>
      <c r="E951" s="4"/>
      <c r="F951" s="4"/>
      <c r="G951" s="4"/>
    </row>
    <row r="952" spans="1:7" ht="14.25" customHeight="1">
      <c r="A952" s="4"/>
      <c r="B952" s="4"/>
      <c r="C952" s="4"/>
      <c r="D952" s="4"/>
      <c r="E952" s="4"/>
      <c r="F952" s="4"/>
      <c r="G952" s="4"/>
    </row>
    <row r="953" spans="1:7" ht="14.25" customHeight="1">
      <c r="A953" s="4"/>
      <c r="B953" s="4"/>
      <c r="C953" s="4"/>
      <c r="D953" s="4"/>
      <c r="E953" s="4"/>
      <c r="F953" s="4"/>
      <c r="G953" s="4"/>
    </row>
    <row r="954" spans="1:7" ht="14.25" customHeight="1">
      <c r="A954" s="4"/>
      <c r="B954" s="4"/>
      <c r="C954" s="4"/>
      <c r="D954" s="4"/>
      <c r="E954" s="4"/>
      <c r="F954" s="4"/>
      <c r="G954" s="4"/>
    </row>
    <row r="955" spans="1:7" ht="14.25" customHeight="1">
      <c r="A955" s="4"/>
      <c r="B955" s="4"/>
      <c r="C955" s="4"/>
      <c r="D955" s="4"/>
      <c r="E955" s="4"/>
      <c r="F955" s="4"/>
      <c r="G955" s="4"/>
    </row>
    <row r="956" spans="1:7" ht="14.25" customHeight="1">
      <c r="A956" s="4"/>
      <c r="B956" s="4"/>
      <c r="C956" s="4"/>
      <c r="D956" s="4"/>
      <c r="E956" s="4"/>
      <c r="F956" s="4"/>
      <c r="G956" s="4"/>
    </row>
    <row r="957" spans="1:7" ht="14.25" customHeight="1">
      <c r="A957" s="4"/>
      <c r="B957" s="4"/>
      <c r="C957" s="4"/>
      <c r="D957" s="4"/>
      <c r="E957" s="4"/>
      <c r="F957" s="4"/>
      <c r="G957" s="4"/>
    </row>
    <row r="958" spans="1:7" ht="14.25" customHeight="1">
      <c r="A958" s="4"/>
      <c r="B958" s="4"/>
      <c r="C958" s="4"/>
      <c r="D958" s="4"/>
      <c r="E958" s="4"/>
      <c r="F958" s="4"/>
      <c r="G958" s="4"/>
    </row>
    <row r="959" spans="1:7" ht="14.25" customHeight="1">
      <c r="A959" s="4"/>
      <c r="B959" s="4"/>
      <c r="C959" s="4"/>
      <c r="D959" s="4"/>
      <c r="E959" s="4"/>
      <c r="F959" s="4"/>
      <c r="G959" s="4"/>
    </row>
    <row r="960" spans="1:7" ht="14.25" customHeight="1">
      <c r="A960" s="4"/>
      <c r="B960" s="4"/>
      <c r="C960" s="4"/>
      <c r="D960" s="4"/>
      <c r="E960" s="4"/>
      <c r="F960" s="4"/>
      <c r="G960" s="4"/>
    </row>
    <row r="961" spans="1:7" ht="14.25" customHeight="1">
      <c r="A961" s="4"/>
      <c r="B961" s="4"/>
      <c r="C961" s="4"/>
      <c r="D961" s="4"/>
      <c r="E961" s="4"/>
      <c r="F961" s="4"/>
      <c r="G961" s="4"/>
    </row>
    <row r="962" spans="1:7" ht="14.25" customHeight="1">
      <c r="A962" s="4"/>
      <c r="B962" s="4"/>
      <c r="C962" s="4"/>
      <c r="D962" s="4"/>
      <c r="E962" s="4"/>
      <c r="F962" s="4"/>
      <c r="G962" s="4"/>
    </row>
    <row r="963" spans="1:7" ht="14.25" customHeight="1">
      <c r="A963" s="4"/>
      <c r="B963" s="4"/>
      <c r="C963" s="4"/>
      <c r="D963" s="4"/>
      <c r="E963" s="4"/>
      <c r="F963" s="4"/>
      <c r="G963" s="4"/>
    </row>
    <row r="964" spans="1:7" ht="14.25" customHeight="1">
      <c r="A964" s="4"/>
      <c r="B964" s="4"/>
      <c r="C964" s="4"/>
      <c r="D964" s="4"/>
      <c r="E964" s="4"/>
      <c r="F964" s="4"/>
      <c r="G964" s="4"/>
    </row>
    <row r="965" spans="1:7" ht="14.25" customHeight="1">
      <c r="A965" s="4"/>
      <c r="B965" s="4"/>
      <c r="C965" s="4"/>
      <c r="D965" s="4"/>
      <c r="E965" s="4"/>
      <c r="F965" s="4"/>
      <c r="G965" s="4"/>
    </row>
    <row r="966" spans="1:7" ht="14.25" customHeight="1">
      <c r="A966" s="4"/>
      <c r="B966" s="4"/>
      <c r="C966" s="4"/>
      <c r="D966" s="4"/>
      <c r="E966" s="4"/>
      <c r="F966" s="4"/>
      <c r="G966" s="4"/>
    </row>
    <row r="967" spans="1:7" ht="14.25" customHeight="1">
      <c r="A967" s="4"/>
      <c r="B967" s="4"/>
      <c r="C967" s="4"/>
      <c r="D967" s="4"/>
      <c r="E967" s="4"/>
      <c r="F967" s="4"/>
      <c r="G967" s="4"/>
    </row>
    <row r="968" spans="1:7" ht="14.25" customHeight="1">
      <c r="A968" s="4"/>
      <c r="B968" s="4"/>
      <c r="C968" s="4"/>
      <c r="D968" s="4"/>
      <c r="E968" s="4"/>
      <c r="F968" s="4"/>
      <c r="G968" s="4"/>
    </row>
    <row r="969" spans="1:7" ht="14.25" customHeight="1">
      <c r="A969" s="4"/>
      <c r="B969" s="4"/>
      <c r="C969" s="4"/>
      <c r="D969" s="4"/>
      <c r="E969" s="4"/>
      <c r="F969" s="4"/>
      <c r="G969" s="4"/>
    </row>
    <row r="970" spans="1:7" ht="14.25" customHeight="1">
      <c r="A970" s="4"/>
      <c r="B970" s="4"/>
      <c r="C970" s="4"/>
      <c r="D970" s="4"/>
      <c r="E970" s="4"/>
      <c r="F970" s="4"/>
      <c r="G970" s="4"/>
    </row>
    <row r="971" spans="1:7" ht="14.25" customHeight="1">
      <c r="A971" s="4"/>
      <c r="B971" s="4"/>
      <c r="C971" s="4"/>
      <c r="D971" s="4"/>
      <c r="E971" s="4"/>
      <c r="F971" s="4"/>
      <c r="G971" s="4"/>
    </row>
    <row r="972" spans="1:7" ht="14.25" customHeight="1">
      <c r="A972" s="4"/>
      <c r="B972" s="4"/>
      <c r="C972" s="4"/>
      <c r="D972" s="4"/>
      <c r="E972" s="4"/>
      <c r="F972" s="4"/>
      <c r="G972" s="4"/>
    </row>
    <row r="973" spans="1:7" ht="14.25" customHeight="1">
      <c r="A973" s="4"/>
      <c r="B973" s="4"/>
      <c r="C973" s="4"/>
      <c r="D973" s="4"/>
      <c r="E973" s="4"/>
      <c r="F973" s="4"/>
      <c r="G973" s="4"/>
    </row>
    <row r="974" spans="1:7" ht="14.25" customHeight="1">
      <c r="A974" s="4"/>
      <c r="B974" s="4"/>
      <c r="C974" s="4"/>
      <c r="D974" s="4"/>
      <c r="E974" s="4"/>
      <c r="F974" s="4"/>
      <c r="G974" s="4"/>
    </row>
    <row r="975" spans="1:7" ht="14.25" customHeight="1">
      <c r="A975" s="4"/>
      <c r="B975" s="4"/>
      <c r="C975" s="4"/>
      <c r="D975" s="4"/>
      <c r="E975" s="4"/>
      <c r="F975" s="4"/>
      <c r="G975" s="4"/>
    </row>
    <row r="976" spans="1:7" ht="14.25" customHeight="1">
      <c r="A976" s="4"/>
      <c r="B976" s="4"/>
      <c r="C976" s="4"/>
      <c r="D976" s="4"/>
      <c r="E976" s="4"/>
      <c r="F976" s="4"/>
      <c r="G976" s="4"/>
    </row>
    <row r="977" spans="1:7" ht="14.25" customHeight="1">
      <c r="A977" s="4"/>
      <c r="B977" s="4"/>
      <c r="C977" s="4"/>
      <c r="D977" s="4"/>
      <c r="E977" s="4"/>
      <c r="F977" s="4"/>
      <c r="G977" s="4"/>
    </row>
    <row r="978" spans="1:7" ht="14.25" customHeight="1">
      <c r="A978" s="4"/>
      <c r="B978" s="4"/>
      <c r="C978" s="4"/>
      <c r="D978" s="4"/>
      <c r="E978" s="4"/>
      <c r="F978" s="4"/>
      <c r="G978" s="4"/>
    </row>
    <row r="979" spans="1:7" ht="14.25" customHeight="1">
      <c r="A979" s="4"/>
      <c r="B979" s="4"/>
      <c r="C979" s="4"/>
      <c r="D979" s="4"/>
      <c r="E979" s="4"/>
      <c r="F979" s="4"/>
      <c r="G979" s="4"/>
    </row>
    <row r="980" spans="1:7" ht="14.25" customHeight="1">
      <c r="A980" s="4"/>
      <c r="B980" s="4"/>
      <c r="C980" s="4"/>
      <c r="D980" s="4"/>
      <c r="E980" s="4"/>
      <c r="F980" s="4"/>
      <c r="G980" s="4"/>
    </row>
    <row r="981" spans="1:7" ht="14.25" customHeight="1">
      <c r="A981" s="4"/>
      <c r="B981" s="4"/>
      <c r="C981" s="4"/>
      <c r="D981" s="4"/>
      <c r="E981" s="4"/>
      <c r="F981" s="4"/>
      <c r="G981" s="4"/>
    </row>
    <row r="982" spans="1:7" ht="14.25" customHeight="1">
      <c r="A982" s="4"/>
      <c r="B982" s="4"/>
      <c r="C982" s="4"/>
      <c r="D982" s="4"/>
      <c r="E982" s="4"/>
      <c r="F982" s="4"/>
      <c r="G982" s="4"/>
    </row>
    <row r="983" spans="1:7" ht="14.25" customHeight="1">
      <c r="A983" s="4"/>
      <c r="B983" s="4"/>
      <c r="C983" s="4"/>
      <c r="D983" s="4"/>
      <c r="E983" s="4"/>
      <c r="F983" s="4"/>
      <c r="G983" s="4"/>
    </row>
    <row r="984" spans="1:7" ht="14.25" customHeight="1">
      <c r="A984" s="4"/>
      <c r="B984" s="4"/>
      <c r="C984" s="4"/>
      <c r="D984" s="4"/>
      <c r="E984" s="4"/>
      <c r="F984" s="4"/>
      <c r="G984" s="4"/>
    </row>
    <row r="985" spans="1:7" ht="14.25" customHeight="1">
      <c r="A985" s="4"/>
      <c r="B985" s="4"/>
      <c r="C985" s="4"/>
      <c r="D985" s="4"/>
      <c r="E985" s="4"/>
      <c r="F985" s="4"/>
      <c r="G985" s="4"/>
    </row>
    <row r="986" spans="1:7" ht="14.25" customHeight="1">
      <c r="A986" s="4"/>
      <c r="B986" s="4"/>
      <c r="C986" s="4"/>
      <c r="D986" s="4"/>
      <c r="E986" s="4"/>
      <c r="F986" s="4"/>
      <c r="G986" s="4"/>
    </row>
    <row r="987" spans="1:7" ht="14.25" customHeight="1">
      <c r="A987" s="4"/>
      <c r="B987" s="4"/>
      <c r="C987" s="4"/>
      <c r="D987" s="4"/>
      <c r="E987" s="4"/>
      <c r="F987" s="4"/>
      <c r="G987" s="4"/>
    </row>
    <row r="988" spans="1:7" ht="14.25" customHeight="1">
      <c r="A988" s="4"/>
      <c r="B988" s="4"/>
      <c r="C988" s="4"/>
      <c r="D988" s="4"/>
      <c r="E988" s="4"/>
      <c r="F988" s="4"/>
      <c r="G988" s="4"/>
    </row>
    <row r="989" spans="1:7" ht="14.25" customHeight="1">
      <c r="A989" s="4"/>
      <c r="B989" s="4"/>
      <c r="C989" s="4"/>
      <c r="D989" s="4"/>
      <c r="E989" s="4"/>
      <c r="F989" s="4"/>
      <c r="G989" s="4"/>
    </row>
    <row r="990" spans="1:7" ht="14.25" customHeight="1">
      <c r="A990" s="4"/>
      <c r="B990" s="4"/>
      <c r="C990" s="4"/>
      <c r="D990" s="4"/>
      <c r="E990" s="4"/>
      <c r="F990" s="4"/>
      <c r="G990" s="4"/>
    </row>
    <row r="991" spans="1:7" ht="14.25" customHeight="1">
      <c r="A991" s="4"/>
      <c r="B991" s="4"/>
      <c r="C991" s="4"/>
      <c r="D991" s="4"/>
      <c r="E991" s="4"/>
      <c r="F991" s="4"/>
      <c r="G991" s="4"/>
    </row>
  </sheetData>
  <mergeCells count="1">
    <mergeCell ref="A1:F1"/>
  </mergeCells>
  <pageMargins left="0.75" right="0.75" top="1" bottom="1" header="0.511811023622047" footer="0.511811023622047"/>
  <pageSetup paperSize="9" orientation="portrait" horizontalDpi="300" verticalDpi="30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1000"/>
  <sheetViews>
    <sheetView topLeftCell="A7" zoomScaleNormal="100" workbookViewId="0">
      <selection activeCell="K8" sqref="K8"/>
    </sheetView>
  </sheetViews>
  <sheetFormatPr defaultColWidth="14.42578125" defaultRowHeight="15"/>
  <cols>
    <col min="1" max="1" width="25" customWidth="1"/>
    <col min="2" max="5" width="20" customWidth="1"/>
    <col min="6" max="26" width="8.7109375" customWidth="1"/>
  </cols>
  <sheetData>
    <row r="1" spans="1:5" ht="24.75" customHeight="1">
      <c r="A1" s="388" t="s">
        <v>1642</v>
      </c>
      <c r="B1" s="388"/>
      <c r="C1" s="388"/>
      <c r="D1" s="388"/>
      <c r="E1" s="388"/>
    </row>
    <row r="2" spans="1:5" ht="14.25" customHeight="1">
      <c r="A2" s="366" t="s">
        <v>1643</v>
      </c>
      <c r="B2" s="366"/>
      <c r="C2" s="366"/>
      <c r="D2" s="366"/>
      <c r="E2" s="366"/>
    </row>
    <row r="3" spans="1:5" ht="14.25" customHeight="1">
      <c r="A3" s="4"/>
      <c r="B3" s="4"/>
      <c r="C3" s="4"/>
      <c r="D3" s="4"/>
      <c r="E3" s="4"/>
    </row>
    <row r="4" spans="1:5" ht="14.25" customHeight="1">
      <c r="A4" s="156" t="s">
        <v>642</v>
      </c>
      <c r="B4" s="156" t="s">
        <v>1644</v>
      </c>
      <c r="C4" s="156" t="s">
        <v>1136</v>
      </c>
      <c r="D4" s="156" t="s">
        <v>1645</v>
      </c>
      <c r="E4" s="156" t="s">
        <v>1646</v>
      </c>
    </row>
    <row r="5" spans="1:5" ht="30" customHeight="1">
      <c r="A5" s="342" t="s">
        <v>1127</v>
      </c>
      <c r="B5" s="343" t="s">
        <v>1647</v>
      </c>
      <c r="C5" s="207" t="s">
        <v>1648</v>
      </c>
      <c r="D5" s="207" t="s">
        <v>1649</v>
      </c>
      <c r="E5" s="207" t="s">
        <v>1650</v>
      </c>
    </row>
    <row r="6" spans="1:5" ht="30" customHeight="1">
      <c r="A6" s="342" t="s">
        <v>1651</v>
      </c>
      <c r="B6" s="344" t="s">
        <v>1652</v>
      </c>
      <c r="C6" s="207" t="s">
        <v>1653</v>
      </c>
      <c r="D6" s="207" t="s">
        <v>1654</v>
      </c>
      <c r="E6" s="207" t="s">
        <v>1655</v>
      </c>
    </row>
    <row r="7" spans="1:5" ht="30" customHeight="1">
      <c r="A7" s="342" t="s">
        <v>1656</v>
      </c>
      <c r="B7" s="343" t="s">
        <v>1657</v>
      </c>
      <c r="C7" s="207" t="s">
        <v>1658</v>
      </c>
      <c r="D7" s="207" t="s">
        <v>1659</v>
      </c>
      <c r="E7" s="207" t="s">
        <v>1660</v>
      </c>
    </row>
    <row r="8" spans="1:5" ht="30" customHeight="1">
      <c r="A8" s="342" t="s">
        <v>864</v>
      </c>
      <c r="B8" s="343" t="s">
        <v>1661</v>
      </c>
      <c r="C8" s="207" t="s">
        <v>1662</v>
      </c>
      <c r="D8" s="207" t="s">
        <v>1663</v>
      </c>
      <c r="E8" s="207" t="s">
        <v>1664</v>
      </c>
    </row>
    <row r="9" spans="1:5" ht="30" customHeight="1">
      <c r="A9" s="342" t="s">
        <v>1665</v>
      </c>
      <c r="B9" s="344" t="s">
        <v>1666</v>
      </c>
      <c r="C9" s="207" t="s">
        <v>1667</v>
      </c>
      <c r="D9" s="207" t="s">
        <v>1668</v>
      </c>
      <c r="E9" s="207" t="s">
        <v>1669</v>
      </c>
    </row>
    <row r="10" spans="1:5" ht="30" customHeight="1">
      <c r="A10" s="342" t="s">
        <v>1670</v>
      </c>
      <c r="B10" s="344" t="s">
        <v>1671</v>
      </c>
      <c r="C10" s="207" t="s">
        <v>1672</v>
      </c>
      <c r="D10" s="207" t="s">
        <v>1673</v>
      </c>
      <c r="E10" s="207" t="s">
        <v>1674</v>
      </c>
    </row>
    <row r="11" spans="1:5" ht="30" customHeight="1">
      <c r="A11" s="342" t="s">
        <v>1675</v>
      </c>
      <c r="B11" s="343" t="s">
        <v>1676</v>
      </c>
      <c r="C11" s="207" t="s">
        <v>1677</v>
      </c>
      <c r="D11" s="207" t="s">
        <v>1678</v>
      </c>
      <c r="E11" s="207" t="s">
        <v>1679</v>
      </c>
    </row>
    <row r="12" spans="1:5" ht="30" customHeight="1">
      <c r="A12" s="342" t="s">
        <v>1680</v>
      </c>
      <c r="B12" s="343" t="s">
        <v>1681</v>
      </c>
      <c r="C12" s="207" t="s">
        <v>1682</v>
      </c>
      <c r="D12" s="207" t="s">
        <v>1683</v>
      </c>
      <c r="E12" s="207" t="s">
        <v>1684</v>
      </c>
    </row>
    <row r="13" spans="1:5" ht="30" customHeight="1">
      <c r="A13" s="342" t="s">
        <v>468</v>
      </c>
      <c r="B13" s="344" t="s">
        <v>1685</v>
      </c>
      <c r="C13" s="207" t="s">
        <v>1686</v>
      </c>
      <c r="D13" s="207" t="s">
        <v>1686</v>
      </c>
      <c r="E13" s="207" t="s">
        <v>1655</v>
      </c>
    </row>
    <row r="14" spans="1:5" ht="38.25" customHeight="1">
      <c r="A14" s="342" t="s">
        <v>1687</v>
      </c>
      <c r="B14" s="343" t="s">
        <v>1688</v>
      </c>
      <c r="C14" s="207" t="s">
        <v>1689</v>
      </c>
      <c r="D14" s="207" t="s">
        <v>1690</v>
      </c>
      <c r="E14" s="207" t="s">
        <v>1691</v>
      </c>
    </row>
    <row r="15" spans="1:5" ht="30" customHeight="1">
      <c r="A15" s="342" t="s">
        <v>1692</v>
      </c>
      <c r="B15" s="344" t="s">
        <v>1693</v>
      </c>
      <c r="C15" s="207" t="s">
        <v>1694</v>
      </c>
      <c r="D15" s="207" t="s">
        <v>1694</v>
      </c>
      <c r="E15" s="207" t="s">
        <v>1694</v>
      </c>
    </row>
    <row r="16" spans="1:5" ht="30" customHeight="1">
      <c r="A16" s="342" t="s">
        <v>1695</v>
      </c>
      <c r="B16" s="344" t="s">
        <v>1696</v>
      </c>
      <c r="C16" s="207" t="s">
        <v>1697</v>
      </c>
      <c r="D16" s="207" t="s">
        <v>1698</v>
      </c>
      <c r="E16" s="207" t="s">
        <v>1699</v>
      </c>
    </row>
    <row r="17" spans="1:5" ht="30" customHeight="1">
      <c r="A17" s="342" t="s">
        <v>918</v>
      </c>
      <c r="B17" s="344" t="s">
        <v>1700</v>
      </c>
      <c r="C17" s="207" t="s">
        <v>1701</v>
      </c>
      <c r="D17" s="207" t="s">
        <v>1701</v>
      </c>
      <c r="E17" s="207" t="s">
        <v>1701</v>
      </c>
    </row>
    <row r="18" spans="1:5" ht="30" customHeight="1">
      <c r="A18" s="342" t="s">
        <v>923</v>
      </c>
      <c r="B18" s="344" t="s">
        <v>1702</v>
      </c>
      <c r="C18" s="207" t="s">
        <v>1701</v>
      </c>
      <c r="D18" s="207" t="s">
        <v>1703</v>
      </c>
      <c r="E18" s="207" t="s">
        <v>1704</v>
      </c>
    </row>
    <row r="19" spans="1:5" ht="30" customHeight="1">
      <c r="A19" s="342" t="s">
        <v>1705</v>
      </c>
      <c r="B19" s="344" t="s">
        <v>1706</v>
      </c>
      <c r="C19" s="207" t="s">
        <v>1707</v>
      </c>
      <c r="D19" s="207" t="s">
        <v>1708</v>
      </c>
      <c r="E19" s="207" t="s">
        <v>1709</v>
      </c>
    </row>
    <row r="20" spans="1:5" ht="14.25" customHeight="1">
      <c r="A20" s="4"/>
      <c r="B20" s="4"/>
      <c r="C20" s="4"/>
      <c r="D20" s="4"/>
      <c r="E20" s="4"/>
    </row>
    <row r="21" spans="1:5" ht="14.25" customHeight="1">
      <c r="A21" s="4"/>
      <c r="B21" s="4"/>
      <c r="C21" s="4"/>
      <c r="D21" s="4"/>
      <c r="E21" s="4"/>
    </row>
    <row r="22" spans="1:5" ht="19.5" customHeight="1">
      <c r="A22" s="389" t="s">
        <v>1710</v>
      </c>
      <c r="B22" s="389"/>
      <c r="C22" s="389"/>
      <c r="D22" s="389"/>
      <c r="E22" s="389"/>
    </row>
    <row r="23" spans="1:5" ht="14.25" customHeight="1">
      <c r="A23" s="215" t="s">
        <v>1711</v>
      </c>
      <c r="B23" s="386" t="s">
        <v>835</v>
      </c>
      <c r="C23" s="386"/>
      <c r="D23" s="386"/>
      <c r="E23" s="386"/>
    </row>
    <row r="24" spans="1:5" ht="32.25" customHeight="1">
      <c r="A24" s="345" t="s">
        <v>1712</v>
      </c>
      <c r="B24" s="387" t="s">
        <v>1713</v>
      </c>
      <c r="C24" s="387"/>
      <c r="D24" s="387"/>
      <c r="E24" s="387"/>
    </row>
    <row r="25" spans="1:5" ht="24.75" customHeight="1">
      <c r="A25" s="345" t="s">
        <v>1714</v>
      </c>
      <c r="B25" s="368" t="s">
        <v>1715</v>
      </c>
      <c r="C25" s="368"/>
      <c r="D25" s="368"/>
      <c r="E25" s="368"/>
    </row>
    <row r="26" spans="1:5" ht="24.75" customHeight="1">
      <c r="A26" s="345" t="s">
        <v>1716</v>
      </c>
      <c r="B26" s="368" t="s">
        <v>1717</v>
      </c>
      <c r="C26" s="368"/>
      <c r="D26" s="368"/>
      <c r="E26" s="368"/>
    </row>
    <row r="27" spans="1:5" ht="36.75" customHeight="1">
      <c r="A27" s="345" t="s">
        <v>1718</v>
      </c>
      <c r="B27" s="368" t="s">
        <v>1719</v>
      </c>
      <c r="C27" s="368"/>
      <c r="D27" s="368"/>
      <c r="E27" s="368"/>
    </row>
    <row r="28" spans="1:5" ht="24.75" customHeight="1">
      <c r="A28" s="345" t="s">
        <v>1720</v>
      </c>
      <c r="B28" s="387" t="s">
        <v>1721</v>
      </c>
      <c r="C28" s="387"/>
      <c r="D28" s="387"/>
      <c r="E28" s="387"/>
    </row>
    <row r="29" spans="1:5" ht="24.75" customHeight="1">
      <c r="A29" s="345" t="s">
        <v>1722</v>
      </c>
      <c r="B29" s="368" t="s">
        <v>1723</v>
      </c>
      <c r="C29" s="368"/>
      <c r="D29" s="368"/>
      <c r="E29" s="368"/>
    </row>
    <row r="30" spans="1:5" ht="24.75" customHeight="1">
      <c r="A30" s="345" t="s">
        <v>1724</v>
      </c>
      <c r="B30" s="368" t="s">
        <v>1725</v>
      </c>
      <c r="C30" s="368"/>
      <c r="D30" s="368"/>
      <c r="E30" s="368"/>
    </row>
    <row r="31" spans="1:5" ht="24.75" customHeight="1">
      <c r="A31" s="345" t="s">
        <v>1726</v>
      </c>
      <c r="B31" s="368" t="s">
        <v>1727</v>
      </c>
      <c r="C31" s="368"/>
      <c r="D31" s="368"/>
      <c r="E31" s="368"/>
    </row>
    <row r="32" spans="1:5" ht="14.25" customHeight="1">
      <c r="A32" s="4"/>
      <c r="B32" s="4"/>
      <c r="C32" s="4"/>
      <c r="D32" s="4"/>
      <c r="E32" s="4"/>
    </row>
    <row r="33" spans="1:5" ht="14.25" customHeight="1">
      <c r="A33" s="4"/>
      <c r="B33" s="4"/>
      <c r="C33" s="4"/>
      <c r="D33" s="4"/>
      <c r="E33" s="4"/>
    </row>
    <row r="34" spans="1:5" ht="14.25" customHeight="1">
      <c r="A34" s="386" t="s">
        <v>1728</v>
      </c>
      <c r="B34" s="386"/>
      <c r="C34" s="386"/>
      <c r="D34" s="386"/>
      <c r="E34" s="386"/>
    </row>
    <row r="35" spans="1:5" ht="43.5" customHeight="1">
      <c r="A35" s="346" t="s">
        <v>1729</v>
      </c>
      <c r="B35" s="368" t="s">
        <v>1730</v>
      </c>
      <c r="C35" s="368"/>
      <c r="D35" s="368"/>
      <c r="E35" s="368"/>
    </row>
    <row r="36" spans="1:5" ht="43.5" customHeight="1">
      <c r="A36" s="346" t="s">
        <v>1731</v>
      </c>
      <c r="B36" s="368" t="s">
        <v>1732</v>
      </c>
      <c r="C36" s="368"/>
      <c r="D36" s="368"/>
      <c r="E36" s="368"/>
    </row>
    <row r="37" spans="1:5" ht="43.5" customHeight="1">
      <c r="A37" s="346" t="s">
        <v>1733</v>
      </c>
      <c r="B37" s="368" t="s">
        <v>1734</v>
      </c>
      <c r="C37" s="368"/>
      <c r="D37" s="368"/>
      <c r="E37" s="368"/>
    </row>
    <row r="38" spans="1:5" ht="43.5" customHeight="1">
      <c r="A38" s="346" t="s">
        <v>1735</v>
      </c>
      <c r="B38" s="368" t="s">
        <v>1736</v>
      </c>
      <c r="C38" s="368"/>
      <c r="D38" s="368"/>
      <c r="E38" s="368"/>
    </row>
    <row r="39" spans="1:5" ht="43.5" customHeight="1">
      <c r="A39" s="346" t="s">
        <v>1737</v>
      </c>
      <c r="B39" s="368" t="s">
        <v>1738</v>
      </c>
      <c r="C39" s="368"/>
      <c r="D39" s="368"/>
      <c r="E39" s="368"/>
    </row>
    <row r="40" spans="1:5" ht="14.25" customHeight="1">
      <c r="A40" s="4"/>
      <c r="B40" s="4"/>
      <c r="C40" s="4"/>
      <c r="D40" s="4"/>
      <c r="E40" s="4"/>
    </row>
    <row r="41" spans="1:5" ht="14.25" customHeight="1">
      <c r="A41" s="4"/>
      <c r="B41" s="4"/>
      <c r="C41" s="4"/>
      <c r="D41" s="4"/>
      <c r="E41" s="4"/>
    </row>
    <row r="42" spans="1:5" ht="14.25" customHeight="1">
      <c r="A42" s="4"/>
      <c r="B42" s="4"/>
      <c r="C42" s="4"/>
      <c r="D42" s="4"/>
      <c r="E42" s="4"/>
    </row>
    <row r="43" spans="1:5" ht="14.25" customHeight="1">
      <c r="A43" s="4"/>
      <c r="B43" s="4"/>
      <c r="C43" s="4"/>
      <c r="D43" s="4"/>
      <c r="E43" s="4"/>
    </row>
    <row r="44" spans="1:5" ht="14.25" customHeight="1">
      <c r="A44" s="4"/>
      <c r="B44" s="4"/>
      <c r="C44" s="4"/>
      <c r="D44" s="4"/>
      <c r="E44" s="4"/>
    </row>
    <row r="45" spans="1:5" ht="14.25" customHeight="1">
      <c r="A45" s="4"/>
      <c r="B45" s="4"/>
      <c r="C45" s="4"/>
      <c r="D45" s="4"/>
      <c r="E45" s="4"/>
    </row>
    <row r="46" spans="1:5" ht="14.25" customHeight="1">
      <c r="A46" s="4"/>
      <c r="B46" s="4"/>
      <c r="C46" s="4"/>
      <c r="D46" s="4"/>
      <c r="E46" s="4"/>
    </row>
    <row r="47" spans="1:5" ht="14.25" customHeight="1">
      <c r="A47" s="4"/>
      <c r="B47" s="4"/>
      <c r="C47" s="4"/>
      <c r="D47" s="4"/>
      <c r="E47" s="4"/>
    </row>
    <row r="48" spans="1:5" ht="14.25" customHeight="1">
      <c r="A48" s="4"/>
      <c r="B48" s="4"/>
      <c r="C48" s="4"/>
      <c r="D48" s="4"/>
      <c r="E48" s="4"/>
    </row>
    <row r="49" spans="1:5" ht="14.25" customHeight="1">
      <c r="A49" s="4"/>
      <c r="B49" s="4"/>
      <c r="C49" s="4"/>
      <c r="D49" s="4"/>
      <c r="E49" s="4"/>
    </row>
    <row r="50" spans="1:5" ht="14.25" customHeight="1">
      <c r="A50" s="4"/>
      <c r="B50" s="4"/>
      <c r="C50" s="4"/>
      <c r="D50" s="4"/>
      <c r="E50" s="4"/>
    </row>
    <row r="51" spans="1:5" ht="14.25" customHeight="1">
      <c r="A51" s="4"/>
      <c r="B51" s="4"/>
      <c r="C51" s="4"/>
      <c r="D51" s="4"/>
      <c r="E51" s="4"/>
    </row>
    <row r="52" spans="1:5" ht="14.25" customHeight="1">
      <c r="A52" s="4"/>
      <c r="B52" s="4"/>
      <c r="C52" s="4"/>
      <c r="D52" s="4"/>
      <c r="E52" s="4"/>
    </row>
    <row r="53" spans="1:5" ht="14.25" customHeight="1">
      <c r="A53" s="4"/>
      <c r="B53" s="4"/>
      <c r="C53" s="4"/>
      <c r="D53" s="4"/>
      <c r="E53" s="4"/>
    </row>
    <row r="54" spans="1:5" ht="14.25" customHeight="1">
      <c r="A54" s="4"/>
      <c r="B54" s="4"/>
      <c r="C54" s="4"/>
      <c r="D54" s="4"/>
      <c r="E54" s="4"/>
    </row>
    <row r="55" spans="1:5" ht="14.25" customHeight="1">
      <c r="A55" s="4"/>
      <c r="B55" s="4"/>
      <c r="C55" s="4"/>
      <c r="D55" s="4"/>
      <c r="E55" s="4"/>
    </row>
    <row r="56" spans="1:5" ht="14.25" customHeight="1">
      <c r="A56" s="4"/>
      <c r="B56" s="4"/>
      <c r="C56" s="4"/>
      <c r="D56" s="4"/>
      <c r="E56" s="4"/>
    </row>
    <row r="57" spans="1:5" ht="14.25" customHeight="1">
      <c r="A57" s="4"/>
      <c r="B57" s="4"/>
      <c r="C57" s="4"/>
      <c r="D57" s="4"/>
      <c r="E57" s="4"/>
    </row>
    <row r="58" spans="1:5" ht="14.25" customHeight="1">
      <c r="A58" s="4"/>
      <c r="B58" s="4"/>
      <c r="C58" s="4"/>
      <c r="D58" s="4"/>
      <c r="E58" s="4"/>
    </row>
    <row r="59" spans="1:5" ht="14.25" customHeight="1">
      <c r="A59" s="4"/>
      <c r="B59" s="4"/>
      <c r="C59" s="4"/>
      <c r="D59" s="4"/>
      <c r="E59" s="4"/>
    </row>
    <row r="60" spans="1:5" ht="14.25" customHeight="1">
      <c r="A60" s="4"/>
      <c r="B60" s="4"/>
      <c r="C60" s="4"/>
      <c r="D60" s="4"/>
      <c r="E60" s="4"/>
    </row>
    <row r="61" spans="1:5" ht="14.25" customHeight="1">
      <c r="A61" s="4"/>
      <c r="B61" s="4"/>
      <c r="C61" s="4"/>
      <c r="D61" s="4"/>
      <c r="E61" s="4"/>
    </row>
    <row r="62" spans="1:5" ht="14.25" customHeight="1">
      <c r="A62" s="4"/>
      <c r="B62" s="4"/>
      <c r="C62" s="4"/>
      <c r="D62" s="4"/>
      <c r="E62" s="4"/>
    </row>
    <row r="63" spans="1:5" ht="14.25" customHeight="1">
      <c r="A63" s="4"/>
      <c r="B63" s="4"/>
      <c r="C63" s="4"/>
      <c r="D63" s="4"/>
      <c r="E63" s="4"/>
    </row>
    <row r="64" spans="1:5" ht="14.25" customHeight="1">
      <c r="A64" s="4"/>
      <c r="B64" s="4"/>
      <c r="C64" s="4"/>
      <c r="D64" s="4"/>
      <c r="E64" s="4"/>
    </row>
    <row r="65" spans="1:5" ht="14.25" customHeight="1">
      <c r="A65" s="4"/>
      <c r="B65" s="4"/>
      <c r="C65" s="4"/>
      <c r="D65" s="4"/>
      <c r="E65" s="4"/>
    </row>
    <row r="66" spans="1:5" ht="14.25" customHeight="1">
      <c r="A66" s="4"/>
      <c r="B66" s="4"/>
      <c r="C66" s="4"/>
      <c r="D66" s="4"/>
      <c r="E66" s="4"/>
    </row>
    <row r="67" spans="1:5" ht="14.25" customHeight="1">
      <c r="A67" s="4"/>
      <c r="B67" s="4"/>
      <c r="C67" s="4"/>
      <c r="D67" s="4"/>
      <c r="E67" s="4"/>
    </row>
    <row r="68" spans="1:5" ht="14.25" customHeight="1">
      <c r="A68" s="4"/>
      <c r="B68" s="4"/>
      <c r="C68" s="4"/>
      <c r="D68" s="4"/>
      <c r="E68" s="4"/>
    </row>
    <row r="69" spans="1:5" ht="14.25" customHeight="1">
      <c r="A69" s="4"/>
      <c r="B69" s="4"/>
      <c r="C69" s="4"/>
      <c r="D69" s="4"/>
      <c r="E69" s="4"/>
    </row>
    <row r="70" spans="1:5" ht="14.25" customHeight="1">
      <c r="A70" s="4"/>
      <c r="B70" s="4"/>
      <c r="C70" s="4"/>
      <c r="D70" s="4"/>
      <c r="E70" s="4"/>
    </row>
    <row r="71" spans="1:5" ht="14.25" customHeight="1">
      <c r="A71" s="4"/>
      <c r="B71" s="4"/>
      <c r="C71" s="4"/>
      <c r="D71" s="4"/>
      <c r="E71" s="4"/>
    </row>
    <row r="72" spans="1:5" ht="14.25" customHeight="1">
      <c r="A72" s="4"/>
      <c r="B72" s="4"/>
      <c r="C72" s="4"/>
      <c r="D72" s="4"/>
      <c r="E72" s="4"/>
    </row>
    <row r="73" spans="1:5" ht="14.25" customHeight="1">
      <c r="A73" s="4"/>
      <c r="B73" s="4"/>
      <c r="C73" s="4"/>
      <c r="D73" s="4"/>
      <c r="E73" s="4"/>
    </row>
    <row r="74" spans="1:5" ht="14.25" customHeight="1">
      <c r="A74" s="4"/>
      <c r="B74" s="4"/>
      <c r="C74" s="4"/>
      <c r="D74" s="4"/>
      <c r="E74" s="4"/>
    </row>
    <row r="75" spans="1:5" ht="14.25" customHeight="1">
      <c r="A75" s="4"/>
      <c r="B75" s="4"/>
      <c r="C75" s="4"/>
      <c r="D75" s="4"/>
      <c r="E75" s="4"/>
    </row>
    <row r="76" spans="1:5" ht="14.25" customHeight="1">
      <c r="A76" s="4"/>
      <c r="B76" s="4"/>
      <c r="C76" s="4"/>
      <c r="D76" s="4"/>
      <c r="E76" s="4"/>
    </row>
    <row r="77" spans="1:5" ht="14.25" customHeight="1">
      <c r="A77" s="4"/>
      <c r="B77" s="4"/>
      <c r="C77" s="4"/>
      <c r="D77" s="4"/>
      <c r="E77" s="4"/>
    </row>
    <row r="78" spans="1:5" ht="14.25" customHeight="1">
      <c r="A78" s="4"/>
      <c r="B78" s="4"/>
      <c r="C78" s="4"/>
      <c r="D78" s="4"/>
      <c r="E78" s="4"/>
    </row>
    <row r="79" spans="1:5" ht="14.25" customHeight="1">
      <c r="A79" s="4"/>
      <c r="B79" s="4"/>
      <c r="C79" s="4"/>
      <c r="D79" s="4"/>
      <c r="E79" s="4"/>
    </row>
    <row r="80" spans="1:5" ht="14.25" customHeight="1">
      <c r="A80" s="4"/>
      <c r="B80" s="4"/>
      <c r="C80" s="4"/>
      <c r="D80" s="4"/>
      <c r="E80" s="4"/>
    </row>
    <row r="81" spans="1:5" ht="14.25" customHeight="1">
      <c r="A81" s="4"/>
      <c r="B81" s="4"/>
      <c r="C81" s="4"/>
      <c r="D81" s="4"/>
      <c r="E81" s="4"/>
    </row>
    <row r="82" spans="1:5" ht="14.25" customHeight="1">
      <c r="A82" s="4"/>
      <c r="B82" s="4"/>
      <c r="C82" s="4"/>
      <c r="D82" s="4"/>
      <c r="E82" s="4"/>
    </row>
    <row r="83" spans="1:5" ht="14.25" customHeight="1">
      <c r="A83" s="4"/>
      <c r="B83" s="4"/>
      <c r="C83" s="4"/>
      <c r="D83" s="4"/>
      <c r="E83" s="4"/>
    </row>
    <row r="84" spans="1:5" ht="14.25" customHeight="1">
      <c r="A84" s="4"/>
      <c r="B84" s="4"/>
      <c r="C84" s="4"/>
      <c r="D84" s="4"/>
      <c r="E84" s="4"/>
    </row>
    <row r="85" spans="1:5" ht="14.25" customHeight="1">
      <c r="A85" s="4"/>
      <c r="B85" s="4"/>
      <c r="C85" s="4"/>
      <c r="D85" s="4"/>
      <c r="E85" s="4"/>
    </row>
    <row r="86" spans="1:5" ht="14.25" customHeight="1">
      <c r="A86" s="4"/>
      <c r="B86" s="4"/>
      <c r="C86" s="4"/>
      <c r="D86" s="4"/>
      <c r="E86" s="4"/>
    </row>
    <row r="87" spans="1:5" ht="14.25" customHeight="1">
      <c r="A87" s="4"/>
      <c r="B87" s="4"/>
      <c r="C87" s="4"/>
      <c r="D87" s="4"/>
      <c r="E87" s="4"/>
    </row>
    <row r="88" spans="1:5" ht="14.25" customHeight="1">
      <c r="A88" s="4"/>
      <c r="B88" s="4"/>
      <c r="C88" s="4"/>
      <c r="D88" s="4"/>
      <c r="E88" s="4"/>
    </row>
    <row r="89" spans="1:5" ht="14.25" customHeight="1">
      <c r="A89" s="4"/>
      <c r="B89" s="4"/>
      <c r="C89" s="4"/>
      <c r="D89" s="4"/>
      <c r="E89" s="4"/>
    </row>
    <row r="90" spans="1:5" ht="14.25" customHeight="1">
      <c r="A90" s="4"/>
      <c r="B90" s="4"/>
      <c r="C90" s="4"/>
      <c r="D90" s="4"/>
      <c r="E90" s="4"/>
    </row>
    <row r="91" spans="1:5" ht="14.25" customHeight="1">
      <c r="A91" s="4"/>
      <c r="B91" s="4"/>
      <c r="C91" s="4"/>
      <c r="D91" s="4"/>
      <c r="E91" s="4"/>
    </row>
    <row r="92" spans="1:5" ht="14.25" customHeight="1">
      <c r="A92" s="4"/>
      <c r="B92" s="4"/>
      <c r="C92" s="4"/>
      <c r="D92" s="4"/>
      <c r="E92" s="4"/>
    </row>
    <row r="93" spans="1:5" ht="14.25" customHeight="1">
      <c r="A93" s="4"/>
      <c r="B93" s="4"/>
      <c r="C93" s="4"/>
      <c r="D93" s="4"/>
      <c r="E93" s="4"/>
    </row>
    <row r="94" spans="1:5" ht="14.25" customHeight="1">
      <c r="A94" s="4"/>
      <c r="B94" s="4"/>
      <c r="C94" s="4"/>
      <c r="D94" s="4"/>
      <c r="E94" s="4"/>
    </row>
    <row r="95" spans="1:5" ht="14.25" customHeight="1">
      <c r="A95" s="4"/>
      <c r="B95" s="4"/>
      <c r="C95" s="4"/>
      <c r="D95" s="4"/>
      <c r="E95" s="4"/>
    </row>
    <row r="96" spans="1:5" ht="14.25" customHeight="1">
      <c r="A96" s="4"/>
      <c r="B96" s="4"/>
      <c r="C96" s="4"/>
      <c r="D96" s="4"/>
      <c r="E96" s="4"/>
    </row>
    <row r="97" spans="1:5" ht="14.25" customHeight="1">
      <c r="A97" s="4"/>
      <c r="B97" s="4"/>
      <c r="C97" s="4"/>
      <c r="D97" s="4"/>
      <c r="E97" s="4"/>
    </row>
    <row r="98" spans="1:5" ht="14.25" customHeight="1">
      <c r="A98" s="4"/>
      <c r="B98" s="4"/>
      <c r="C98" s="4"/>
      <c r="D98" s="4"/>
      <c r="E98" s="4"/>
    </row>
    <row r="99" spans="1:5" ht="14.25" customHeight="1">
      <c r="A99" s="4"/>
      <c r="B99" s="4"/>
      <c r="C99" s="4"/>
      <c r="D99" s="4"/>
      <c r="E99" s="4"/>
    </row>
    <row r="100" spans="1:5" ht="14.25" customHeight="1">
      <c r="A100" s="4"/>
      <c r="B100" s="4"/>
      <c r="C100" s="4"/>
      <c r="D100" s="4"/>
      <c r="E100" s="4"/>
    </row>
    <row r="101" spans="1:5" ht="14.25" customHeight="1">
      <c r="A101" s="4"/>
      <c r="B101" s="4"/>
      <c r="C101" s="4"/>
      <c r="D101" s="4"/>
      <c r="E101" s="4"/>
    </row>
    <row r="102" spans="1:5" ht="14.25" customHeight="1">
      <c r="A102" s="4"/>
      <c r="B102" s="4"/>
      <c r="C102" s="4"/>
      <c r="D102" s="4"/>
      <c r="E102" s="4"/>
    </row>
    <row r="103" spans="1:5" ht="14.25" customHeight="1">
      <c r="A103" s="4"/>
      <c r="B103" s="4"/>
      <c r="C103" s="4"/>
      <c r="D103" s="4"/>
      <c r="E103" s="4"/>
    </row>
    <row r="104" spans="1:5" ht="14.25" customHeight="1">
      <c r="A104" s="4"/>
      <c r="B104" s="4"/>
      <c r="C104" s="4"/>
      <c r="D104" s="4"/>
      <c r="E104" s="4"/>
    </row>
    <row r="105" spans="1:5" ht="14.25" customHeight="1">
      <c r="A105" s="4"/>
      <c r="B105" s="4"/>
      <c r="C105" s="4"/>
      <c r="D105" s="4"/>
      <c r="E105" s="4"/>
    </row>
    <row r="106" spans="1:5" ht="14.25" customHeight="1">
      <c r="A106" s="4"/>
      <c r="B106" s="4"/>
      <c r="C106" s="4"/>
      <c r="D106" s="4"/>
      <c r="E106" s="4"/>
    </row>
    <row r="107" spans="1:5" ht="14.25" customHeight="1">
      <c r="A107" s="4"/>
      <c r="B107" s="4"/>
      <c r="C107" s="4"/>
      <c r="D107" s="4"/>
      <c r="E107" s="4"/>
    </row>
    <row r="108" spans="1:5" ht="14.25" customHeight="1">
      <c r="A108" s="4"/>
      <c r="B108" s="4"/>
      <c r="C108" s="4"/>
      <c r="D108" s="4"/>
      <c r="E108" s="4"/>
    </row>
    <row r="109" spans="1:5" ht="14.25" customHeight="1">
      <c r="A109" s="4"/>
      <c r="B109" s="4"/>
      <c r="C109" s="4"/>
      <c r="D109" s="4"/>
      <c r="E109" s="4"/>
    </row>
    <row r="110" spans="1:5" ht="14.25" customHeight="1">
      <c r="A110" s="4"/>
      <c r="B110" s="4"/>
      <c r="C110" s="4"/>
      <c r="D110" s="4"/>
      <c r="E110" s="4"/>
    </row>
    <row r="111" spans="1:5" ht="14.25" customHeight="1">
      <c r="A111" s="4"/>
      <c r="B111" s="4"/>
      <c r="C111" s="4"/>
      <c r="D111" s="4"/>
      <c r="E111" s="4"/>
    </row>
    <row r="112" spans="1:5" ht="14.25" customHeight="1">
      <c r="A112" s="4"/>
      <c r="B112" s="4"/>
      <c r="C112" s="4"/>
      <c r="D112" s="4"/>
      <c r="E112" s="4"/>
    </row>
    <row r="113" spans="1:5" ht="14.25" customHeight="1">
      <c r="A113" s="4"/>
      <c r="B113" s="4"/>
      <c r="C113" s="4"/>
      <c r="D113" s="4"/>
      <c r="E113" s="4"/>
    </row>
    <row r="114" spans="1:5" ht="14.25" customHeight="1">
      <c r="A114" s="4"/>
      <c r="B114" s="4"/>
      <c r="C114" s="4"/>
      <c r="D114" s="4"/>
      <c r="E114" s="4"/>
    </row>
    <row r="115" spans="1:5" ht="14.25" customHeight="1">
      <c r="A115" s="4"/>
      <c r="B115" s="4"/>
      <c r="C115" s="4"/>
      <c r="D115" s="4"/>
      <c r="E115" s="4"/>
    </row>
    <row r="116" spans="1:5" ht="14.25" customHeight="1">
      <c r="A116" s="4"/>
      <c r="B116" s="4"/>
      <c r="C116" s="4"/>
      <c r="D116" s="4"/>
      <c r="E116" s="4"/>
    </row>
    <row r="117" spans="1:5" ht="14.25" customHeight="1">
      <c r="A117" s="4"/>
      <c r="B117" s="4"/>
      <c r="C117" s="4"/>
      <c r="D117" s="4"/>
      <c r="E117" s="4"/>
    </row>
    <row r="118" spans="1:5" ht="14.25" customHeight="1">
      <c r="A118" s="4"/>
      <c r="B118" s="4"/>
      <c r="C118" s="4"/>
      <c r="D118" s="4"/>
      <c r="E118" s="4"/>
    </row>
    <row r="119" spans="1:5" ht="14.25" customHeight="1">
      <c r="A119" s="4"/>
      <c r="B119" s="4"/>
      <c r="C119" s="4"/>
      <c r="D119" s="4"/>
      <c r="E119" s="4"/>
    </row>
    <row r="120" spans="1:5" ht="14.25" customHeight="1">
      <c r="A120" s="4"/>
      <c r="B120" s="4"/>
      <c r="C120" s="4"/>
      <c r="D120" s="4"/>
      <c r="E120" s="4"/>
    </row>
    <row r="121" spans="1:5" ht="14.25" customHeight="1">
      <c r="A121" s="4"/>
      <c r="B121" s="4"/>
      <c r="C121" s="4"/>
      <c r="D121" s="4"/>
      <c r="E121" s="4"/>
    </row>
    <row r="122" spans="1:5" ht="14.25" customHeight="1">
      <c r="A122" s="4"/>
      <c r="B122" s="4"/>
      <c r="C122" s="4"/>
      <c r="D122" s="4"/>
      <c r="E122" s="4"/>
    </row>
    <row r="123" spans="1:5" ht="14.25" customHeight="1">
      <c r="A123" s="4"/>
      <c r="B123" s="4"/>
      <c r="C123" s="4"/>
      <c r="D123" s="4"/>
      <c r="E123" s="4"/>
    </row>
    <row r="124" spans="1:5" ht="14.25" customHeight="1">
      <c r="A124" s="4"/>
      <c r="B124" s="4"/>
      <c r="C124" s="4"/>
      <c r="D124" s="4"/>
      <c r="E124" s="4"/>
    </row>
    <row r="125" spans="1:5" ht="14.25" customHeight="1">
      <c r="A125" s="4"/>
      <c r="B125" s="4"/>
      <c r="C125" s="4"/>
      <c r="D125" s="4"/>
      <c r="E125" s="4"/>
    </row>
    <row r="126" spans="1:5" ht="14.25" customHeight="1">
      <c r="A126" s="4"/>
      <c r="B126" s="4"/>
      <c r="C126" s="4"/>
      <c r="D126" s="4"/>
      <c r="E126" s="4"/>
    </row>
    <row r="127" spans="1:5" ht="14.25" customHeight="1">
      <c r="A127" s="4"/>
      <c r="B127" s="4"/>
      <c r="C127" s="4"/>
      <c r="D127" s="4"/>
      <c r="E127" s="4"/>
    </row>
    <row r="128" spans="1:5" ht="14.25" customHeight="1">
      <c r="A128" s="4"/>
      <c r="B128" s="4"/>
      <c r="C128" s="4"/>
      <c r="D128" s="4"/>
      <c r="E128" s="4"/>
    </row>
    <row r="129" spans="1:5" ht="14.25" customHeight="1">
      <c r="A129" s="4"/>
      <c r="B129" s="4"/>
      <c r="C129" s="4"/>
      <c r="D129" s="4"/>
      <c r="E129" s="4"/>
    </row>
    <row r="130" spans="1:5" ht="14.25" customHeight="1">
      <c r="A130" s="4"/>
      <c r="B130" s="4"/>
      <c r="C130" s="4"/>
      <c r="D130" s="4"/>
      <c r="E130" s="4"/>
    </row>
    <row r="131" spans="1:5" ht="14.25" customHeight="1">
      <c r="A131" s="4"/>
      <c r="B131" s="4"/>
      <c r="C131" s="4"/>
      <c r="D131" s="4"/>
      <c r="E131" s="4"/>
    </row>
    <row r="132" spans="1:5" ht="14.25" customHeight="1">
      <c r="A132" s="4"/>
      <c r="B132" s="4"/>
      <c r="C132" s="4"/>
      <c r="D132" s="4"/>
      <c r="E132" s="4"/>
    </row>
    <row r="133" spans="1:5" ht="14.25" customHeight="1">
      <c r="A133" s="4"/>
      <c r="B133" s="4"/>
      <c r="C133" s="4"/>
      <c r="D133" s="4"/>
      <c r="E133" s="4"/>
    </row>
    <row r="134" spans="1:5" ht="14.25" customHeight="1">
      <c r="A134" s="4"/>
      <c r="B134" s="4"/>
      <c r="C134" s="4"/>
      <c r="D134" s="4"/>
      <c r="E134" s="4"/>
    </row>
    <row r="135" spans="1:5" ht="14.25" customHeight="1">
      <c r="A135" s="4"/>
      <c r="B135" s="4"/>
      <c r="C135" s="4"/>
      <c r="D135" s="4"/>
      <c r="E135" s="4"/>
    </row>
    <row r="136" spans="1:5" ht="14.25" customHeight="1">
      <c r="A136" s="4"/>
      <c r="B136" s="4"/>
      <c r="C136" s="4"/>
      <c r="D136" s="4"/>
      <c r="E136" s="4"/>
    </row>
    <row r="137" spans="1:5" ht="14.25" customHeight="1">
      <c r="A137" s="4"/>
      <c r="B137" s="4"/>
      <c r="C137" s="4"/>
      <c r="D137" s="4"/>
      <c r="E137" s="4"/>
    </row>
    <row r="138" spans="1:5" ht="14.25" customHeight="1">
      <c r="A138" s="4"/>
      <c r="B138" s="4"/>
      <c r="C138" s="4"/>
      <c r="D138" s="4"/>
      <c r="E138" s="4"/>
    </row>
    <row r="139" spans="1:5" ht="14.25" customHeight="1">
      <c r="A139" s="4"/>
      <c r="B139" s="4"/>
      <c r="C139" s="4"/>
      <c r="D139" s="4"/>
      <c r="E139" s="4"/>
    </row>
    <row r="140" spans="1:5" ht="14.25" customHeight="1">
      <c r="A140" s="4"/>
      <c r="B140" s="4"/>
      <c r="C140" s="4"/>
      <c r="D140" s="4"/>
      <c r="E140" s="4"/>
    </row>
    <row r="141" spans="1:5" ht="14.25" customHeight="1">
      <c r="A141" s="4"/>
      <c r="B141" s="4"/>
      <c r="C141" s="4"/>
      <c r="D141" s="4"/>
      <c r="E141" s="4"/>
    </row>
    <row r="142" spans="1:5" ht="14.25" customHeight="1">
      <c r="A142" s="4"/>
      <c r="B142" s="4"/>
      <c r="C142" s="4"/>
      <c r="D142" s="4"/>
      <c r="E142" s="4"/>
    </row>
    <row r="143" spans="1:5" ht="14.25" customHeight="1">
      <c r="A143" s="4"/>
      <c r="B143" s="4"/>
      <c r="C143" s="4"/>
      <c r="D143" s="4"/>
      <c r="E143" s="4"/>
    </row>
    <row r="144" spans="1:5" ht="14.25" customHeight="1">
      <c r="A144" s="4"/>
      <c r="B144" s="4"/>
      <c r="C144" s="4"/>
      <c r="D144" s="4"/>
      <c r="E144" s="4"/>
    </row>
    <row r="145" spans="1:5" ht="14.25" customHeight="1">
      <c r="A145" s="4"/>
      <c r="B145" s="4"/>
      <c r="C145" s="4"/>
      <c r="D145" s="4"/>
      <c r="E145" s="4"/>
    </row>
    <row r="146" spans="1:5" ht="14.25" customHeight="1">
      <c r="A146" s="4"/>
      <c r="B146" s="4"/>
      <c r="C146" s="4"/>
      <c r="D146" s="4"/>
      <c r="E146" s="4"/>
    </row>
    <row r="147" spans="1:5" ht="14.25" customHeight="1">
      <c r="A147" s="4"/>
      <c r="B147" s="4"/>
      <c r="C147" s="4"/>
      <c r="D147" s="4"/>
      <c r="E147" s="4"/>
    </row>
    <row r="148" spans="1:5" ht="14.25" customHeight="1">
      <c r="A148" s="4"/>
      <c r="B148" s="4"/>
      <c r="C148" s="4"/>
      <c r="D148" s="4"/>
      <c r="E148" s="4"/>
    </row>
    <row r="149" spans="1:5" ht="14.25" customHeight="1">
      <c r="A149" s="4"/>
      <c r="B149" s="4"/>
      <c r="C149" s="4"/>
      <c r="D149" s="4"/>
      <c r="E149" s="4"/>
    </row>
    <row r="150" spans="1:5" ht="14.25" customHeight="1">
      <c r="A150" s="4"/>
      <c r="B150" s="4"/>
      <c r="C150" s="4"/>
      <c r="D150" s="4"/>
      <c r="E150" s="4"/>
    </row>
    <row r="151" spans="1:5" ht="14.25" customHeight="1">
      <c r="A151" s="4"/>
      <c r="B151" s="4"/>
      <c r="C151" s="4"/>
      <c r="D151" s="4"/>
      <c r="E151" s="4"/>
    </row>
    <row r="152" spans="1:5" ht="14.25" customHeight="1">
      <c r="A152" s="4"/>
      <c r="B152" s="4"/>
      <c r="C152" s="4"/>
      <c r="D152" s="4"/>
      <c r="E152" s="4"/>
    </row>
    <row r="153" spans="1:5" ht="14.25" customHeight="1">
      <c r="A153" s="4"/>
      <c r="B153" s="4"/>
      <c r="C153" s="4"/>
      <c r="D153" s="4"/>
      <c r="E153" s="4"/>
    </row>
    <row r="154" spans="1:5" ht="14.25" customHeight="1">
      <c r="A154" s="4"/>
      <c r="B154" s="4"/>
      <c r="C154" s="4"/>
      <c r="D154" s="4"/>
      <c r="E154" s="4"/>
    </row>
    <row r="155" spans="1:5" ht="14.25" customHeight="1">
      <c r="A155" s="4"/>
      <c r="B155" s="4"/>
      <c r="C155" s="4"/>
      <c r="D155" s="4"/>
      <c r="E155" s="4"/>
    </row>
    <row r="156" spans="1:5" ht="14.25" customHeight="1">
      <c r="A156" s="4"/>
      <c r="B156" s="4"/>
      <c r="C156" s="4"/>
      <c r="D156" s="4"/>
      <c r="E156" s="4"/>
    </row>
    <row r="157" spans="1:5" ht="14.25" customHeight="1">
      <c r="A157" s="4"/>
      <c r="B157" s="4"/>
      <c r="C157" s="4"/>
      <c r="D157" s="4"/>
      <c r="E157" s="4"/>
    </row>
    <row r="158" spans="1:5" ht="14.25" customHeight="1">
      <c r="A158" s="4"/>
      <c r="B158" s="4"/>
      <c r="C158" s="4"/>
      <c r="D158" s="4"/>
      <c r="E158" s="4"/>
    </row>
    <row r="159" spans="1:5" ht="14.25" customHeight="1">
      <c r="A159" s="4"/>
      <c r="B159" s="4"/>
      <c r="C159" s="4"/>
      <c r="D159" s="4"/>
      <c r="E159" s="4"/>
    </row>
    <row r="160" spans="1:5" ht="14.25" customHeight="1">
      <c r="A160" s="4"/>
      <c r="B160" s="4"/>
      <c r="C160" s="4"/>
      <c r="D160" s="4"/>
      <c r="E160" s="4"/>
    </row>
    <row r="161" spans="1:5" ht="14.25" customHeight="1">
      <c r="A161" s="4"/>
      <c r="B161" s="4"/>
      <c r="C161" s="4"/>
      <c r="D161" s="4"/>
      <c r="E161" s="4"/>
    </row>
    <row r="162" spans="1:5" ht="14.25" customHeight="1">
      <c r="A162" s="4"/>
      <c r="B162" s="4"/>
      <c r="C162" s="4"/>
      <c r="D162" s="4"/>
      <c r="E162" s="4"/>
    </row>
    <row r="163" spans="1:5" ht="14.25" customHeight="1">
      <c r="A163" s="4"/>
      <c r="B163" s="4"/>
      <c r="C163" s="4"/>
      <c r="D163" s="4"/>
      <c r="E163" s="4"/>
    </row>
    <row r="164" spans="1:5" ht="14.25" customHeight="1">
      <c r="A164" s="4"/>
      <c r="B164" s="4"/>
      <c r="C164" s="4"/>
      <c r="D164" s="4"/>
      <c r="E164" s="4"/>
    </row>
    <row r="165" spans="1:5" ht="14.25" customHeight="1">
      <c r="A165" s="4"/>
      <c r="B165" s="4"/>
      <c r="C165" s="4"/>
      <c r="D165" s="4"/>
      <c r="E165" s="4"/>
    </row>
    <row r="166" spans="1:5" ht="14.25" customHeight="1">
      <c r="A166" s="4"/>
      <c r="B166" s="4"/>
      <c r="C166" s="4"/>
      <c r="D166" s="4"/>
      <c r="E166" s="4"/>
    </row>
    <row r="167" spans="1:5" ht="14.25" customHeight="1">
      <c r="A167" s="4"/>
      <c r="B167" s="4"/>
      <c r="C167" s="4"/>
      <c r="D167" s="4"/>
      <c r="E167" s="4"/>
    </row>
    <row r="168" spans="1:5" ht="14.25" customHeight="1">
      <c r="A168" s="4"/>
      <c r="B168" s="4"/>
      <c r="C168" s="4"/>
      <c r="D168" s="4"/>
      <c r="E168" s="4"/>
    </row>
    <row r="169" spans="1:5" ht="14.25" customHeight="1">
      <c r="A169" s="4"/>
      <c r="B169" s="4"/>
      <c r="C169" s="4"/>
      <c r="D169" s="4"/>
      <c r="E169" s="4"/>
    </row>
    <row r="170" spans="1:5" ht="14.25" customHeight="1">
      <c r="A170" s="4"/>
      <c r="B170" s="4"/>
      <c r="C170" s="4"/>
      <c r="D170" s="4"/>
      <c r="E170" s="4"/>
    </row>
    <row r="171" spans="1:5" ht="14.25" customHeight="1">
      <c r="A171" s="4"/>
      <c r="B171" s="4"/>
      <c r="C171" s="4"/>
      <c r="D171" s="4"/>
      <c r="E171" s="4"/>
    </row>
    <row r="172" spans="1:5" ht="14.25" customHeight="1">
      <c r="A172" s="4"/>
      <c r="B172" s="4"/>
      <c r="C172" s="4"/>
      <c r="D172" s="4"/>
      <c r="E172" s="4"/>
    </row>
    <row r="173" spans="1:5" ht="14.25" customHeight="1">
      <c r="A173" s="4"/>
      <c r="B173" s="4"/>
      <c r="C173" s="4"/>
      <c r="D173" s="4"/>
      <c r="E173" s="4"/>
    </row>
    <row r="174" spans="1:5" ht="14.25" customHeight="1">
      <c r="A174" s="4"/>
      <c r="B174" s="4"/>
      <c r="C174" s="4"/>
      <c r="D174" s="4"/>
      <c r="E174" s="4"/>
    </row>
    <row r="175" spans="1:5" ht="14.25" customHeight="1">
      <c r="A175" s="4"/>
      <c r="B175" s="4"/>
      <c r="C175" s="4"/>
      <c r="D175" s="4"/>
      <c r="E175" s="4"/>
    </row>
    <row r="176" spans="1:5" ht="14.25" customHeight="1">
      <c r="A176" s="4"/>
      <c r="B176" s="4"/>
      <c r="C176" s="4"/>
      <c r="D176" s="4"/>
      <c r="E176" s="4"/>
    </row>
    <row r="177" spans="1:5" ht="14.25" customHeight="1">
      <c r="A177" s="4"/>
      <c r="B177" s="4"/>
      <c r="C177" s="4"/>
      <c r="D177" s="4"/>
      <c r="E177" s="4"/>
    </row>
    <row r="178" spans="1:5" ht="14.25" customHeight="1">
      <c r="A178" s="4"/>
      <c r="B178" s="4"/>
      <c r="C178" s="4"/>
      <c r="D178" s="4"/>
      <c r="E178" s="4"/>
    </row>
    <row r="179" spans="1:5" ht="14.25" customHeight="1">
      <c r="A179" s="4"/>
      <c r="B179" s="4"/>
      <c r="C179" s="4"/>
      <c r="D179" s="4"/>
      <c r="E179" s="4"/>
    </row>
    <row r="180" spans="1:5" ht="14.25" customHeight="1">
      <c r="A180" s="4"/>
      <c r="B180" s="4"/>
      <c r="C180" s="4"/>
      <c r="D180" s="4"/>
      <c r="E180" s="4"/>
    </row>
    <row r="181" spans="1:5" ht="14.25" customHeight="1">
      <c r="A181" s="4"/>
      <c r="B181" s="4"/>
      <c r="C181" s="4"/>
      <c r="D181" s="4"/>
      <c r="E181" s="4"/>
    </row>
    <row r="182" spans="1:5" ht="14.25" customHeight="1">
      <c r="A182" s="4"/>
      <c r="B182" s="4"/>
      <c r="C182" s="4"/>
      <c r="D182" s="4"/>
      <c r="E182" s="4"/>
    </row>
    <row r="183" spans="1:5" ht="14.25" customHeight="1">
      <c r="A183" s="4"/>
      <c r="B183" s="4"/>
      <c r="C183" s="4"/>
      <c r="D183" s="4"/>
      <c r="E183" s="4"/>
    </row>
    <row r="184" spans="1:5" ht="14.25" customHeight="1">
      <c r="A184" s="4"/>
      <c r="B184" s="4"/>
      <c r="C184" s="4"/>
      <c r="D184" s="4"/>
      <c r="E184" s="4"/>
    </row>
    <row r="185" spans="1:5" ht="14.25" customHeight="1">
      <c r="A185" s="4"/>
      <c r="B185" s="4"/>
      <c r="C185" s="4"/>
      <c r="D185" s="4"/>
      <c r="E185" s="4"/>
    </row>
    <row r="186" spans="1:5" ht="14.25" customHeight="1">
      <c r="A186" s="4"/>
      <c r="B186" s="4"/>
      <c r="C186" s="4"/>
      <c r="D186" s="4"/>
      <c r="E186" s="4"/>
    </row>
    <row r="187" spans="1:5" ht="14.25" customHeight="1">
      <c r="A187" s="4"/>
      <c r="B187" s="4"/>
      <c r="C187" s="4"/>
      <c r="D187" s="4"/>
      <c r="E187" s="4"/>
    </row>
    <row r="188" spans="1:5" ht="14.25" customHeight="1">
      <c r="A188" s="4"/>
      <c r="B188" s="4"/>
      <c r="C188" s="4"/>
      <c r="D188" s="4"/>
      <c r="E188" s="4"/>
    </row>
    <row r="189" spans="1:5" ht="14.25" customHeight="1">
      <c r="A189" s="4"/>
      <c r="B189" s="4"/>
      <c r="C189" s="4"/>
      <c r="D189" s="4"/>
      <c r="E189" s="4"/>
    </row>
    <row r="190" spans="1:5" ht="14.25" customHeight="1">
      <c r="A190" s="4"/>
      <c r="B190" s="4"/>
      <c r="C190" s="4"/>
      <c r="D190" s="4"/>
      <c r="E190" s="4"/>
    </row>
    <row r="191" spans="1:5" ht="14.25" customHeight="1">
      <c r="A191" s="4"/>
      <c r="B191" s="4"/>
      <c r="C191" s="4"/>
      <c r="D191" s="4"/>
      <c r="E191" s="4"/>
    </row>
    <row r="192" spans="1:5" ht="14.25" customHeight="1">
      <c r="A192" s="4"/>
      <c r="B192" s="4"/>
      <c r="C192" s="4"/>
      <c r="D192" s="4"/>
      <c r="E192" s="4"/>
    </row>
    <row r="193" spans="1:5" ht="14.25" customHeight="1">
      <c r="A193" s="4"/>
      <c r="B193" s="4"/>
      <c r="C193" s="4"/>
      <c r="D193" s="4"/>
      <c r="E193" s="4"/>
    </row>
    <row r="194" spans="1:5" ht="14.25" customHeight="1">
      <c r="A194" s="4"/>
      <c r="B194" s="4"/>
      <c r="C194" s="4"/>
      <c r="D194" s="4"/>
      <c r="E194" s="4"/>
    </row>
    <row r="195" spans="1:5" ht="14.25" customHeight="1">
      <c r="A195" s="4"/>
      <c r="B195" s="4"/>
      <c r="C195" s="4"/>
      <c r="D195" s="4"/>
      <c r="E195" s="4"/>
    </row>
    <row r="196" spans="1:5" ht="14.25" customHeight="1">
      <c r="A196" s="4"/>
      <c r="B196" s="4"/>
      <c r="C196" s="4"/>
      <c r="D196" s="4"/>
      <c r="E196" s="4"/>
    </row>
    <row r="197" spans="1:5" ht="14.25" customHeight="1">
      <c r="A197" s="4"/>
      <c r="B197" s="4"/>
      <c r="C197" s="4"/>
      <c r="D197" s="4"/>
      <c r="E197" s="4"/>
    </row>
    <row r="198" spans="1:5" ht="14.25" customHeight="1">
      <c r="A198" s="4"/>
      <c r="B198" s="4"/>
      <c r="C198" s="4"/>
      <c r="D198" s="4"/>
      <c r="E198" s="4"/>
    </row>
    <row r="199" spans="1:5" ht="14.25" customHeight="1">
      <c r="A199" s="4"/>
      <c r="B199" s="4"/>
      <c r="C199" s="4"/>
      <c r="D199" s="4"/>
      <c r="E199" s="4"/>
    </row>
    <row r="200" spans="1:5" ht="14.25" customHeight="1">
      <c r="A200" s="4"/>
      <c r="B200" s="4"/>
      <c r="C200" s="4"/>
      <c r="D200" s="4"/>
      <c r="E200" s="4"/>
    </row>
    <row r="201" spans="1:5" ht="14.25" customHeight="1">
      <c r="A201" s="4"/>
      <c r="B201" s="4"/>
      <c r="C201" s="4"/>
      <c r="D201" s="4"/>
      <c r="E201" s="4"/>
    </row>
    <row r="202" spans="1:5" ht="14.25" customHeight="1">
      <c r="A202" s="4"/>
      <c r="B202" s="4"/>
      <c r="C202" s="4"/>
      <c r="D202" s="4"/>
      <c r="E202" s="4"/>
    </row>
    <row r="203" spans="1:5" ht="14.25" customHeight="1">
      <c r="A203" s="4"/>
      <c r="B203" s="4"/>
      <c r="C203" s="4"/>
      <c r="D203" s="4"/>
      <c r="E203" s="4"/>
    </row>
    <row r="204" spans="1:5" ht="14.25" customHeight="1">
      <c r="A204" s="4"/>
      <c r="B204" s="4"/>
      <c r="C204" s="4"/>
      <c r="D204" s="4"/>
      <c r="E204" s="4"/>
    </row>
    <row r="205" spans="1:5" ht="14.25" customHeight="1">
      <c r="A205" s="4"/>
      <c r="B205" s="4"/>
      <c r="C205" s="4"/>
      <c r="D205" s="4"/>
      <c r="E205" s="4"/>
    </row>
    <row r="206" spans="1:5" ht="14.25" customHeight="1">
      <c r="A206" s="4"/>
      <c r="B206" s="4"/>
      <c r="C206" s="4"/>
      <c r="D206" s="4"/>
      <c r="E206" s="4"/>
    </row>
    <row r="207" spans="1:5" ht="14.25" customHeight="1">
      <c r="A207" s="4"/>
      <c r="B207" s="4"/>
      <c r="C207" s="4"/>
      <c r="D207" s="4"/>
      <c r="E207" s="4"/>
    </row>
    <row r="208" spans="1:5" ht="14.25" customHeight="1">
      <c r="A208" s="4"/>
      <c r="B208" s="4"/>
      <c r="C208" s="4"/>
      <c r="D208" s="4"/>
      <c r="E208" s="4"/>
    </row>
    <row r="209" spans="1:5" ht="14.25" customHeight="1">
      <c r="A209" s="4"/>
      <c r="B209" s="4"/>
      <c r="C209" s="4"/>
      <c r="D209" s="4"/>
      <c r="E209" s="4"/>
    </row>
    <row r="210" spans="1:5" ht="14.25" customHeight="1">
      <c r="A210" s="4"/>
      <c r="B210" s="4"/>
      <c r="C210" s="4"/>
      <c r="D210" s="4"/>
      <c r="E210" s="4"/>
    </row>
    <row r="211" spans="1:5" ht="14.25" customHeight="1">
      <c r="A211" s="4"/>
      <c r="B211" s="4"/>
      <c r="C211" s="4"/>
      <c r="D211" s="4"/>
      <c r="E211" s="4"/>
    </row>
    <row r="212" spans="1:5" ht="14.25" customHeight="1">
      <c r="A212" s="4"/>
      <c r="B212" s="4"/>
      <c r="C212" s="4"/>
      <c r="D212" s="4"/>
      <c r="E212" s="4"/>
    </row>
    <row r="213" spans="1:5" ht="14.25" customHeight="1">
      <c r="A213" s="4"/>
      <c r="B213" s="4"/>
      <c r="C213" s="4"/>
      <c r="D213" s="4"/>
      <c r="E213" s="4"/>
    </row>
    <row r="214" spans="1:5" ht="14.25" customHeight="1">
      <c r="A214" s="4"/>
      <c r="B214" s="4"/>
      <c r="C214" s="4"/>
      <c r="D214" s="4"/>
      <c r="E214" s="4"/>
    </row>
    <row r="215" spans="1:5" ht="14.25" customHeight="1">
      <c r="A215" s="4"/>
      <c r="B215" s="4"/>
      <c r="C215" s="4"/>
      <c r="D215" s="4"/>
      <c r="E215" s="4"/>
    </row>
    <row r="216" spans="1:5" ht="14.25" customHeight="1">
      <c r="A216" s="4"/>
      <c r="B216" s="4"/>
      <c r="C216" s="4"/>
      <c r="D216" s="4"/>
      <c r="E216" s="4"/>
    </row>
    <row r="217" spans="1:5" ht="14.25" customHeight="1">
      <c r="A217" s="4"/>
      <c r="B217" s="4"/>
      <c r="C217" s="4"/>
      <c r="D217" s="4"/>
      <c r="E217" s="4"/>
    </row>
    <row r="218" spans="1:5" ht="14.25" customHeight="1">
      <c r="A218" s="4"/>
      <c r="B218" s="4"/>
      <c r="C218" s="4"/>
      <c r="D218" s="4"/>
      <c r="E218" s="4"/>
    </row>
    <row r="219" spans="1:5" ht="14.25" customHeight="1">
      <c r="A219" s="4"/>
      <c r="B219" s="4"/>
      <c r="C219" s="4"/>
      <c r="D219" s="4"/>
      <c r="E219" s="4"/>
    </row>
    <row r="220" spans="1:5" ht="14.25" customHeight="1">
      <c r="A220" s="4"/>
      <c r="B220" s="4"/>
      <c r="C220" s="4"/>
      <c r="D220" s="4"/>
      <c r="E220" s="4"/>
    </row>
    <row r="221" spans="1:5" ht="14.25" customHeight="1">
      <c r="A221" s="4"/>
      <c r="B221" s="4"/>
      <c r="C221" s="4"/>
      <c r="D221" s="4"/>
      <c r="E221" s="4"/>
    </row>
    <row r="222" spans="1:5" ht="14.25" customHeight="1">
      <c r="A222" s="4"/>
      <c r="B222" s="4"/>
      <c r="C222" s="4"/>
      <c r="D222" s="4"/>
      <c r="E222" s="4"/>
    </row>
    <row r="223" spans="1:5" ht="14.25" customHeight="1">
      <c r="A223" s="4"/>
      <c r="B223" s="4"/>
      <c r="C223" s="4"/>
      <c r="D223" s="4"/>
      <c r="E223" s="4"/>
    </row>
    <row r="224" spans="1:5" ht="14.25" customHeight="1">
      <c r="A224" s="4"/>
      <c r="B224" s="4"/>
      <c r="C224" s="4"/>
      <c r="D224" s="4"/>
      <c r="E224" s="4"/>
    </row>
    <row r="225" spans="1:5" ht="14.25" customHeight="1">
      <c r="A225" s="4"/>
      <c r="B225" s="4"/>
      <c r="C225" s="4"/>
      <c r="D225" s="4"/>
      <c r="E225" s="4"/>
    </row>
    <row r="226" spans="1:5" ht="14.25" customHeight="1">
      <c r="A226" s="4"/>
      <c r="B226" s="4"/>
      <c r="C226" s="4"/>
      <c r="D226" s="4"/>
      <c r="E226" s="4"/>
    </row>
    <row r="227" spans="1:5" ht="14.25" customHeight="1">
      <c r="A227" s="4"/>
      <c r="B227" s="4"/>
      <c r="C227" s="4"/>
      <c r="D227" s="4"/>
      <c r="E227" s="4"/>
    </row>
    <row r="228" spans="1:5" ht="14.25" customHeight="1">
      <c r="A228" s="4"/>
      <c r="B228" s="4"/>
      <c r="C228" s="4"/>
      <c r="D228" s="4"/>
      <c r="E228" s="4"/>
    </row>
    <row r="229" spans="1:5" ht="14.25" customHeight="1">
      <c r="A229" s="4"/>
      <c r="B229" s="4"/>
      <c r="C229" s="4"/>
      <c r="D229" s="4"/>
      <c r="E229" s="4"/>
    </row>
    <row r="230" spans="1:5" ht="14.25" customHeight="1">
      <c r="A230" s="4"/>
      <c r="B230" s="4"/>
      <c r="C230" s="4"/>
      <c r="D230" s="4"/>
      <c r="E230" s="4"/>
    </row>
    <row r="231" spans="1:5" ht="14.25" customHeight="1">
      <c r="A231" s="4"/>
      <c r="B231" s="4"/>
      <c r="C231" s="4"/>
      <c r="D231" s="4"/>
      <c r="E231" s="4"/>
    </row>
    <row r="232" spans="1:5" ht="14.25" customHeight="1">
      <c r="A232" s="4"/>
      <c r="B232" s="4"/>
      <c r="C232" s="4"/>
      <c r="D232" s="4"/>
      <c r="E232" s="4"/>
    </row>
    <row r="233" spans="1:5" ht="14.25" customHeight="1">
      <c r="A233" s="4"/>
      <c r="B233" s="4"/>
      <c r="C233" s="4"/>
      <c r="D233" s="4"/>
      <c r="E233" s="4"/>
    </row>
    <row r="234" spans="1:5" ht="14.25" customHeight="1">
      <c r="A234" s="4"/>
      <c r="B234" s="4"/>
      <c r="C234" s="4"/>
      <c r="D234" s="4"/>
      <c r="E234" s="4"/>
    </row>
    <row r="235" spans="1:5" ht="14.25" customHeight="1">
      <c r="A235" s="4"/>
      <c r="B235" s="4"/>
      <c r="C235" s="4"/>
      <c r="D235" s="4"/>
      <c r="E235" s="4"/>
    </row>
    <row r="236" spans="1:5" ht="14.25" customHeight="1">
      <c r="A236" s="4"/>
      <c r="B236" s="4"/>
      <c r="C236" s="4"/>
      <c r="D236" s="4"/>
      <c r="E236" s="4"/>
    </row>
    <row r="237" spans="1:5" ht="14.25" customHeight="1">
      <c r="A237" s="4"/>
      <c r="B237" s="4"/>
      <c r="C237" s="4"/>
      <c r="D237" s="4"/>
      <c r="E237" s="4"/>
    </row>
    <row r="238" spans="1:5" ht="14.25" customHeight="1">
      <c r="A238" s="4"/>
      <c r="B238" s="4"/>
      <c r="C238" s="4"/>
      <c r="D238" s="4"/>
      <c r="E238" s="4"/>
    </row>
    <row r="239" spans="1:5" ht="14.25" customHeight="1">
      <c r="A239" s="4"/>
      <c r="B239" s="4"/>
      <c r="C239" s="4"/>
      <c r="D239" s="4"/>
      <c r="E239" s="4"/>
    </row>
    <row r="240" spans="1:5" ht="14.25" customHeight="1">
      <c r="A240" s="4"/>
      <c r="B240" s="4"/>
      <c r="C240" s="4"/>
      <c r="D240" s="4"/>
      <c r="E240" s="4"/>
    </row>
    <row r="241" spans="1:5" ht="14.25" customHeight="1">
      <c r="A241" s="4"/>
      <c r="B241" s="4"/>
      <c r="C241" s="4"/>
      <c r="D241" s="4"/>
      <c r="E241" s="4"/>
    </row>
    <row r="242" spans="1:5" ht="14.25" customHeight="1">
      <c r="A242" s="4"/>
      <c r="B242" s="4"/>
      <c r="C242" s="4"/>
      <c r="D242" s="4"/>
      <c r="E242" s="4"/>
    </row>
    <row r="243" spans="1:5" ht="14.25" customHeight="1">
      <c r="A243" s="4"/>
      <c r="B243" s="4"/>
      <c r="C243" s="4"/>
      <c r="D243" s="4"/>
      <c r="E243" s="4"/>
    </row>
    <row r="244" spans="1:5" ht="14.25" customHeight="1">
      <c r="A244" s="4"/>
      <c r="B244" s="4"/>
      <c r="C244" s="4"/>
      <c r="D244" s="4"/>
      <c r="E244" s="4"/>
    </row>
    <row r="245" spans="1:5" ht="14.25" customHeight="1">
      <c r="A245" s="4"/>
      <c r="B245" s="4"/>
      <c r="C245" s="4"/>
      <c r="D245" s="4"/>
      <c r="E245" s="4"/>
    </row>
    <row r="246" spans="1:5" ht="14.25" customHeight="1">
      <c r="A246" s="4"/>
      <c r="B246" s="4"/>
      <c r="C246" s="4"/>
      <c r="D246" s="4"/>
      <c r="E246" s="4"/>
    </row>
    <row r="247" spans="1:5" ht="14.25" customHeight="1">
      <c r="A247" s="4"/>
      <c r="B247" s="4"/>
      <c r="C247" s="4"/>
      <c r="D247" s="4"/>
      <c r="E247" s="4"/>
    </row>
    <row r="248" spans="1:5" ht="14.25" customHeight="1">
      <c r="A248" s="4"/>
      <c r="B248" s="4"/>
      <c r="C248" s="4"/>
      <c r="D248" s="4"/>
      <c r="E248" s="4"/>
    </row>
    <row r="249" spans="1:5" ht="14.25" customHeight="1">
      <c r="A249" s="4"/>
      <c r="B249" s="4"/>
      <c r="C249" s="4"/>
      <c r="D249" s="4"/>
      <c r="E249" s="4"/>
    </row>
    <row r="250" spans="1:5" ht="14.25" customHeight="1">
      <c r="A250" s="4"/>
      <c r="B250" s="4"/>
      <c r="C250" s="4"/>
      <c r="D250" s="4"/>
      <c r="E250" s="4"/>
    </row>
    <row r="251" spans="1:5" ht="14.25" customHeight="1">
      <c r="A251" s="4"/>
      <c r="B251" s="4"/>
      <c r="C251" s="4"/>
      <c r="D251" s="4"/>
      <c r="E251" s="4"/>
    </row>
    <row r="252" spans="1:5" ht="14.25" customHeight="1">
      <c r="A252" s="4"/>
      <c r="B252" s="4"/>
      <c r="C252" s="4"/>
      <c r="D252" s="4"/>
      <c r="E252" s="4"/>
    </row>
    <row r="253" spans="1:5" ht="14.25" customHeight="1">
      <c r="A253" s="4"/>
      <c r="B253" s="4"/>
      <c r="C253" s="4"/>
      <c r="D253" s="4"/>
      <c r="E253" s="4"/>
    </row>
    <row r="254" spans="1:5" ht="14.25" customHeight="1">
      <c r="A254" s="4"/>
      <c r="B254" s="4"/>
      <c r="C254" s="4"/>
      <c r="D254" s="4"/>
      <c r="E254" s="4"/>
    </row>
    <row r="255" spans="1:5" ht="14.25" customHeight="1">
      <c r="A255" s="4"/>
      <c r="B255" s="4"/>
      <c r="C255" s="4"/>
      <c r="D255" s="4"/>
      <c r="E255" s="4"/>
    </row>
    <row r="256" spans="1:5" ht="14.25" customHeight="1">
      <c r="A256" s="4"/>
      <c r="B256" s="4"/>
      <c r="C256" s="4"/>
      <c r="D256" s="4"/>
      <c r="E256" s="4"/>
    </row>
    <row r="257" spans="1:5" ht="14.25" customHeight="1">
      <c r="A257" s="4"/>
      <c r="B257" s="4"/>
      <c r="C257" s="4"/>
      <c r="D257" s="4"/>
      <c r="E257" s="4"/>
    </row>
    <row r="258" spans="1:5" ht="14.25" customHeight="1">
      <c r="A258" s="4"/>
      <c r="B258" s="4"/>
      <c r="C258" s="4"/>
      <c r="D258" s="4"/>
      <c r="E258" s="4"/>
    </row>
    <row r="259" spans="1:5" ht="14.25" customHeight="1">
      <c r="A259" s="4"/>
      <c r="B259" s="4"/>
      <c r="C259" s="4"/>
      <c r="D259" s="4"/>
      <c r="E259" s="4"/>
    </row>
    <row r="260" spans="1:5" ht="14.25" customHeight="1">
      <c r="A260" s="4"/>
      <c r="B260" s="4"/>
      <c r="C260" s="4"/>
      <c r="D260" s="4"/>
      <c r="E260" s="4"/>
    </row>
    <row r="261" spans="1:5" ht="14.25" customHeight="1">
      <c r="A261" s="4"/>
      <c r="B261" s="4"/>
      <c r="C261" s="4"/>
      <c r="D261" s="4"/>
      <c r="E261" s="4"/>
    </row>
    <row r="262" spans="1:5" ht="14.25" customHeight="1">
      <c r="A262" s="4"/>
      <c r="B262" s="4"/>
      <c r="C262" s="4"/>
      <c r="D262" s="4"/>
      <c r="E262" s="4"/>
    </row>
    <row r="263" spans="1:5" ht="14.25" customHeight="1">
      <c r="A263" s="4"/>
      <c r="B263" s="4"/>
      <c r="C263" s="4"/>
      <c r="D263" s="4"/>
      <c r="E263" s="4"/>
    </row>
    <row r="264" spans="1:5" ht="14.25" customHeight="1">
      <c r="A264" s="4"/>
      <c r="B264" s="4"/>
      <c r="C264" s="4"/>
      <c r="D264" s="4"/>
      <c r="E264" s="4"/>
    </row>
    <row r="265" spans="1:5" ht="14.25" customHeight="1">
      <c r="A265" s="4"/>
      <c r="B265" s="4"/>
      <c r="C265" s="4"/>
      <c r="D265" s="4"/>
      <c r="E265" s="4"/>
    </row>
    <row r="266" spans="1:5" ht="14.25" customHeight="1">
      <c r="A266" s="4"/>
      <c r="B266" s="4"/>
      <c r="C266" s="4"/>
      <c r="D266" s="4"/>
      <c r="E266" s="4"/>
    </row>
    <row r="267" spans="1:5" ht="14.25" customHeight="1">
      <c r="A267" s="4"/>
      <c r="B267" s="4"/>
      <c r="C267" s="4"/>
      <c r="D267" s="4"/>
      <c r="E267" s="4"/>
    </row>
    <row r="268" spans="1:5" ht="14.25" customHeight="1">
      <c r="A268" s="4"/>
      <c r="B268" s="4"/>
      <c r="C268" s="4"/>
      <c r="D268" s="4"/>
      <c r="E268" s="4"/>
    </row>
    <row r="269" spans="1:5" ht="14.25" customHeight="1">
      <c r="A269" s="4"/>
      <c r="B269" s="4"/>
      <c r="C269" s="4"/>
      <c r="D269" s="4"/>
      <c r="E269" s="4"/>
    </row>
    <row r="270" spans="1:5" ht="14.25" customHeight="1">
      <c r="A270" s="4"/>
      <c r="B270" s="4"/>
      <c r="C270" s="4"/>
      <c r="D270" s="4"/>
      <c r="E270" s="4"/>
    </row>
    <row r="271" spans="1:5" ht="14.25" customHeight="1">
      <c r="A271" s="4"/>
      <c r="B271" s="4"/>
      <c r="C271" s="4"/>
      <c r="D271" s="4"/>
      <c r="E271" s="4"/>
    </row>
    <row r="272" spans="1:5" ht="14.25" customHeight="1">
      <c r="A272" s="4"/>
      <c r="B272" s="4"/>
      <c r="C272" s="4"/>
      <c r="D272" s="4"/>
      <c r="E272" s="4"/>
    </row>
    <row r="273" spans="1:5" ht="14.25" customHeight="1">
      <c r="A273" s="4"/>
      <c r="B273" s="4"/>
      <c r="C273" s="4"/>
      <c r="D273" s="4"/>
      <c r="E273" s="4"/>
    </row>
    <row r="274" spans="1:5" ht="14.25" customHeight="1">
      <c r="A274" s="4"/>
      <c r="B274" s="4"/>
      <c r="C274" s="4"/>
      <c r="D274" s="4"/>
      <c r="E274" s="4"/>
    </row>
    <row r="275" spans="1:5" ht="14.25" customHeight="1">
      <c r="A275" s="4"/>
      <c r="B275" s="4"/>
      <c r="C275" s="4"/>
      <c r="D275" s="4"/>
      <c r="E275" s="4"/>
    </row>
    <row r="276" spans="1:5" ht="14.25" customHeight="1">
      <c r="A276" s="4"/>
      <c r="B276" s="4"/>
      <c r="C276" s="4"/>
      <c r="D276" s="4"/>
      <c r="E276" s="4"/>
    </row>
    <row r="277" spans="1:5" ht="14.25" customHeight="1">
      <c r="A277" s="4"/>
      <c r="B277" s="4"/>
      <c r="C277" s="4"/>
      <c r="D277" s="4"/>
      <c r="E277" s="4"/>
    </row>
    <row r="278" spans="1:5" ht="14.25" customHeight="1">
      <c r="A278" s="4"/>
      <c r="B278" s="4"/>
      <c r="C278" s="4"/>
      <c r="D278" s="4"/>
      <c r="E278" s="4"/>
    </row>
    <row r="279" spans="1:5" ht="14.25" customHeight="1">
      <c r="A279" s="4"/>
      <c r="B279" s="4"/>
      <c r="C279" s="4"/>
      <c r="D279" s="4"/>
      <c r="E279" s="4"/>
    </row>
    <row r="280" spans="1:5" ht="14.25" customHeight="1">
      <c r="A280" s="4"/>
      <c r="B280" s="4"/>
      <c r="C280" s="4"/>
      <c r="D280" s="4"/>
      <c r="E280" s="4"/>
    </row>
    <row r="281" spans="1:5" ht="14.25" customHeight="1">
      <c r="A281" s="4"/>
      <c r="B281" s="4"/>
      <c r="C281" s="4"/>
      <c r="D281" s="4"/>
      <c r="E281" s="4"/>
    </row>
    <row r="282" spans="1:5" ht="14.25" customHeight="1">
      <c r="A282" s="4"/>
      <c r="B282" s="4"/>
      <c r="C282" s="4"/>
      <c r="D282" s="4"/>
      <c r="E282" s="4"/>
    </row>
    <row r="283" spans="1:5" ht="14.25" customHeight="1">
      <c r="A283" s="4"/>
      <c r="B283" s="4"/>
      <c r="C283" s="4"/>
      <c r="D283" s="4"/>
      <c r="E283" s="4"/>
    </row>
    <row r="284" spans="1:5" ht="14.25" customHeight="1">
      <c r="A284" s="4"/>
      <c r="B284" s="4"/>
      <c r="C284" s="4"/>
      <c r="D284" s="4"/>
      <c r="E284" s="4"/>
    </row>
    <row r="285" spans="1:5" ht="14.25" customHeight="1">
      <c r="A285" s="4"/>
      <c r="B285" s="4"/>
      <c r="C285" s="4"/>
      <c r="D285" s="4"/>
      <c r="E285" s="4"/>
    </row>
    <row r="286" spans="1:5" ht="14.25" customHeight="1">
      <c r="A286" s="4"/>
      <c r="B286" s="4"/>
      <c r="C286" s="4"/>
      <c r="D286" s="4"/>
      <c r="E286" s="4"/>
    </row>
    <row r="287" spans="1:5" ht="14.25" customHeight="1">
      <c r="A287" s="4"/>
      <c r="B287" s="4"/>
      <c r="C287" s="4"/>
      <c r="D287" s="4"/>
      <c r="E287" s="4"/>
    </row>
    <row r="288" spans="1:5" ht="14.25" customHeight="1">
      <c r="A288" s="4"/>
      <c r="B288" s="4"/>
      <c r="C288" s="4"/>
      <c r="D288" s="4"/>
      <c r="E288" s="4"/>
    </row>
    <row r="289" spans="1:5" ht="14.25" customHeight="1">
      <c r="A289" s="4"/>
      <c r="B289" s="4"/>
      <c r="C289" s="4"/>
      <c r="D289" s="4"/>
      <c r="E289" s="4"/>
    </row>
    <row r="290" spans="1:5" ht="14.25" customHeight="1">
      <c r="A290" s="4"/>
      <c r="B290" s="4"/>
      <c r="C290" s="4"/>
      <c r="D290" s="4"/>
      <c r="E290" s="4"/>
    </row>
    <row r="291" spans="1:5" ht="14.25" customHeight="1">
      <c r="A291" s="4"/>
      <c r="B291" s="4"/>
      <c r="C291" s="4"/>
      <c r="D291" s="4"/>
      <c r="E291" s="4"/>
    </row>
    <row r="292" spans="1:5" ht="14.25" customHeight="1">
      <c r="A292" s="4"/>
      <c r="B292" s="4"/>
      <c r="C292" s="4"/>
      <c r="D292" s="4"/>
      <c r="E292" s="4"/>
    </row>
    <row r="293" spans="1:5" ht="14.25" customHeight="1">
      <c r="A293" s="4"/>
      <c r="B293" s="4"/>
      <c r="C293" s="4"/>
      <c r="D293" s="4"/>
      <c r="E293" s="4"/>
    </row>
    <row r="294" spans="1:5" ht="14.25" customHeight="1">
      <c r="A294" s="4"/>
      <c r="B294" s="4"/>
      <c r="C294" s="4"/>
      <c r="D294" s="4"/>
      <c r="E294" s="4"/>
    </row>
    <row r="295" spans="1:5" ht="14.25" customHeight="1">
      <c r="A295" s="4"/>
      <c r="B295" s="4"/>
      <c r="C295" s="4"/>
      <c r="D295" s="4"/>
      <c r="E295" s="4"/>
    </row>
    <row r="296" spans="1:5" ht="14.25" customHeight="1">
      <c r="A296" s="4"/>
      <c r="B296" s="4"/>
      <c r="C296" s="4"/>
      <c r="D296" s="4"/>
      <c r="E296" s="4"/>
    </row>
    <row r="297" spans="1:5" ht="14.25" customHeight="1">
      <c r="A297" s="4"/>
      <c r="B297" s="4"/>
      <c r="C297" s="4"/>
      <c r="D297" s="4"/>
      <c r="E297" s="4"/>
    </row>
    <row r="298" spans="1:5" ht="14.25" customHeight="1">
      <c r="A298" s="4"/>
      <c r="B298" s="4"/>
      <c r="C298" s="4"/>
      <c r="D298" s="4"/>
      <c r="E298" s="4"/>
    </row>
    <row r="299" spans="1:5" ht="14.25" customHeight="1">
      <c r="A299" s="4"/>
      <c r="B299" s="4"/>
      <c r="C299" s="4"/>
      <c r="D299" s="4"/>
      <c r="E299" s="4"/>
    </row>
    <row r="300" spans="1:5" ht="14.25" customHeight="1">
      <c r="A300" s="4"/>
      <c r="B300" s="4"/>
      <c r="C300" s="4"/>
      <c r="D300" s="4"/>
      <c r="E300" s="4"/>
    </row>
    <row r="301" spans="1:5" ht="14.25" customHeight="1">
      <c r="A301" s="4"/>
      <c r="B301" s="4"/>
      <c r="C301" s="4"/>
      <c r="D301" s="4"/>
      <c r="E301" s="4"/>
    </row>
    <row r="302" spans="1:5" ht="14.25" customHeight="1">
      <c r="A302" s="4"/>
      <c r="B302" s="4"/>
      <c r="C302" s="4"/>
      <c r="D302" s="4"/>
      <c r="E302" s="4"/>
    </row>
    <row r="303" spans="1:5" ht="14.25" customHeight="1">
      <c r="A303" s="4"/>
      <c r="B303" s="4"/>
      <c r="C303" s="4"/>
      <c r="D303" s="4"/>
      <c r="E303" s="4"/>
    </row>
    <row r="304" spans="1:5" ht="14.25" customHeight="1">
      <c r="A304" s="4"/>
      <c r="B304" s="4"/>
      <c r="C304" s="4"/>
      <c r="D304" s="4"/>
      <c r="E304" s="4"/>
    </row>
    <row r="305" spans="1:5" ht="14.25" customHeight="1">
      <c r="A305" s="4"/>
      <c r="B305" s="4"/>
      <c r="C305" s="4"/>
      <c r="D305" s="4"/>
      <c r="E305" s="4"/>
    </row>
    <row r="306" spans="1:5" ht="14.25" customHeight="1">
      <c r="A306" s="4"/>
      <c r="B306" s="4"/>
      <c r="C306" s="4"/>
      <c r="D306" s="4"/>
      <c r="E306" s="4"/>
    </row>
    <row r="307" spans="1:5" ht="14.25" customHeight="1">
      <c r="A307" s="4"/>
      <c r="B307" s="4"/>
      <c r="C307" s="4"/>
      <c r="D307" s="4"/>
      <c r="E307" s="4"/>
    </row>
    <row r="308" spans="1:5" ht="14.25" customHeight="1">
      <c r="A308" s="4"/>
      <c r="B308" s="4"/>
      <c r="C308" s="4"/>
      <c r="D308" s="4"/>
      <c r="E308" s="4"/>
    </row>
    <row r="309" spans="1:5" ht="14.25" customHeight="1">
      <c r="A309" s="4"/>
      <c r="B309" s="4"/>
      <c r="C309" s="4"/>
      <c r="D309" s="4"/>
      <c r="E309" s="4"/>
    </row>
    <row r="310" spans="1:5" ht="14.25" customHeight="1">
      <c r="A310" s="4"/>
      <c r="B310" s="4"/>
      <c r="C310" s="4"/>
      <c r="D310" s="4"/>
      <c r="E310" s="4"/>
    </row>
    <row r="311" spans="1:5" ht="14.25" customHeight="1">
      <c r="A311" s="4"/>
      <c r="B311" s="4"/>
      <c r="C311" s="4"/>
      <c r="D311" s="4"/>
      <c r="E311" s="4"/>
    </row>
    <row r="312" spans="1:5" ht="14.25" customHeight="1">
      <c r="A312" s="4"/>
      <c r="B312" s="4"/>
      <c r="C312" s="4"/>
      <c r="D312" s="4"/>
      <c r="E312" s="4"/>
    </row>
    <row r="313" spans="1:5" ht="14.25" customHeight="1">
      <c r="A313" s="4"/>
      <c r="B313" s="4"/>
      <c r="C313" s="4"/>
      <c r="D313" s="4"/>
      <c r="E313" s="4"/>
    </row>
    <row r="314" spans="1:5" ht="14.25" customHeight="1">
      <c r="A314" s="4"/>
      <c r="B314" s="4"/>
      <c r="C314" s="4"/>
      <c r="D314" s="4"/>
      <c r="E314" s="4"/>
    </row>
    <row r="315" spans="1:5" ht="14.25" customHeight="1">
      <c r="A315" s="4"/>
      <c r="B315" s="4"/>
      <c r="C315" s="4"/>
      <c r="D315" s="4"/>
      <c r="E315" s="4"/>
    </row>
    <row r="316" spans="1:5" ht="14.25" customHeight="1">
      <c r="A316" s="4"/>
      <c r="B316" s="4"/>
      <c r="C316" s="4"/>
      <c r="D316" s="4"/>
      <c r="E316" s="4"/>
    </row>
    <row r="317" spans="1:5" ht="14.25" customHeight="1">
      <c r="A317" s="4"/>
      <c r="B317" s="4"/>
      <c r="C317" s="4"/>
      <c r="D317" s="4"/>
      <c r="E317" s="4"/>
    </row>
    <row r="318" spans="1:5" ht="14.25" customHeight="1">
      <c r="A318" s="4"/>
      <c r="B318" s="4"/>
      <c r="C318" s="4"/>
      <c r="D318" s="4"/>
      <c r="E318" s="4"/>
    </row>
    <row r="319" spans="1:5" ht="14.25" customHeight="1">
      <c r="A319" s="4"/>
      <c r="B319" s="4"/>
      <c r="C319" s="4"/>
      <c r="D319" s="4"/>
      <c r="E319" s="4"/>
    </row>
    <row r="320" spans="1:5" ht="14.25" customHeight="1">
      <c r="A320" s="4"/>
      <c r="B320" s="4"/>
      <c r="C320" s="4"/>
      <c r="D320" s="4"/>
      <c r="E320" s="4"/>
    </row>
    <row r="321" spans="1:5" ht="14.25" customHeight="1">
      <c r="A321" s="4"/>
      <c r="B321" s="4"/>
      <c r="C321" s="4"/>
      <c r="D321" s="4"/>
      <c r="E321" s="4"/>
    </row>
    <row r="322" spans="1:5" ht="14.25" customHeight="1">
      <c r="A322" s="4"/>
      <c r="B322" s="4"/>
      <c r="C322" s="4"/>
      <c r="D322" s="4"/>
      <c r="E322" s="4"/>
    </row>
    <row r="323" spans="1:5" ht="14.25" customHeight="1">
      <c r="A323" s="4"/>
      <c r="B323" s="4"/>
      <c r="C323" s="4"/>
      <c r="D323" s="4"/>
      <c r="E323" s="4"/>
    </row>
    <row r="324" spans="1:5" ht="14.25" customHeight="1">
      <c r="A324" s="4"/>
      <c r="B324" s="4"/>
      <c r="C324" s="4"/>
      <c r="D324" s="4"/>
      <c r="E324" s="4"/>
    </row>
    <row r="325" spans="1:5" ht="14.25" customHeight="1">
      <c r="A325" s="4"/>
      <c r="B325" s="4"/>
      <c r="C325" s="4"/>
      <c r="D325" s="4"/>
      <c r="E325" s="4"/>
    </row>
    <row r="326" spans="1:5" ht="14.25" customHeight="1">
      <c r="A326" s="4"/>
      <c r="B326" s="4"/>
      <c r="C326" s="4"/>
      <c r="D326" s="4"/>
      <c r="E326" s="4"/>
    </row>
    <row r="327" spans="1:5" ht="14.25" customHeight="1">
      <c r="A327" s="4"/>
      <c r="B327" s="4"/>
      <c r="C327" s="4"/>
      <c r="D327" s="4"/>
      <c r="E327" s="4"/>
    </row>
    <row r="328" spans="1:5" ht="14.25" customHeight="1">
      <c r="A328" s="4"/>
      <c r="B328" s="4"/>
      <c r="C328" s="4"/>
      <c r="D328" s="4"/>
      <c r="E328" s="4"/>
    </row>
    <row r="329" spans="1:5" ht="14.25" customHeight="1">
      <c r="A329" s="4"/>
      <c r="B329" s="4"/>
      <c r="C329" s="4"/>
      <c r="D329" s="4"/>
      <c r="E329" s="4"/>
    </row>
    <row r="330" spans="1:5" ht="14.25" customHeight="1">
      <c r="A330" s="4"/>
      <c r="B330" s="4"/>
      <c r="C330" s="4"/>
      <c r="D330" s="4"/>
      <c r="E330" s="4"/>
    </row>
    <row r="331" spans="1:5" ht="14.25" customHeight="1">
      <c r="A331" s="4"/>
      <c r="B331" s="4"/>
      <c r="C331" s="4"/>
      <c r="D331" s="4"/>
      <c r="E331" s="4"/>
    </row>
    <row r="332" spans="1:5" ht="14.25" customHeight="1">
      <c r="A332" s="4"/>
      <c r="B332" s="4"/>
      <c r="C332" s="4"/>
      <c r="D332" s="4"/>
      <c r="E332" s="4"/>
    </row>
    <row r="333" spans="1:5" ht="14.25" customHeight="1">
      <c r="A333" s="4"/>
      <c r="B333" s="4"/>
      <c r="C333" s="4"/>
      <c r="D333" s="4"/>
      <c r="E333" s="4"/>
    </row>
    <row r="334" spans="1:5" ht="14.25" customHeight="1">
      <c r="A334" s="4"/>
      <c r="B334" s="4"/>
      <c r="C334" s="4"/>
      <c r="D334" s="4"/>
      <c r="E334" s="4"/>
    </row>
    <row r="335" spans="1:5" ht="14.25" customHeight="1">
      <c r="A335" s="4"/>
      <c r="B335" s="4"/>
      <c r="C335" s="4"/>
      <c r="D335" s="4"/>
      <c r="E335" s="4"/>
    </row>
    <row r="336" spans="1:5" ht="14.25" customHeight="1">
      <c r="A336" s="4"/>
      <c r="B336" s="4"/>
      <c r="C336" s="4"/>
      <c r="D336" s="4"/>
      <c r="E336" s="4"/>
    </row>
    <row r="337" spans="1:5" ht="14.25" customHeight="1">
      <c r="A337" s="4"/>
      <c r="B337" s="4"/>
      <c r="C337" s="4"/>
      <c r="D337" s="4"/>
      <c r="E337" s="4"/>
    </row>
    <row r="338" spans="1:5" ht="14.25" customHeight="1">
      <c r="A338" s="4"/>
      <c r="B338" s="4"/>
      <c r="C338" s="4"/>
      <c r="D338" s="4"/>
      <c r="E338" s="4"/>
    </row>
    <row r="339" spans="1:5" ht="14.25" customHeight="1">
      <c r="A339" s="4"/>
      <c r="B339" s="4"/>
      <c r="C339" s="4"/>
      <c r="D339" s="4"/>
      <c r="E339" s="4"/>
    </row>
    <row r="340" spans="1:5" ht="14.25" customHeight="1">
      <c r="A340" s="4"/>
      <c r="B340" s="4"/>
      <c r="C340" s="4"/>
      <c r="D340" s="4"/>
      <c r="E340" s="4"/>
    </row>
    <row r="341" spans="1:5" ht="14.25" customHeight="1">
      <c r="A341" s="4"/>
      <c r="B341" s="4"/>
      <c r="C341" s="4"/>
      <c r="D341" s="4"/>
      <c r="E341" s="4"/>
    </row>
    <row r="342" spans="1:5" ht="14.25" customHeight="1">
      <c r="A342" s="4"/>
      <c r="B342" s="4"/>
      <c r="C342" s="4"/>
      <c r="D342" s="4"/>
      <c r="E342" s="4"/>
    </row>
    <row r="343" spans="1:5" ht="14.25" customHeight="1">
      <c r="A343" s="4"/>
      <c r="B343" s="4"/>
      <c r="C343" s="4"/>
      <c r="D343" s="4"/>
      <c r="E343" s="4"/>
    </row>
    <row r="344" spans="1:5" ht="14.25" customHeight="1">
      <c r="A344" s="4"/>
      <c r="B344" s="4"/>
      <c r="C344" s="4"/>
      <c r="D344" s="4"/>
      <c r="E344" s="4"/>
    </row>
    <row r="345" spans="1:5" ht="14.25" customHeight="1">
      <c r="A345" s="4"/>
      <c r="B345" s="4"/>
      <c r="C345" s="4"/>
      <c r="D345" s="4"/>
      <c r="E345" s="4"/>
    </row>
    <row r="346" spans="1:5" ht="14.25" customHeight="1">
      <c r="A346" s="4"/>
      <c r="B346" s="4"/>
      <c r="C346" s="4"/>
      <c r="D346" s="4"/>
      <c r="E346" s="4"/>
    </row>
    <row r="347" spans="1:5" ht="14.25" customHeight="1">
      <c r="A347" s="4"/>
      <c r="B347" s="4"/>
      <c r="C347" s="4"/>
      <c r="D347" s="4"/>
      <c r="E347" s="4"/>
    </row>
    <row r="348" spans="1:5" ht="14.25" customHeight="1">
      <c r="A348" s="4"/>
      <c r="B348" s="4"/>
      <c r="C348" s="4"/>
      <c r="D348" s="4"/>
      <c r="E348" s="4"/>
    </row>
    <row r="349" spans="1:5" ht="14.25" customHeight="1">
      <c r="A349" s="4"/>
      <c r="B349" s="4"/>
      <c r="C349" s="4"/>
      <c r="D349" s="4"/>
      <c r="E349" s="4"/>
    </row>
    <row r="350" spans="1:5" ht="14.25" customHeight="1">
      <c r="A350" s="4"/>
      <c r="B350" s="4"/>
      <c r="C350" s="4"/>
      <c r="D350" s="4"/>
      <c r="E350" s="4"/>
    </row>
    <row r="351" spans="1:5" ht="14.25" customHeight="1">
      <c r="A351" s="4"/>
      <c r="B351" s="4"/>
      <c r="C351" s="4"/>
      <c r="D351" s="4"/>
      <c r="E351" s="4"/>
    </row>
    <row r="352" spans="1:5" ht="14.25" customHeight="1">
      <c r="A352" s="4"/>
      <c r="B352" s="4"/>
      <c r="C352" s="4"/>
      <c r="D352" s="4"/>
      <c r="E352" s="4"/>
    </row>
    <row r="353" spans="1:5" ht="14.25" customHeight="1">
      <c r="A353" s="4"/>
      <c r="B353" s="4"/>
      <c r="C353" s="4"/>
      <c r="D353" s="4"/>
      <c r="E353" s="4"/>
    </row>
    <row r="354" spans="1:5" ht="14.25" customHeight="1">
      <c r="A354" s="4"/>
      <c r="B354" s="4"/>
      <c r="C354" s="4"/>
      <c r="D354" s="4"/>
      <c r="E354" s="4"/>
    </row>
    <row r="355" spans="1:5" ht="14.25" customHeight="1">
      <c r="A355" s="4"/>
      <c r="B355" s="4"/>
      <c r="C355" s="4"/>
      <c r="D355" s="4"/>
      <c r="E355" s="4"/>
    </row>
    <row r="356" spans="1:5" ht="14.25" customHeight="1">
      <c r="A356" s="4"/>
      <c r="B356" s="4"/>
      <c r="C356" s="4"/>
      <c r="D356" s="4"/>
      <c r="E356" s="4"/>
    </row>
    <row r="357" spans="1:5" ht="14.25" customHeight="1">
      <c r="A357" s="4"/>
      <c r="B357" s="4"/>
      <c r="C357" s="4"/>
      <c r="D357" s="4"/>
      <c r="E357" s="4"/>
    </row>
    <row r="358" spans="1:5" ht="14.25" customHeight="1">
      <c r="A358" s="4"/>
      <c r="B358" s="4"/>
      <c r="C358" s="4"/>
      <c r="D358" s="4"/>
      <c r="E358" s="4"/>
    </row>
    <row r="359" spans="1:5" ht="14.25" customHeight="1">
      <c r="A359" s="4"/>
      <c r="B359" s="4"/>
      <c r="C359" s="4"/>
      <c r="D359" s="4"/>
      <c r="E359" s="4"/>
    </row>
    <row r="360" spans="1:5" ht="14.25" customHeight="1">
      <c r="A360" s="4"/>
      <c r="B360" s="4"/>
      <c r="C360" s="4"/>
      <c r="D360" s="4"/>
      <c r="E360" s="4"/>
    </row>
    <row r="361" spans="1:5" ht="14.25" customHeight="1">
      <c r="A361" s="4"/>
      <c r="B361" s="4"/>
      <c r="C361" s="4"/>
      <c r="D361" s="4"/>
      <c r="E361" s="4"/>
    </row>
    <row r="362" spans="1:5" ht="14.25" customHeight="1">
      <c r="A362" s="4"/>
      <c r="B362" s="4"/>
      <c r="C362" s="4"/>
      <c r="D362" s="4"/>
      <c r="E362" s="4"/>
    </row>
    <row r="363" spans="1:5" ht="14.25" customHeight="1">
      <c r="A363" s="4"/>
      <c r="B363" s="4"/>
      <c r="C363" s="4"/>
      <c r="D363" s="4"/>
      <c r="E363" s="4"/>
    </row>
    <row r="364" spans="1:5" ht="14.25" customHeight="1">
      <c r="A364" s="4"/>
      <c r="B364" s="4"/>
      <c r="C364" s="4"/>
      <c r="D364" s="4"/>
      <c r="E364" s="4"/>
    </row>
    <row r="365" spans="1:5" ht="14.25" customHeight="1">
      <c r="A365" s="4"/>
      <c r="B365" s="4"/>
      <c r="C365" s="4"/>
      <c r="D365" s="4"/>
      <c r="E365" s="4"/>
    </row>
    <row r="366" spans="1:5" ht="14.25" customHeight="1">
      <c r="A366" s="4"/>
      <c r="B366" s="4"/>
      <c r="C366" s="4"/>
      <c r="D366" s="4"/>
      <c r="E366" s="4"/>
    </row>
    <row r="367" spans="1:5" ht="14.25" customHeight="1">
      <c r="A367" s="4"/>
      <c r="B367" s="4"/>
      <c r="C367" s="4"/>
      <c r="D367" s="4"/>
      <c r="E367" s="4"/>
    </row>
    <row r="368" spans="1:5" ht="14.25" customHeight="1">
      <c r="A368" s="4"/>
      <c r="B368" s="4"/>
      <c r="C368" s="4"/>
      <c r="D368" s="4"/>
      <c r="E368" s="4"/>
    </row>
    <row r="369" spans="1:5" ht="14.25" customHeight="1">
      <c r="A369" s="4"/>
      <c r="B369" s="4"/>
      <c r="C369" s="4"/>
      <c r="D369" s="4"/>
      <c r="E369" s="4"/>
    </row>
    <row r="370" spans="1:5" ht="14.25" customHeight="1">
      <c r="A370" s="4"/>
      <c r="B370" s="4"/>
      <c r="C370" s="4"/>
      <c r="D370" s="4"/>
      <c r="E370" s="4"/>
    </row>
    <row r="371" spans="1:5" ht="14.25" customHeight="1">
      <c r="A371" s="4"/>
      <c r="B371" s="4"/>
      <c r="C371" s="4"/>
      <c r="D371" s="4"/>
      <c r="E371" s="4"/>
    </row>
    <row r="372" spans="1:5" ht="14.25" customHeight="1">
      <c r="A372" s="4"/>
      <c r="B372" s="4"/>
      <c r="C372" s="4"/>
      <c r="D372" s="4"/>
      <c r="E372" s="4"/>
    </row>
    <row r="373" spans="1:5" ht="14.25" customHeight="1">
      <c r="A373" s="4"/>
      <c r="B373" s="4"/>
      <c r="C373" s="4"/>
      <c r="D373" s="4"/>
      <c r="E373" s="4"/>
    </row>
    <row r="374" spans="1:5" ht="14.25" customHeight="1">
      <c r="A374" s="4"/>
      <c r="B374" s="4"/>
      <c r="C374" s="4"/>
      <c r="D374" s="4"/>
      <c r="E374" s="4"/>
    </row>
    <row r="375" spans="1:5" ht="14.25" customHeight="1">
      <c r="A375" s="4"/>
      <c r="B375" s="4"/>
      <c r="C375" s="4"/>
      <c r="D375" s="4"/>
      <c r="E375" s="4"/>
    </row>
    <row r="376" spans="1:5" ht="14.25" customHeight="1">
      <c r="A376" s="4"/>
      <c r="B376" s="4"/>
      <c r="C376" s="4"/>
      <c r="D376" s="4"/>
      <c r="E376" s="4"/>
    </row>
    <row r="377" spans="1:5" ht="14.25" customHeight="1">
      <c r="A377" s="4"/>
      <c r="B377" s="4"/>
      <c r="C377" s="4"/>
      <c r="D377" s="4"/>
      <c r="E377" s="4"/>
    </row>
    <row r="378" spans="1:5" ht="14.25" customHeight="1">
      <c r="A378" s="4"/>
      <c r="B378" s="4"/>
      <c r="C378" s="4"/>
      <c r="D378" s="4"/>
      <c r="E378" s="4"/>
    </row>
    <row r="379" spans="1:5" ht="14.25" customHeight="1">
      <c r="A379" s="4"/>
      <c r="B379" s="4"/>
      <c r="C379" s="4"/>
      <c r="D379" s="4"/>
      <c r="E379" s="4"/>
    </row>
    <row r="380" spans="1:5" ht="14.25" customHeight="1">
      <c r="A380" s="4"/>
      <c r="B380" s="4"/>
      <c r="C380" s="4"/>
      <c r="D380" s="4"/>
      <c r="E380" s="4"/>
    </row>
    <row r="381" spans="1:5" ht="14.25" customHeight="1">
      <c r="A381" s="4"/>
      <c r="B381" s="4"/>
      <c r="C381" s="4"/>
      <c r="D381" s="4"/>
      <c r="E381" s="4"/>
    </row>
    <row r="382" spans="1:5" ht="14.25" customHeight="1">
      <c r="A382" s="4"/>
      <c r="B382" s="4"/>
      <c r="C382" s="4"/>
      <c r="D382" s="4"/>
      <c r="E382" s="4"/>
    </row>
    <row r="383" spans="1:5" ht="14.25" customHeight="1">
      <c r="A383" s="4"/>
      <c r="B383" s="4"/>
      <c r="C383" s="4"/>
      <c r="D383" s="4"/>
      <c r="E383" s="4"/>
    </row>
    <row r="384" spans="1:5" ht="14.25" customHeight="1">
      <c r="A384" s="4"/>
      <c r="B384" s="4"/>
      <c r="C384" s="4"/>
      <c r="D384" s="4"/>
      <c r="E384" s="4"/>
    </row>
    <row r="385" spans="1:5" ht="14.25" customHeight="1">
      <c r="A385" s="4"/>
      <c r="B385" s="4"/>
      <c r="C385" s="4"/>
      <c r="D385" s="4"/>
      <c r="E385" s="4"/>
    </row>
    <row r="386" spans="1:5" ht="14.25" customHeight="1">
      <c r="A386" s="4"/>
      <c r="B386" s="4"/>
      <c r="C386" s="4"/>
      <c r="D386" s="4"/>
      <c r="E386" s="4"/>
    </row>
    <row r="387" spans="1:5" ht="14.25" customHeight="1">
      <c r="A387" s="4"/>
      <c r="B387" s="4"/>
      <c r="C387" s="4"/>
      <c r="D387" s="4"/>
      <c r="E387" s="4"/>
    </row>
    <row r="388" spans="1:5" ht="14.25" customHeight="1">
      <c r="A388" s="4"/>
      <c r="B388" s="4"/>
      <c r="C388" s="4"/>
      <c r="D388" s="4"/>
      <c r="E388" s="4"/>
    </row>
    <row r="389" spans="1:5" ht="14.25" customHeight="1">
      <c r="A389" s="4"/>
      <c r="B389" s="4"/>
      <c r="C389" s="4"/>
      <c r="D389" s="4"/>
      <c r="E389" s="4"/>
    </row>
    <row r="390" spans="1:5" ht="14.25" customHeight="1">
      <c r="A390" s="4"/>
      <c r="B390" s="4"/>
      <c r="C390" s="4"/>
      <c r="D390" s="4"/>
      <c r="E390" s="4"/>
    </row>
    <row r="391" spans="1:5" ht="14.25" customHeight="1">
      <c r="A391" s="4"/>
      <c r="B391" s="4"/>
      <c r="C391" s="4"/>
      <c r="D391" s="4"/>
      <c r="E391" s="4"/>
    </row>
    <row r="392" spans="1:5" ht="14.25" customHeight="1">
      <c r="A392" s="4"/>
      <c r="B392" s="4"/>
      <c r="C392" s="4"/>
      <c r="D392" s="4"/>
      <c r="E392" s="4"/>
    </row>
    <row r="393" spans="1:5" ht="14.25" customHeight="1">
      <c r="A393" s="4"/>
      <c r="B393" s="4"/>
      <c r="C393" s="4"/>
      <c r="D393" s="4"/>
      <c r="E393" s="4"/>
    </row>
    <row r="394" spans="1:5" ht="14.25" customHeight="1">
      <c r="A394" s="4"/>
      <c r="B394" s="4"/>
      <c r="C394" s="4"/>
      <c r="D394" s="4"/>
      <c r="E394" s="4"/>
    </row>
    <row r="395" spans="1:5" ht="14.25" customHeight="1">
      <c r="A395" s="4"/>
      <c r="B395" s="4"/>
      <c r="C395" s="4"/>
      <c r="D395" s="4"/>
      <c r="E395" s="4"/>
    </row>
    <row r="396" spans="1:5" ht="14.25" customHeight="1">
      <c r="A396" s="4"/>
      <c r="B396" s="4"/>
      <c r="C396" s="4"/>
      <c r="D396" s="4"/>
      <c r="E396" s="4"/>
    </row>
    <row r="397" spans="1:5" ht="14.25" customHeight="1">
      <c r="A397" s="4"/>
      <c r="B397" s="4"/>
      <c r="C397" s="4"/>
      <c r="D397" s="4"/>
      <c r="E397" s="4"/>
    </row>
    <row r="398" spans="1:5" ht="14.25" customHeight="1">
      <c r="A398" s="4"/>
      <c r="B398" s="4"/>
      <c r="C398" s="4"/>
      <c r="D398" s="4"/>
      <c r="E398" s="4"/>
    </row>
    <row r="399" spans="1:5" ht="14.25" customHeight="1">
      <c r="A399" s="4"/>
      <c r="B399" s="4"/>
      <c r="C399" s="4"/>
      <c r="D399" s="4"/>
      <c r="E399" s="4"/>
    </row>
    <row r="400" spans="1:5" ht="14.25" customHeight="1">
      <c r="A400" s="4"/>
      <c r="B400" s="4"/>
      <c r="C400" s="4"/>
      <c r="D400" s="4"/>
      <c r="E400" s="4"/>
    </row>
    <row r="401" spans="1:5" ht="14.25" customHeight="1">
      <c r="A401" s="4"/>
      <c r="B401" s="4"/>
      <c r="C401" s="4"/>
      <c r="D401" s="4"/>
      <c r="E401" s="4"/>
    </row>
    <row r="402" spans="1:5" ht="14.25" customHeight="1">
      <c r="A402" s="4"/>
      <c r="B402" s="4"/>
      <c r="C402" s="4"/>
      <c r="D402" s="4"/>
      <c r="E402" s="4"/>
    </row>
    <row r="403" spans="1:5" ht="14.25" customHeight="1">
      <c r="A403" s="4"/>
      <c r="B403" s="4"/>
      <c r="C403" s="4"/>
      <c r="D403" s="4"/>
      <c r="E403" s="4"/>
    </row>
    <row r="404" spans="1:5" ht="14.25" customHeight="1">
      <c r="A404" s="4"/>
      <c r="B404" s="4"/>
      <c r="C404" s="4"/>
      <c r="D404" s="4"/>
      <c r="E404" s="4"/>
    </row>
    <row r="405" spans="1:5" ht="14.25" customHeight="1">
      <c r="A405" s="4"/>
      <c r="B405" s="4"/>
      <c r="C405" s="4"/>
      <c r="D405" s="4"/>
      <c r="E405" s="4"/>
    </row>
    <row r="406" spans="1:5" ht="14.25" customHeight="1">
      <c r="A406" s="4"/>
      <c r="B406" s="4"/>
      <c r="C406" s="4"/>
      <c r="D406" s="4"/>
      <c r="E406" s="4"/>
    </row>
    <row r="407" spans="1:5" ht="14.25" customHeight="1">
      <c r="A407" s="4"/>
      <c r="B407" s="4"/>
      <c r="C407" s="4"/>
      <c r="D407" s="4"/>
      <c r="E407" s="4"/>
    </row>
    <row r="408" spans="1:5" ht="14.25" customHeight="1">
      <c r="A408" s="4"/>
      <c r="B408" s="4"/>
      <c r="C408" s="4"/>
      <c r="D408" s="4"/>
      <c r="E408" s="4"/>
    </row>
    <row r="409" spans="1:5" ht="14.25" customHeight="1">
      <c r="A409" s="4"/>
      <c r="B409" s="4"/>
      <c r="C409" s="4"/>
      <c r="D409" s="4"/>
      <c r="E409" s="4"/>
    </row>
    <row r="410" spans="1:5" ht="14.25" customHeight="1">
      <c r="A410" s="4"/>
      <c r="B410" s="4"/>
      <c r="C410" s="4"/>
      <c r="D410" s="4"/>
      <c r="E410" s="4"/>
    </row>
    <row r="411" spans="1:5" ht="14.25" customHeight="1">
      <c r="A411" s="4"/>
      <c r="B411" s="4"/>
      <c r="C411" s="4"/>
      <c r="D411" s="4"/>
      <c r="E411" s="4"/>
    </row>
    <row r="412" spans="1:5" ht="14.25" customHeight="1">
      <c r="A412" s="4"/>
      <c r="B412" s="4"/>
      <c r="C412" s="4"/>
      <c r="D412" s="4"/>
      <c r="E412" s="4"/>
    </row>
    <row r="413" spans="1:5" ht="14.25" customHeight="1">
      <c r="A413" s="4"/>
      <c r="B413" s="4"/>
      <c r="C413" s="4"/>
      <c r="D413" s="4"/>
      <c r="E413" s="4"/>
    </row>
    <row r="414" spans="1:5" ht="14.25" customHeight="1">
      <c r="A414" s="4"/>
      <c r="B414" s="4"/>
      <c r="C414" s="4"/>
      <c r="D414" s="4"/>
      <c r="E414" s="4"/>
    </row>
    <row r="415" spans="1:5" ht="14.25" customHeight="1">
      <c r="A415" s="4"/>
      <c r="B415" s="4"/>
      <c r="C415" s="4"/>
      <c r="D415" s="4"/>
      <c r="E415" s="4"/>
    </row>
    <row r="416" spans="1:5" ht="14.25" customHeight="1">
      <c r="A416" s="4"/>
      <c r="B416" s="4"/>
      <c r="C416" s="4"/>
      <c r="D416" s="4"/>
      <c r="E416" s="4"/>
    </row>
    <row r="417" spans="1:5" ht="14.25" customHeight="1">
      <c r="A417" s="4"/>
      <c r="B417" s="4"/>
      <c r="C417" s="4"/>
      <c r="D417" s="4"/>
      <c r="E417" s="4"/>
    </row>
    <row r="418" spans="1:5" ht="14.25" customHeight="1">
      <c r="A418" s="4"/>
      <c r="B418" s="4"/>
      <c r="C418" s="4"/>
      <c r="D418" s="4"/>
      <c r="E418" s="4"/>
    </row>
    <row r="419" spans="1:5" ht="14.25" customHeight="1">
      <c r="A419" s="4"/>
      <c r="B419" s="4"/>
      <c r="C419" s="4"/>
      <c r="D419" s="4"/>
      <c r="E419" s="4"/>
    </row>
    <row r="420" spans="1:5" ht="14.25" customHeight="1">
      <c r="A420" s="4"/>
      <c r="B420" s="4"/>
      <c r="C420" s="4"/>
      <c r="D420" s="4"/>
      <c r="E420" s="4"/>
    </row>
    <row r="421" spans="1:5" ht="14.25" customHeight="1">
      <c r="A421" s="4"/>
      <c r="B421" s="4"/>
      <c r="C421" s="4"/>
      <c r="D421" s="4"/>
      <c r="E421" s="4"/>
    </row>
    <row r="422" spans="1:5" ht="14.25" customHeight="1">
      <c r="A422" s="4"/>
      <c r="B422" s="4"/>
      <c r="C422" s="4"/>
      <c r="D422" s="4"/>
      <c r="E422" s="4"/>
    </row>
    <row r="423" spans="1:5" ht="14.25" customHeight="1">
      <c r="A423" s="4"/>
      <c r="B423" s="4"/>
      <c r="C423" s="4"/>
      <c r="D423" s="4"/>
      <c r="E423" s="4"/>
    </row>
    <row r="424" spans="1:5" ht="14.25" customHeight="1">
      <c r="A424" s="4"/>
      <c r="B424" s="4"/>
      <c r="C424" s="4"/>
      <c r="D424" s="4"/>
      <c r="E424" s="4"/>
    </row>
    <row r="425" spans="1:5" ht="14.25" customHeight="1">
      <c r="A425" s="4"/>
      <c r="B425" s="4"/>
      <c r="C425" s="4"/>
      <c r="D425" s="4"/>
      <c r="E425" s="4"/>
    </row>
    <row r="426" spans="1:5" ht="14.25" customHeight="1">
      <c r="A426" s="4"/>
      <c r="B426" s="4"/>
      <c r="C426" s="4"/>
      <c r="D426" s="4"/>
      <c r="E426" s="4"/>
    </row>
    <row r="427" spans="1:5" ht="14.25" customHeight="1">
      <c r="A427" s="4"/>
      <c r="B427" s="4"/>
      <c r="C427" s="4"/>
      <c r="D427" s="4"/>
      <c r="E427" s="4"/>
    </row>
    <row r="428" spans="1:5" ht="14.25" customHeight="1">
      <c r="A428" s="4"/>
      <c r="B428" s="4"/>
      <c r="C428" s="4"/>
      <c r="D428" s="4"/>
      <c r="E428" s="4"/>
    </row>
    <row r="429" spans="1:5" ht="14.25" customHeight="1">
      <c r="A429" s="4"/>
      <c r="B429" s="4"/>
      <c r="C429" s="4"/>
      <c r="D429" s="4"/>
      <c r="E429" s="4"/>
    </row>
    <row r="430" spans="1:5" ht="14.25" customHeight="1">
      <c r="A430" s="4"/>
      <c r="B430" s="4"/>
      <c r="C430" s="4"/>
      <c r="D430" s="4"/>
      <c r="E430" s="4"/>
    </row>
    <row r="431" spans="1:5" ht="14.25" customHeight="1">
      <c r="A431" s="4"/>
      <c r="B431" s="4"/>
      <c r="C431" s="4"/>
      <c r="D431" s="4"/>
      <c r="E431" s="4"/>
    </row>
    <row r="432" spans="1:5" ht="14.25" customHeight="1">
      <c r="A432" s="4"/>
      <c r="B432" s="4"/>
      <c r="C432" s="4"/>
      <c r="D432" s="4"/>
      <c r="E432" s="4"/>
    </row>
    <row r="433" spans="1:5" ht="14.25" customHeight="1">
      <c r="A433" s="4"/>
      <c r="B433" s="4"/>
      <c r="C433" s="4"/>
      <c r="D433" s="4"/>
      <c r="E433" s="4"/>
    </row>
    <row r="434" spans="1:5" ht="14.25" customHeight="1">
      <c r="A434" s="4"/>
      <c r="B434" s="4"/>
      <c r="C434" s="4"/>
      <c r="D434" s="4"/>
      <c r="E434" s="4"/>
    </row>
    <row r="435" spans="1:5" ht="14.25" customHeight="1">
      <c r="A435" s="4"/>
      <c r="B435" s="4"/>
      <c r="C435" s="4"/>
      <c r="D435" s="4"/>
      <c r="E435" s="4"/>
    </row>
    <row r="436" spans="1:5" ht="14.25" customHeight="1">
      <c r="A436" s="4"/>
      <c r="B436" s="4"/>
      <c r="C436" s="4"/>
      <c r="D436" s="4"/>
      <c r="E436" s="4"/>
    </row>
    <row r="437" spans="1:5" ht="14.25" customHeight="1">
      <c r="A437" s="4"/>
      <c r="B437" s="4"/>
      <c r="C437" s="4"/>
      <c r="D437" s="4"/>
      <c r="E437" s="4"/>
    </row>
    <row r="438" spans="1:5" ht="14.25" customHeight="1">
      <c r="A438" s="4"/>
      <c r="B438" s="4"/>
      <c r="C438" s="4"/>
      <c r="D438" s="4"/>
      <c r="E438" s="4"/>
    </row>
    <row r="439" spans="1:5" ht="14.25" customHeight="1">
      <c r="A439" s="4"/>
      <c r="B439" s="4"/>
      <c r="C439" s="4"/>
      <c r="D439" s="4"/>
      <c r="E439" s="4"/>
    </row>
    <row r="440" spans="1:5" ht="14.25" customHeight="1">
      <c r="A440" s="4"/>
      <c r="B440" s="4"/>
      <c r="C440" s="4"/>
      <c r="D440" s="4"/>
      <c r="E440" s="4"/>
    </row>
    <row r="441" spans="1:5" ht="14.25" customHeight="1">
      <c r="A441" s="4"/>
      <c r="B441" s="4"/>
      <c r="C441" s="4"/>
      <c r="D441" s="4"/>
      <c r="E441" s="4"/>
    </row>
    <row r="442" spans="1:5" ht="14.25" customHeight="1">
      <c r="A442" s="4"/>
      <c r="B442" s="4"/>
      <c r="C442" s="4"/>
      <c r="D442" s="4"/>
      <c r="E442" s="4"/>
    </row>
    <row r="443" spans="1:5" ht="14.25" customHeight="1">
      <c r="A443" s="4"/>
      <c r="B443" s="4"/>
      <c r="C443" s="4"/>
      <c r="D443" s="4"/>
      <c r="E443" s="4"/>
    </row>
    <row r="444" spans="1:5" ht="14.25" customHeight="1">
      <c r="A444" s="4"/>
      <c r="B444" s="4"/>
      <c r="C444" s="4"/>
      <c r="D444" s="4"/>
      <c r="E444" s="4"/>
    </row>
    <row r="445" spans="1:5" ht="14.25" customHeight="1">
      <c r="A445" s="4"/>
      <c r="B445" s="4"/>
      <c r="C445" s="4"/>
      <c r="D445" s="4"/>
      <c r="E445" s="4"/>
    </row>
    <row r="446" spans="1:5" ht="14.25" customHeight="1">
      <c r="A446" s="4"/>
      <c r="B446" s="4"/>
      <c r="C446" s="4"/>
      <c r="D446" s="4"/>
      <c r="E446" s="4"/>
    </row>
    <row r="447" spans="1:5" ht="14.25" customHeight="1">
      <c r="A447" s="4"/>
      <c r="B447" s="4"/>
      <c r="C447" s="4"/>
      <c r="D447" s="4"/>
      <c r="E447" s="4"/>
    </row>
    <row r="448" spans="1:5" ht="14.25" customHeight="1">
      <c r="A448" s="4"/>
      <c r="B448" s="4"/>
      <c r="C448" s="4"/>
      <c r="D448" s="4"/>
      <c r="E448" s="4"/>
    </row>
    <row r="449" spans="1:5" ht="14.25" customHeight="1">
      <c r="A449" s="4"/>
      <c r="B449" s="4"/>
      <c r="C449" s="4"/>
      <c r="D449" s="4"/>
      <c r="E449" s="4"/>
    </row>
    <row r="450" spans="1:5" ht="14.25" customHeight="1">
      <c r="A450" s="4"/>
      <c r="B450" s="4"/>
      <c r="C450" s="4"/>
      <c r="D450" s="4"/>
      <c r="E450" s="4"/>
    </row>
    <row r="451" spans="1:5" ht="14.25" customHeight="1">
      <c r="A451" s="4"/>
      <c r="B451" s="4"/>
      <c r="C451" s="4"/>
      <c r="D451" s="4"/>
      <c r="E451" s="4"/>
    </row>
    <row r="452" spans="1:5" ht="14.25" customHeight="1">
      <c r="A452" s="4"/>
      <c r="B452" s="4"/>
      <c r="C452" s="4"/>
      <c r="D452" s="4"/>
      <c r="E452" s="4"/>
    </row>
    <row r="453" spans="1:5" ht="14.25" customHeight="1">
      <c r="A453" s="4"/>
      <c r="B453" s="4"/>
      <c r="C453" s="4"/>
      <c r="D453" s="4"/>
      <c r="E453" s="4"/>
    </row>
    <row r="454" spans="1:5" ht="14.25" customHeight="1">
      <c r="A454" s="4"/>
      <c r="B454" s="4"/>
      <c r="C454" s="4"/>
      <c r="D454" s="4"/>
      <c r="E454" s="4"/>
    </row>
    <row r="455" spans="1:5" ht="14.25" customHeight="1">
      <c r="A455" s="4"/>
      <c r="B455" s="4"/>
      <c r="C455" s="4"/>
      <c r="D455" s="4"/>
      <c r="E455" s="4"/>
    </row>
    <row r="456" spans="1:5" ht="14.25" customHeight="1">
      <c r="A456" s="4"/>
      <c r="B456" s="4"/>
      <c r="C456" s="4"/>
      <c r="D456" s="4"/>
      <c r="E456" s="4"/>
    </row>
    <row r="457" spans="1:5" ht="14.25" customHeight="1">
      <c r="A457" s="4"/>
      <c r="B457" s="4"/>
      <c r="C457" s="4"/>
      <c r="D457" s="4"/>
      <c r="E457" s="4"/>
    </row>
    <row r="458" spans="1:5" ht="14.25" customHeight="1">
      <c r="A458" s="4"/>
      <c r="B458" s="4"/>
      <c r="C458" s="4"/>
      <c r="D458" s="4"/>
      <c r="E458" s="4"/>
    </row>
    <row r="459" spans="1:5" ht="14.25" customHeight="1">
      <c r="A459" s="4"/>
      <c r="B459" s="4"/>
      <c r="C459" s="4"/>
      <c r="D459" s="4"/>
      <c r="E459" s="4"/>
    </row>
    <row r="460" spans="1:5" ht="14.25" customHeight="1">
      <c r="A460" s="4"/>
      <c r="B460" s="4"/>
      <c r="C460" s="4"/>
      <c r="D460" s="4"/>
      <c r="E460" s="4"/>
    </row>
    <row r="461" spans="1:5" ht="14.25" customHeight="1">
      <c r="A461" s="4"/>
      <c r="B461" s="4"/>
      <c r="C461" s="4"/>
      <c r="D461" s="4"/>
      <c r="E461" s="4"/>
    </row>
    <row r="462" spans="1:5" ht="14.25" customHeight="1">
      <c r="A462" s="4"/>
      <c r="B462" s="4"/>
      <c r="C462" s="4"/>
      <c r="D462" s="4"/>
      <c r="E462" s="4"/>
    </row>
    <row r="463" spans="1:5" ht="14.25" customHeight="1">
      <c r="A463" s="4"/>
      <c r="B463" s="4"/>
      <c r="C463" s="4"/>
      <c r="D463" s="4"/>
      <c r="E463" s="4"/>
    </row>
    <row r="464" spans="1:5" ht="14.25" customHeight="1">
      <c r="A464" s="4"/>
      <c r="B464" s="4"/>
      <c r="C464" s="4"/>
      <c r="D464" s="4"/>
      <c r="E464" s="4"/>
    </row>
    <row r="465" spans="1:5" ht="14.25" customHeight="1">
      <c r="A465" s="4"/>
      <c r="B465" s="4"/>
      <c r="C465" s="4"/>
      <c r="D465" s="4"/>
      <c r="E465" s="4"/>
    </row>
    <row r="466" spans="1:5" ht="14.25" customHeight="1">
      <c r="A466" s="4"/>
      <c r="B466" s="4"/>
      <c r="C466" s="4"/>
      <c r="D466" s="4"/>
      <c r="E466" s="4"/>
    </row>
    <row r="467" spans="1:5" ht="14.25" customHeight="1">
      <c r="A467" s="4"/>
      <c r="B467" s="4"/>
      <c r="C467" s="4"/>
      <c r="D467" s="4"/>
      <c r="E467" s="4"/>
    </row>
    <row r="468" spans="1:5" ht="14.25" customHeight="1">
      <c r="A468" s="4"/>
      <c r="B468" s="4"/>
      <c r="C468" s="4"/>
      <c r="D468" s="4"/>
      <c r="E468" s="4"/>
    </row>
    <row r="469" spans="1:5" ht="14.25" customHeight="1">
      <c r="A469" s="4"/>
      <c r="B469" s="4"/>
      <c r="C469" s="4"/>
      <c r="D469" s="4"/>
      <c r="E469" s="4"/>
    </row>
    <row r="470" spans="1:5" ht="14.25" customHeight="1">
      <c r="A470" s="4"/>
      <c r="B470" s="4"/>
      <c r="C470" s="4"/>
      <c r="D470" s="4"/>
      <c r="E470" s="4"/>
    </row>
    <row r="471" spans="1:5" ht="14.25" customHeight="1">
      <c r="A471" s="4"/>
      <c r="B471" s="4"/>
      <c r="C471" s="4"/>
      <c r="D471" s="4"/>
      <c r="E471" s="4"/>
    </row>
    <row r="472" spans="1:5" ht="14.25" customHeight="1">
      <c r="A472" s="4"/>
      <c r="B472" s="4"/>
      <c r="C472" s="4"/>
      <c r="D472" s="4"/>
      <c r="E472" s="4"/>
    </row>
    <row r="473" spans="1:5" ht="14.25" customHeight="1">
      <c r="A473" s="4"/>
      <c r="B473" s="4"/>
      <c r="C473" s="4"/>
      <c r="D473" s="4"/>
      <c r="E473" s="4"/>
    </row>
    <row r="474" spans="1:5" ht="14.25" customHeight="1">
      <c r="A474" s="4"/>
      <c r="B474" s="4"/>
      <c r="C474" s="4"/>
      <c r="D474" s="4"/>
      <c r="E474" s="4"/>
    </row>
    <row r="475" spans="1:5" ht="14.25" customHeight="1">
      <c r="A475" s="4"/>
      <c r="B475" s="4"/>
      <c r="C475" s="4"/>
      <c r="D475" s="4"/>
      <c r="E475" s="4"/>
    </row>
    <row r="476" spans="1:5" ht="14.25" customHeight="1">
      <c r="A476" s="4"/>
      <c r="B476" s="4"/>
      <c r="C476" s="4"/>
      <c r="D476" s="4"/>
      <c r="E476" s="4"/>
    </row>
    <row r="477" spans="1:5" ht="14.25" customHeight="1">
      <c r="A477" s="4"/>
      <c r="B477" s="4"/>
      <c r="C477" s="4"/>
      <c r="D477" s="4"/>
      <c r="E477" s="4"/>
    </row>
    <row r="478" spans="1:5" ht="14.25" customHeight="1">
      <c r="A478" s="4"/>
      <c r="B478" s="4"/>
      <c r="C478" s="4"/>
      <c r="D478" s="4"/>
      <c r="E478" s="4"/>
    </row>
    <row r="479" spans="1:5" ht="14.25" customHeight="1">
      <c r="A479" s="4"/>
      <c r="B479" s="4"/>
      <c r="C479" s="4"/>
      <c r="D479" s="4"/>
      <c r="E479" s="4"/>
    </row>
    <row r="480" spans="1:5" ht="14.25" customHeight="1">
      <c r="A480" s="4"/>
      <c r="B480" s="4"/>
      <c r="C480" s="4"/>
      <c r="D480" s="4"/>
      <c r="E480" s="4"/>
    </row>
    <row r="481" spans="1:5" ht="14.25" customHeight="1">
      <c r="A481" s="4"/>
      <c r="B481" s="4"/>
      <c r="C481" s="4"/>
      <c r="D481" s="4"/>
      <c r="E481" s="4"/>
    </row>
    <row r="482" spans="1:5" ht="14.25" customHeight="1">
      <c r="A482" s="4"/>
      <c r="B482" s="4"/>
      <c r="C482" s="4"/>
      <c r="D482" s="4"/>
      <c r="E482" s="4"/>
    </row>
    <row r="483" spans="1:5" ht="14.25" customHeight="1">
      <c r="A483" s="4"/>
      <c r="B483" s="4"/>
      <c r="C483" s="4"/>
      <c r="D483" s="4"/>
      <c r="E483" s="4"/>
    </row>
    <row r="484" spans="1:5" ht="14.25" customHeight="1">
      <c r="A484" s="4"/>
      <c r="B484" s="4"/>
      <c r="C484" s="4"/>
      <c r="D484" s="4"/>
      <c r="E484" s="4"/>
    </row>
    <row r="485" spans="1:5" ht="14.25" customHeight="1">
      <c r="A485" s="4"/>
      <c r="B485" s="4"/>
      <c r="C485" s="4"/>
      <c r="D485" s="4"/>
      <c r="E485" s="4"/>
    </row>
    <row r="486" spans="1:5" ht="14.25" customHeight="1">
      <c r="A486" s="4"/>
      <c r="B486" s="4"/>
      <c r="C486" s="4"/>
      <c r="D486" s="4"/>
      <c r="E486" s="4"/>
    </row>
    <row r="487" spans="1:5" ht="14.25" customHeight="1">
      <c r="A487" s="4"/>
      <c r="B487" s="4"/>
      <c r="C487" s="4"/>
      <c r="D487" s="4"/>
      <c r="E487" s="4"/>
    </row>
    <row r="488" spans="1:5" ht="14.25" customHeight="1">
      <c r="A488" s="4"/>
      <c r="B488" s="4"/>
      <c r="C488" s="4"/>
      <c r="D488" s="4"/>
      <c r="E488" s="4"/>
    </row>
    <row r="489" spans="1:5" ht="14.25" customHeight="1">
      <c r="A489" s="4"/>
      <c r="B489" s="4"/>
      <c r="C489" s="4"/>
      <c r="D489" s="4"/>
      <c r="E489" s="4"/>
    </row>
    <row r="490" spans="1:5" ht="14.25" customHeight="1">
      <c r="A490" s="4"/>
      <c r="B490" s="4"/>
      <c r="C490" s="4"/>
      <c r="D490" s="4"/>
      <c r="E490" s="4"/>
    </row>
    <row r="491" spans="1:5" ht="14.25" customHeight="1">
      <c r="A491" s="4"/>
      <c r="B491" s="4"/>
      <c r="C491" s="4"/>
      <c r="D491" s="4"/>
      <c r="E491" s="4"/>
    </row>
    <row r="492" spans="1:5" ht="14.25" customHeight="1">
      <c r="A492" s="4"/>
      <c r="B492" s="4"/>
      <c r="C492" s="4"/>
      <c r="D492" s="4"/>
      <c r="E492" s="4"/>
    </row>
    <row r="493" spans="1:5" ht="14.25" customHeight="1">
      <c r="A493" s="4"/>
      <c r="B493" s="4"/>
      <c r="C493" s="4"/>
      <c r="D493" s="4"/>
      <c r="E493" s="4"/>
    </row>
    <row r="494" spans="1:5" ht="14.25" customHeight="1">
      <c r="A494" s="4"/>
      <c r="B494" s="4"/>
      <c r="C494" s="4"/>
      <c r="D494" s="4"/>
      <c r="E494" s="4"/>
    </row>
    <row r="495" spans="1:5" ht="14.25" customHeight="1">
      <c r="A495" s="4"/>
      <c r="B495" s="4"/>
      <c r="C495" s="4"/>
      <c r="D495" s="4"/>
      <c r="E495" s="4"/>
    </row>
    <row r="496" spans="1:5" ht="14.25" customHeight="1">
      <c r="A496" s="4"/>
      <c r="B496" s="4"/>
      <c r="C496" s="4"/>
      <c r="D496" s="4"/>
      <c r="E496" s="4"/>
    </row>
    <row r="497" spans="1:5" ht="14.25" customHeight="1">
      <c r="A497" s="4"/>
      <c r="B497" s="4"/>
      <c r="C497" s="4"/>
      <c r="D497" s="4"/>
      <c r="E497" s="4"/>
    </row>
    <row r="498" spans="1:5" ht="14.25" customHeight="1">
      <c r="A498" s="4"/>
      <c r="B498" s="4"/>
      <c r="C498" s="4"/>
      <c r="D498" s="4"/>
      <c r="E498" s="4"/>
    </row>
    <row r="499" spans="1:5" ht="14.25" customHeight="1">
      <c r="A499" s="4"/>
      <c r="B499" s="4"/>
      <c r="C499" s="4"/>
      <c r="D499" s="4"/>
      <c r="E499" s="4"/>
    </row>
    <row r="500" spans="1:5" ht="14.25" customHeight="1">
      <c r="A500" s="4"/>
      <c r="B500" s="4"/>
      <c r="C500" s="4"/>
      <c r="D500" s="4"/>
      <c r="E500" s="4"/>
    </row>
    <row r="501" spans="1:5" ht="14.25" customHeight="1">
      <c r="A501" s="4"/>
      <c r="B501" s="4"/>
      <c r="C501" s="4"/>
      <c r="D501" s="4"/>
      <c r="E501" s="4"/>
    </row>
    <row r="502" spans="1:5" ht="14.25" customHeight="1">
      <c r="A502" s="4"/>
      <c r="B502" s="4"/>
      <c r="C502" s="4"/>
      <c r="D502" s="4"/>
      <c r="E502" s="4"/>
    </row>
    <row r="503" spans="1:5" ht="14.25" customHeight="1">
      <c r="A503" s="4"/>
      <c r="B503" s="4"/>
      <c r="C503" s="4"/>
      <c r="D503" s="4"/>
      <c r="E503" s="4"/>
    </row>
    <row r="504" spans="1:5" ht="14.25" customHeight="1">
      <c r="A504" s="4"/>
      <c r="B504" s="4"/>
      <c r="C504" s="4"/>
      <c r="D504" s="4"/>
      <c r="E504" s="4"/>
    </row>
    <row r="505" spans="1:5" ht="14.25" customHeight="1">
      <c r="A505" s="4"/>
      <c r="B505" s="4"/>
      <c r="C505" s="4"/>
      <c r="D505" s="4"/>
      <c r="E505" s="4"/>
    </row>
    <row r="506" spans="1:5" ht="14.25" customHeight="1">
      <c r="A506" s="4"/>
      <c r="B506" s="4"/>
      <c r="C506" s="4"/>
      <c r="D506" s="4"/>
      <c r="E506" s="4"/>
    </row>
    <row r="507" spans="1:5" ht="14.25" customHeight="1">
      <c r="A507" s="4"/>
      <c r="B507" s="4"/>
      <c r="C507" s="4"/>
      <c r="D507" s="4"/>
      <c r="E507" s="4"/>
    </row>
    <row r="508" spans="1:5" ht="14.25" customHeight="1">
      <c r="A508" s="4"/>
      <c r="B508" s="4"/>
      <c r="C508" s="4"/>
      <c r="D508" s="4"/>
      <c r="E508" s="4"/>
    </row>
    <row r="509" spans="1:5" ht="14.25" customHeight="1">
      <c r="A509" s="4"/>
      <c r="B509" s="4"/>
      <c r="C509" s="4"/>
      <c r="D509" s="4"/>
      <c r="E509" s="4"/>
    </row>
    <row r="510" spans="1:5" ht="14.25" customHeight="1">
      <c r="A510" s="4"/>
      <c r="B510" s="4"/>
      <c r="C510" s="4"/>
      <c r="D510" s="4"/>
      <c r="E510" s="4"/>
    </row>
    <row r="511" spans="1:5" ht="14.25" customHeight="1">
      <c r="A511" s="4"/>
      <c r="B511" s="4"/>
      <c r="C511" s="4"/>
      <c r="D511" s="4"/>
      <c r="E511" s="4"/>
    </row>
    <row r="512" spans="1:5" ht="14.25" customHeight="1">
      <c r="A512" s="4"/>
      <c r="B512" s="4"/>
      <c r="C512" s="4"/>
      <c r="D512" s="4"/>
      <c r="E512" s="4"/>
    </row>
    <row r="513" spans="1:5" ht="14.25" customHeight="1">
      <c r="A513" s="4"/>
      <c r="B513" s="4"/>
      <c r="C513" s="4"/>
      <c r="D513" s="4"/>
      <c r="E513" s="4"/>
    </row>
    <row r="514" spans="1:5" ht="14.25" customHeight="1">
      <c r="A514" s="4"/>
      <c r="B514" s="4"/>
      <c r="C514" s="4"/>
      <c r="D514" s="4"/>
      <c r="E514" s="4"/>
    </row>
    <row r="515" spans="1:5" ht="14.25" customHeight="1">
      <c r="A515" s="4"/>
      <c r="B515" s="4"/>
      <c r="C515" s="4"/>
      <c r="D515" s="4"/>
      <c r="E515" s="4"/>
    </row>
    <row r="516" spans="1:5" ht="14.25" customHeight="1">
      <c r="A516" s="4"/>
      <c r="B516" s="4"/>
      <c r="C516" s="4"/>
      <c r="D516" s="4"/>
      <c r="E516" s="4"/>
    </row>
    <row r="517" spans="1:5" ht="14.25" customHeight="1">
      <c r="A517" s="4"/>
      <c r="B517" s="4"/>
      <c r="C517" s="4"/>
      <c r="D517" s="4"/>
      <c r="E517" s="4"/>
    </row>
    <row r="518" spans="1:5" ht="14.25" customHeight="1">
      <c r="A518" s="4"/>
      <c r="B518" s="4"/>
      <c r="C518" s="4"/>
      <c r="D518" s="4"/>
      <c r="E518" s="4"/>
    </row>
    <row r="519" spans="1:5" ht="14.25" customHeight="1">
      <c r="A519" s="4"/>
      <c r="B519" s="4"/>
      <c r="C519" s="4"/>
      <c r="D519" s="4"/>
      <c r="E519" s="4"/>
    </row>
    <row r="520" spans="1:5" ht="14.25" customHeight="1">
      <c r="A520" s="4"/>
      <c r="B520" s="4"/>
      <c r="C520" s="4"/>
      <c r="D520" s="4"/>
      <c r="E520" s="4"/>
    </row>
    <row r="521" spans="1:5" ht="14.25" customHeight="1">
      <c r="A521" s="4"/>
      <c r="B521" s="4"/>
      <c r="C521" s="4"/>
      <c r="D521" s="4"/>
      <c r="E521" s="4"/>
    </row>
    <row r="522" spans="1:5" ht="14.25" customHeight="1">
      <c r="A522" s="4"/>
      <c r="B522" s="4"/>
      <c r="C522" s="4"/>
      <c r="D522" s="4"/>
      <c r="E522" s="4"/>
    </row>
    <row r="523" spans="1:5" ht="14.25" customHeight="1">
      <c r="A523" s="4"/>
      <c r="B523" s="4"/>
      <c r="C523" s="4"/>
      <c r="D523" s="4"/>
      <c r="E523" s="4"/>
    </row>
    <row r="524" spans="1:5" ht="14.25" customHeight="1">
      <c r="A524" s="4"/>
      <c r="B524" s="4"/>
      <c r="C524" s="4"/>
      <c r="D524" s="4"/>
      <c r="E524" s="4"/>
    </row>
    <row r="525" spans="1:5" ht="14.25" customHeight="1">
      <c r="A525" s="4"/>
      <c r="B525" s="4"/>
      <c r="C525" s="4"/>
      <c r="D525" s="4"/>
      <c r="E525" s="4"/>
    </row>
    <row r="526" spans="1:5" ht="14.25" customHeight="1">
      <c r="A526" s="4"/>
      <c r="B526" s="4"/>
      <c r="C526" s="4"/>
      <c r="D526" s="4"/>
      <c r="E526" s="4"/>
    </row>
    <row r="527" spans="1:5" ht="14.25" customHeight="1">
      <c r="A527" s="4"/>
      <c r="B527" s="4"/>
      <c r="C527" s="4"/>
      <c r="D527" s="4"/>
      <c r="E527" s="4"/>
    </row>
    <row r="528" spans="1:5" ht="14.25" customHeight="1">
      <c r="A528" s="4"/>
      <c r="B528" s="4"/>
      <c r="C528" s="4"/>
      <c r="D528" s="4"/>
      <c r="E528" s="4"/>
    </row>
    <row r="529" spans="1:5" ht="14.25" customHeight="1">
      <c r="A529" s="4"/>
      <c r="B529" s="4"/>
      <c r="C529" s="4"/>
      <c r="D529" s="4"/>
      <c r="E529" s="4"/>
    </row>
    <row r="530" spans="1:5" ht="14.25" customHeight="1">
      <c r="A530" s="4"/>
      <c r="B530" s="4"/>
      <c r="C530" s="4"/>
      <c r="D530" s="4"/>
      <c r="E530" s="4"/>
    </row>
    <row r="531" spans="1:5" ht="14.25" customHeight="1">
      <c r="A531" s="4"/>
      <c r="B531" s="4"/>
      <c r="C531" s="4"/>
      <c r="D531" s="4"/>
      <c r="E531" s="4"/>
    </row>
    <row r="532" spans="1:5" ht="14.25" customHeight="1">
      <c r="A532" s="4"/>
      <c r="B532" s="4"/>
      <c r="C532" s="4"/>
      <c r="D532" s="4"/>
      <c r="E532" s="4"/>
    </row>
    <row r="533" spans="1:5" ht="14.25" customHeight="1">
      <c r="A533" s="4"/>
      <c r="B533" s="4"/>
      <c r="C533" s="4"/>
      <c r="D533" s="4"/>
      <c r="E533" s="4"/>
    </row>
    <row r="534" spans="1:5" ht="14.25" customHeight="1">
      <c r="A534" s="4"/>
      <c r="B534" s="4"/>
      <c r="C534" s="4"/>
      <c r="D534" s="4"/>
      <c r="E534" s="4"/>
    </row>
    <row r="535" spans="1:5" ht="14.25" customHeight="1">
      <c r="A535" s="4"/>
      <c r="B535" s="4"/>
      <c r="C535" s="4"/>
      <c r="D535" s="4"/>
      <c r="E535" s="4"/>
    </row>
    <row r="536" spans="1:5" ht="14.25" customHeight="1">
      <c r="A536" s="4"/>
      <c r="B536" s="4"/>
      <c r="C536" s="4"/>
      <c r="D536" s="4"/>
      <c r="E536" s="4"/>
    </row>
    <row r="537" spans="1:5" ht="14.25" customHeight="1">
      <c r="A537" s="4"/>
      <c r="B537" s="4"/>
      <c r="C537" s="4"/>
      <c r="D537" s="4"/>
      <c r="E537" s="4"/>
    </row>
    <row r="538" spans="1:5" ht="14.25" customHeight="1">
      <c r="A538" s="4"/>
      <c r="B538" s="4"/>
      <c r="C538" s="4"/>
      <c r="D538" s="4"/>
      <c r="E538" s="4"/>
    </row>
    <row r="539" spans="1:5" ht="14.25" customHeight="1">
      <c r="A539" s="4"/>
      <c r="B539" s="4"/>
      <c r="C539" s="4"/>
      <c r="D539" s="4"/>
      <c r="E539" s="4"/>
    </row>
    <row r="540" spans="1:5" ht="14.25" customHeight="1">
      <c r="A540" s="4"/>
      <c r="B540" s="4"/>
      <c r="C540" s="4"/>
      <c r="D540" s="4"/>
      <c r="E540" s="4"/>
    </row>
    <row r="541" spans="1:5" ht="14.25" customHeight="1">
      <c r="A541" s="4"/>
      <c r="B541" s="4"/>
      <c r="C541" s="4"/>
      <c r="D541" s="4"/>
      <c r="E541" s="4"/>
    </row>
    <row r="542" spans="1:5" ht="14.25" customHeight="1">
      <c r="A542" s="4"/>
      <c r="B542" s="4"/>
      <c r="C542" s="4"/>
      <c r="D542" s="4"/>
      <c r="E542" s="4"/>
    </row>
    <row r="543" spans="1:5" ht="14.25" customHeight="1">
      <c r="A543" s="4"/>
      <c r="B543" s="4"/>
      <c r="C543" s="4"/>
      <c r="D543" s="4"/>
      <c r="E543" s="4"/>
    </row>
    <row r="544" spans="1:5" ht="14.25" customHeight="1">
      <c r="A544" s="4"/>
      <c r="B544" s="4"/>
      <c r="C544" s="4"/>
      <c r="D544" s="4"/>
      <c r="E544" s="4"/>
    </row>
    <row r="545" spans="1:5" ht="14.25" customHeight="1">
      <c r="A545" s="4"/>
      <c r="B545" s="4"/>
      <c r="C545" s="4"/>
      <c r="D545" s="4"/>
      <c r="E545" s="4"/>
    </row>
    <row r="546" spans="1:5" ht="14.25" customHeight="1">
      <c r="A546" s="4"/>
      <c r="B546" s="4"/>
      <c r="C546" s="4"/>
      <c r="D546" s="4"/>
      <c r="E546" s="4"/>
    </row>
    <row r="547" spans="1:5" ht="14.25" customHeight="1">
      <c r="A547" s="4"/>
      <c r="B547" s="4"/>
      <c r="C547" s="4"/>
      <c r="D547" s="4"/>
      <c r="E547" s="4"/>
    </row>
    <row r="548" spans="1:5" ht="14.25" customHeight="1">
      <c r="A548" s="4"/>
      <c r="B548" s="4"/>
      <c r="C548" s="4"/>
      <c r="D548" s="4"/>
      <c r="E548" s="4"/>
    </row>
    <row r="549" spans="1:5" ht="14.25" customHeight="1">
      <c r="A549" s="4"/>
      <c r="B549" s="4"/>
      <c r="C549" s="4"/>
      <c r="D549" s="4"/>
      <c r="E549" s="4"/>
    </row>
    <row r="550" spans="1:5" ht="14.25" customHeight="1">
      <c r="A550" s="4"/>
      <c r="B550" s="4"/>
      <c r="C550" s="4"/>
      <c r="D550" s="4"/>
      <c r="E550" s="4"/>
    </row>
    <row r="551" spans="1:5" ht="14.25" customHeight="1">
      <c r="A551" s="4"/>
      <c r="B551" s="4"/>
      <c r="C551" s="4"/>
      <c r="D551" s="4"/>
      <c r="E551" s="4"/>
    </row>
    <row r="552" spans="1:5" ht="14.25" customHeight="1">
      <c r="A552" s="4"/>
      <c r="B552" s="4"/>
      <c r="C552" s="4"/>
      <c r="D552" s="4"/>
      <c r="E552" s="4"/>
    </row>
    <row r="553" spans="1:5" ht="14.25" customHeight="1">
      <c r="A553" s="4"/>
      <c r="B553" s="4"/>
      <c r="C553" s="4"/>
      <c r="D553" s="4"/>
      <c r="E553" s="4"/>
    </row>
    <row r="554" spans="1:5" ht="14.25" customHeight="1">
      <c r="A554" s="4"/>
      <c r="B554" s="4"/>
      <c r="C554" s="4"/>
      <c r="D554" s="4"/>
      <c r="E554" s="4"/>
    </row>
    <row r="555" spans="1:5" ht="14.25" customHeight="1">
      <c r="A555" s="4"/>
      <c r="B555" s="4"/>
      <c r="C555" s="4"/>
      <c r="D555" s="4"/>
      <c r="E555" s="4"/>
    </row>
    <row r="556" spans="1:5" ht="14.25" customHeight="1">
      <c r="A556" s="4"/>
      <c r="B556" s="4"/>
      <c r="C556" s="4"/>
      <c r="D556" s="4"/>
      <c r="E556" s="4"/>
    </row>
    <row r="557" spans="1:5" ht="14.25" customHeight="1">
      <c r="A557" s="4"/>
      <c r="B557" s="4"/>
      <c r="C557" s="4"/>
      <c r="D557" s="4"/>
      <c r="E557" s="4"/>
    </row>
    <row r="558" spans="1:5" ht="14.25" customHeight="1">
      <c r="A558" s="4"/>
      <c r="B558" s="4"/>
      <c r="C558" s="4"/>
      <c r="D558" s="4"/>
      <c r="E558" s="4"/>
    </row>
    <row r="559" spans="1:5" ht="14.25" customHeight="1">
      <c r="A559" s="4"/>
      <c r="B559" s="4"/>
      <c r="C559" s="4"/>
      <c r="D559" s="4"/>
      <c r="E559" s="4"/>
    </row>
    <row r="560" spans="1:5" ht="14.25" customHeight="1">
      <c r="A560" s="4"/>
      <c r="B560" s="4"/>
      <c r="C560" s="4"/>
      <c r="D560" s="4"/>
      <c r="E560" s="4"/>
    </row>
    <row r="561" spans="1:5" ht="14.25" customHeight="1">
      <c r="A561" s="4"/>
      <c r="B561" s="4"/>
      <c r="C561" s="4"/>
      <c r="D561" s="4"/>
      <c r="E561" s="4"/>
    </row>
    <row r="562" spans="1:5" ht="14.25" customHeight="1">
      <c r="A562" s="4"/>
      <c r="B562" s="4"/>
      <c r="C562" s="4"/>
      <c r="D562" s="4"/>
      <c r="E562" s="4"/>
    </row>
    <row r="563" spans="1:5" ht="14.25" customHeight="1">
      <c r="A563" s="4"/>
      <c r="B563" s="4"/>
      <c r="C563" s="4"/>
      <c r="D563" s="4"/>
      <c r="E563" s="4"/>
    </row>
    <row r="564" spans="1:5" ht="14.25" customHeight="1">
      <c r="A564" s="4"/>
      <c r="B564" s="4"/>
      <c r="C564" s="4"/>
      <c r="D564" s="4"/>
      <c r="E564" s="4"/>
    </row>
    <row r="565" spans="1:5" ht="14.25" customHeight="1">
      <c r="A565" s="4"/>
      <c r="B565" s="4"/>
      <c r="C565" s="4"/>
      <c r="D565" s="4"/>
      <c r="E565" s="4"/>
    </row>
    <row r="566" spans="1:5" ht="14.25" customHeight="1">
      <c r="A566" s="4"/>
      <c r="B566" s="4"/>
      <c r="C566" s="4"/>
      <c r="D566" s="4"/>
      <c r="E566" s="4"/>
    </row>
    <row r="567" spans="1:5" ht="14.25" customHeight="1">
      <c r="A567" s="4"/>
      <c r="B567" s="4"/>
      <c r="C567" s="4"/>
      <c r="D567" s="4"/>
      <c r="E567" s="4"/>
    </row>
    <row r="568" spans="1:5" ht="14.25" customHeight="1">
      <c r="A568" s="4"/>
      <c r="B568" s="4"/>
      <c r="C568" s="4"/>
      <c r="D568" s="4"/>
      <c r="E568" s="4"/>
    </row>
    <row r="569" spans="1:5" ht="14.25" customHeight="1">
      <c r="A569" s="4"/>
      <c r="B569" s="4"/>
      <c r="C569" s="4"/>
      <c r="D569" s="4"/>
      <c r="E569" s="4"/>
    </row>
    <row r="570" spans="1:5" ht="14.25" customHeight="1">
      <c r="A570" s="4"/>
      <c r="B570" s="4"/>
      <c r="C570" s="4"/>
      <c r="D570" s="4"/>
      <c r="E570" s="4"/>
    </row>
    <row r="571" spans="1:5" ht="14.25" customHeight="1">
      <c r="A571" s="4"/>
      <c r="B571" s="4"/>
      <c r="C571" s="4"/>
      <c r="D571" s="4"/>
      <c r="E571" s="4"/>
    </row>
    <row r="572" spans="1:5" ht="14.25" customHeight="1">
      <c r="A572" s="4"/>
      <c r="B572" s="4"/>
      <c r="C572" s="4"/>
      <c r="D572" s="4"/>
      <c r="E572" s="4"/>
    </row>
    <row r="573" spans="1:5" ht="14.25" customHeight="1">
      <c r="A573" s="4"/>
      <c r="B573" s="4"/>
      <c r="C573" s="4"/>
      <c r="D573" s="4"/>
      <c r="E573" s="4"/>
    </row>
    <row r="574" spans="1:5" ht="14.25" customHeight="1">
      <c r="A574" s="4"/>
      <c r="B574" s="4"/>
      <c r="C574" s="4"/>
      <c r="D574" s="4"/>
      <c r="E574" s="4"/>
    </row>
    <row r="575" spans="1:5" ht="14.25" customHeight="1">
      <c r="A575" s="4"/>
      <c r="B575" s="4"/>
      <c r="C575" s="4"/>
      <c r="D575" s="4"/>
      <c r="E575" s="4"/>
    </row>
    <row r="576" spans="1:5" ht="14.25" customHeight="1">
      <c r="A576" s="4"/>
      <c r="B576" s="4"/>
      <c r="C576" s="4"/>
      <c r="D576" s="4"/>
      <c r="E576" s="4"/>
    </row>
    <row r="577" spans="1:5" ht="14.25" customHeight="1">
      <c r="A577" s="4"/>
      <c r="B577" s="4"/>
      <c r="C577" s="4"/>
      <c r="D577" s="4"/>
      <c r="E577" s="4"/>
    </row>
    <row r="578" spans="1:5" ht="14.25" customHeight="1">
      <c r="A578" s="4"/>
      <c r="B578" s="4"/>
      <c r="C578" s="4"/>
      <c r="D578" s="4"/>
      <c r="E578" s="4"/>
    </row>
    <row r="579" spans="1:5" ht="14.25" customHeight="1">
      <c r="A579" s="4"/>
      <c r="B579" s="4"/>
      <c r="C579" s="4"/>
      <c r="D579" s="4"/>
      <c r="E579" s="4"/>
    </row>
    <row r="580" spans="1:5" ht="14.25" customHeight="1">
      <c r="A580" s="4"/>
      <c r="B580" s="4"/>
      <c r="C580" s="4"/>
      <c r="D580" s="4"/>
      <c r="E580" s="4"/>
    </row>
    <row r="581" spans="1:5" ht="14.25" customHeight="1">
      <c r="A581" s="4"/>
      <c r="B581" s="4"/>
      <c r="C581" s="4"/>
      <c r="D581" s="4"/>
      <c r="E581" s="4"/>
    </row>
    <row r="582" spans="1:5" ht="14.25" customHeight="1">
      <c r="A582" s="4"/>
      <c r="B582" s="4"/>
      <c r="C582" s="4"/>
      <c r="D582" s="4"/>
      <c r="E582" s="4"/>
    </row>
    <row r="583" spans="1:5" ht="14.25" customHeight="1">
      <c r="A583" s="4"/>
      <c r="B583" s="4"/>
      <c r="C583" s="4"/>
      <c r="D583" s="4"/>
      <c r="E583" s="4"/>
    </row>
    <row r="584" spans="1:5" ht="14.25" customHeight="1">
      <c r="A584" s="4"/>
      <c r="B584" s="4"/>
      <c r="C584" s="4"/>
      <c r="D584" s="4"/>
      <c r="E584" s="4"/>
    </row>
    <row r="585" spans="1:5" ht="14.25" customHeight="1">
      <c r="A585" s="4"/>
      <c r="B585" s="4"/>
      <c r="C585" s="4"/>
      <c r="D585" s="4"/>
      <c r="E585" s="4"/>
    </row>
    <row r="586" spans="1:5" ht="14.25" customHeight="1">
      <c r="A586" s="4"/>
      <c r="B586" s="4"/>
      <c r="C586" s="4"/>
      <c r="D586" s="4"/>
      <c r="E586" s="4"/>
    </row>
    <row r="587" spans="1:5" ht="14.25" customHeight="1">
      <c r="A587" s="4"/>
      <c r="B587" s="4"/>
      <c r="C587" s="4"/>
      <c r="D587" s="4"/>
      <c r="E587" s="4"/>
    </row>
    <row r="588" spans="1:5" ht="14.25" customHeight="1">
      <c r="A588" s="4"/>
      <c r="B588" s="4"/>
      <c r="C588" s="4"/>
      <c r="D588" s="4"/>
      <c r="E588" s="4"/>
    </row>
    <row r="589" spans="1:5" ht="14.25" customHeight="1">
      <c r="A589" s="4"/>
      <c r="B589" s="4"/>
      <c r="C589" s="4"/>
      <c r="D589" s="4"/>
      <c r="E589" s="4"/>
    </row>
    <row r="590" spans="1:5" ht="14.25" customHeight="1">
      <c r="A590" s="4"/>
      <c r="B590" s="4"/>
      <c r="C590" s="4"/>
      <c r="D590" s="4"/>
      <c r="E590" s="4"/>
    </row>
    <row r="591" spans="1:5" ht="14.25" customHeight="1">
      <c r="A591" s="4"/>
      <c r="B591" s="4"/>
      <c r="C591" s="4"/>
      <c r="D591" s="4"/>
      <c r="E591" s="4"/>
    </row>
    <row r="592" spans="1:5" ht="14.25" customHeight="1">
      <c r="A592" s="4"/>
      <c r="B592" s="4"/>
      <c r="C592" s="4"/>
      <c r="D592" s="4"/>
      <c r="E592" s="4"/>
    </row>
    <row r="593" spans="1:5" ht="14.25" customHeight="1">
      <c r="A593" s="4"/>
      <c r="B593" s="4"/>
      <c r="C593" s="4"/>
      <c r="D593" s="4"/>
      <c r="E593" s="4"/>
    </row>
    <row r="594" spans="1:5" ht="14.25" customHeight="1">
      <c r="A594" s="4"/>
      <c r="B594" s="4"/>
      <c r="C594" s="4"/>
      <c r="D594" s="4"/>
      <c r="E594" s="4"/>
    </row>
    <row r="595" spans="1:5" ht="14.25" customHeight="1">
      <c r="A595" s="4"/>
      <c r="B595" s="4"/>
      <c r="C595" s="4"/>
      <c r="D595" s="4"/>
      <c r="E595" s="4"/>
    </row>
    <row r="596" spans="1:5" ht="14.25" customHeight="1">
      <c r="A596" s="4"/>
      <c r="B596" s="4"/>
      <c r="C596" s="4"/>
      <c r="D596" s="4"/>
      <c r="E596" s="4"/>
    </row>
    <row r="597" spans="1:5" ht="14.25" customHeight="1">
      <c r="A597" s="4"/>
      <c r="B597" s="4"/>
      <c r="C597" s="4"/>
      <c r="D597" s="4"/>
      <c r="E597" s="4"/>
    </row>
    <row r="598" spans="1:5" ht="14.25" customHeight="1">
      <c r="A598" s="4"/>
      <c r="B598" s="4"/>
      <c r="C598" s="4"/>
      <c r="D598" s="4"/>
      <c r="E598" s="4"/>
    </row>
    <row r="599" spans="1:5" ht="14.25" customHeight="1">
      <c r="A599" s="4"/>
      <c r="B599" s="4"/>
      <c r="C599" s="4"/>
      <c r="D599" s="4"/>
      <c r="E599" s="4"/>
    </row>
    <row r="600" spans="1:5" ht="14.25" customHeight="1">
      <c r="A600" s="4"/>
      <c r="B600" s="4"/>
      <c r="C600" s="4"/>
      <c r="D600" s="4"/>
      <c r="E600" s="4"/>
    </row>
    <row r="601" spans="1:5" ht="14.25" customHeight="1">
      <c r="A601" s="4"/>
      <c r="B601" s="4"/>
      <c r="C601" s="4"/>
      <c r="D601" s="4"/>
      <c r="E601" s="4"/>
    </row>
    <row r="602" spans="1:5" ht="14.25" customHeight="1">
      <c r="A602" s="4"/>
      <c r="B602" s="4"/>
      <c r="C602" s="4"/>
      <c r="D602" s="4"/>
      <c r="E602" s="4"/>
    </row>
    <row r="603" spans="1:5" ht="14.25" customHeight="1">
      <c r="A603" s="4"/>
      <c r="B603" s="4"/>
      <c r="C603" s="4"/>
      <c r="D603" s="4"/>
      <c r="E603" s="4"/>
    </row>
    <row r="604" spans="1:5" ht="14.25" customHeight="1">
      <c r="A604" s="4"/>
      <c r="B604" s="4"/>
      <c r="C604" s="4"/>
      <c r="D604" s="4"/>
      <c r="E604" s="4"/>
    </row>
    <row r="605" spans="1:5" ht="14.25" customHeight="1">
      <c r="A605" s="4"/>
      <c r="B605" s="4"/>
      <c r="C605" s="4"/>
      <c r="D605" s="4"/>
      <c r="E605" s="4"/>
    </row>
    <row r="606" spans="1:5" ht="14.25" customHeight="1">
      <c r="A606" s="4"/>
      <c r="B606" s="4"/>
      <c r="C606" s="4"/>
      <c r="D606" s="4"/>
      <c r="E606" s="4"/>
    </row>
    <row r="607" spans="1:5" ht="14.25" customHeight="1">
      <c r="A607" s="4"/>
      <c r="B607" s="4"/>
      <c r="C607" s="4"/>
      <c r="D607" s="4"/>
      <c r="E607" s="4"/>
    </row>
    <row r="608" spans="1:5" ht="14.25" customHeight="1">
      <c r="A608" s="4"/>
      <c r="B608" s="4"/>
      <c r="C608" s="4"/>
      <c r="D608" s="4"/>
      <c r="E608" s="4"/>
    </row>
    <row r="609" spans="1:5" ht="14.25" customHeight="1">
      <c r="A609" s="4"/>
      <c r="B609" s="4"/>
      <c r="C609" s="4"/>
      <c r="D609" s="4"/>
      <c r="E609" s="4"/>
    </row>
    <row r="610" spans="1:5" ht="14.25" customHeight="1">
      <c r="A610" s="4"/>
      <c r="B610" s="4"/>
      <c r="C610" s="4"/>
      <c r="D610" s="4"/>
      <c r="E610" s="4"/>
    </row>
    <row r="611" spans="1:5" ht="14.25" customHeight="1">
      <c r="A611" s="4"/>
      <c r="B611" s="4"/>
      <c r="C611" s="4"/>
      <c r="D611" s="4"/>
      <c r="E611" s="4"/>
    </row>
    <row r="612" spans="1:5" ht="14.25" customHeight="1">
      <c r="A612" s="4"/>
      <c r="B612" s="4"/>
      <c r="C612" s="4"/>
      <c r="D612" s="4"/>
      <c r="E612" s="4"/>
    </row>
    <row r="613" spans="1:5" ht="14.25" customHeight="1">
      <c r="A613" s="4"/>
      <c r="B613" s="4"/>
      <c r="C613" s="4"/>
      <c r="D613" s="4"/>
      <c r="E613" s="4"/>
    </row>
    <row r="614" spans="1:5" ht="14.25" customHeight="1">
      <c r="A614" s="4"/>
      <c r="B614" s="4"/>
      <c r="C614" s="4"/>
      <c r="D614" s="4"/>
      <c r="E614" s="4"/>
    </row>
    <row r="615" spans="1:5" ht="14.25" customHeight="1">
      <c r="A615" s="4"/>
      <c r="B615" s="4"/>
      <c r="C615" s="4"/>
      <c r="D615" s="4"/>
      <c r="E615" s="4"/>
    </row>
    <row r="616" spans="1:5" ht="14.25" customHeight="1">
      <c r="A616" s="4"/>
      <c r="B616" s="4"/>
      <c r="C616" s="4"/>
      <c r="D616" s="4"/>
      <c r="E616" s="4"/>
    </row>
    <row r="617" spans="1:5" ht="14.25" customHeight="1">
      <c r="A617" s="4"/>
      <c r="B617" s="4"/>
      <c r="C617" s="4"/>
      <c r="D617" s="4"/>
      <c r="E617" s="4"/>
    </row>
    <row r="618" spans="1:5" ht="14.25" customHeight="1">
      <c r="A618" s="4"/>
      <c r="B618" s="4"/>
      <c r="C618" s="4"/>
      <c r="D618" s="4"/>
      <c r="E618" s="4"/>
    </row>
    <row r="619" spans="1:5" ht="14.25" customHeight="1">
      <c r="A619" s="4"/>
      <c r="B619" s="4"/>
      <c r="C619" s="4"/>
      <c r="D619" s="4"/>
      <c r="E619" s="4"/>
    </row>
    <row r="620" spans="1:5" ht="14.25" customHeight="1">
      <c r="A620" s="4"/>
      <c r="B620" s="4"/>
      <c r="C620" s="4"/>
      <c r="D620" s="4"/>
      <c r="E620" s="4"/>
    </row>
    <row r="621" spans="1:5" ht="14.25" customHeight="1">
      <c r="A621" s="4"/>
      <c r="B621" s="4"/>
      <c r="C621" s="4"/>
      <c r="D621" s="4"/>
      <c r="E621" s="4"/>
    </row>
    <row r="622" spans="1:5" ht="14.25" customHeight="1">
      <c r="A622" s="4"/>
      <c r="B622" s="4"/>
      <c r="C622" s="4"/>
      <c r="D622" s="4"/>
      <c r="E622" s="4"/>
    </row>
    <row r="623" spans="1:5" ht="14.25" customHeight="1">
      <c r="A623" s="4"/>
      <c r="B623" s="4"/>
      <c r="C623" s="4"/>
      <c r="D623" s="4"/>
      <c r="E623" s="4"/>
    </row>
    <row r="624" spans="1:5" ht="14.25" customHeight="1">
      <c r="A624" s="4"/>
      <c r="B624" s="4"/>
      <c r="C624" s="4"/>
      <c r="D624" s="4"/>
      <c r="E624" s="4"/>
    </row>
    <row r="625" spans="1:5" ht="14.25" customHeight="1">
      <c r="A625" s="4"/>
      <c r="B625" s="4"/>
      <c r="C625" s="4"/>
      <c r="D625" s="4"/>
      <c r="E625" s="4"/>
    </row>
    <row r="626" spans="1:5" ht="14.25" customHeight="1">
      <c r="A626" s="4"/>
      <c r="B626" s="4"/>
      <c r="C626" s="4"/>
      <c r="D626" s="4"/>
      <c r="E626" s="4"/>
    </row>
    <row r="627" spans="1:5" ht="14.25" customHeight="1">
      <c r="A627" s="4"/>
      <c r="B627" s="4"/>
      <c r="C627" s="4"/>
      <c r="D627" s="4"/>
      <c r="E627" s="4"/>
    </row>
    <row r="628" spans="1:5" ht="14.25" customHeight="1">
      <c r="A628" s="4"/>
      <c r="B628" s="4"/>
      <c r="C628" s="4"/>
      <c r="D628" s="4"/>
      <c r="E628" s="4"/>
    </row>
    <row r="629" spans="1:5" ht="14.25" customHeight="1">
      <c r="A629" s="4"/>
      <c r="B629" s="4"/>
      <c r="C629" s="4"/>
      <c r="D629" s="4"/>
      <c r="E629" s="4"/>
    </row>
    <row r="630" spans="1:5" ht="14.25" customHeight="1">
      <c r="A630" s="4"/>
      <c r="B630" s="4"/>
      <c r="C630" s="4"/>
      <c r="D630" s="4"/>
      <c r="E630" s="4"/>
    </row>
    <row r="631" spans="1:5" ht="14.25" customHeight="1">
      <c r="A631" s="4"/>
      <c r="B631" s="4"/>
      <c r="C631" s="4"/>
      <c r="D631" s="4"/>
      <c r="E631" s="4"/>
    </row>
    <row r="632" spans="1:5" ht="14.25" customHeight="1">
      <c r="A632" s="4"/>
      <c r="B632" s="4"/>
      <c r="C632" s="4"/>
      <c r="D632" s="4"/>
      <c r="E632" s="4"/>
    </row>
    <row r="633" spans="1:5" ht="14.25" customHeight="1">
      <c r="A633" s="4"/>
      <c r="B633" s="4"/>
      <c r="C633" s="4"/>
      <c r="D633" s="4"/>
      <c r="E633" s="4"/>
    </row>
    <row r="634" spans="1:5" ht="14.25" customHeight="1">
      <c r="A634" s="4"/>
      <c r="B634" s="4"/>
      <c r="C634" s="4"/>
      <c r="D634" s="4"/>
      <c r="E634" s="4"/>
    </row>
    <row r="635" spans="1:5" ht="14.25" customHeight="1">
      <c r="A635" s="4"/>
      <c r="B635" s="4"/>
      <c r="C635" s="4"/>
      <c r="D635" s="4"/>
      <c r="E635" s="4"/>
    </row>
    <row r="636" spans="1:5" ht="14.25" customHeight="1">
      <c r="A636" s="4"/>
      <c r="B636" s="4"/>
      <c r="C636" s="4"/>
      <c r="D636" s="4"/>
      <c r="E636" s="4"/>
    </row>
    <row r="637" spans="1:5" ht="14.25" customHeight="1">
      <c r="A637" s="4"/>
      <c r="B637" s="4"/>
      <c r="C637" s="4"/>
      <c r="D637" s="4"/>
      <c r="E637" s="4"/>
    </row>
    <row r="638" spans="1:5" ht="14.25" customHeight="1">
      <c r="A638" s="4"/>
      <c r="B638" s="4"/>
      <c r="C638" s="4"/>
      <c r="D638" s="4"/>
      <c r="E638" s="4"/>
    </row>
    <row r="639" spans="1:5" ht="14.25" customHeight="1">
      <c r="A639" s="4"/>
      <c r="B639" s="4"/>
      <c r="C639" s="4"/>
      <c r="D639" s="4"/>
      <c r="E639" s="4"/>
    </row>
    <row r="640" spans="1:5" ht="14.25" customHeight="1">
      <c r="A640" s="4"/>
      <c r="B640" s="4"/>
      <c r="C640" s="4"/>
      <c r="D640" s="4"/>
      <c r="E640" s="4"/>
    </row>
    <row r="641" spans="1:5" ht="14.25" customHeight="1">
      <c r="A641" s="4"/>
      <c r="B641" s="4"/>
      <c r="C641" s="4"/>
      <c r="D641" s="4"/>
      <c r="E641" s="4"/>
    </row>
    <row r="642" spans="1:5" ht="14.25" customHeight="1">
      <c r="A642" s="4"/>
      <c r="B642" s="4"/>
      <c r="C642" s="4"/>
      <c r="D642" s="4"/>
      <c r="E642" s="4"/>
    </row>
    <row r="643" spans="1:5" ht="14.25" customHeight="1">
      <c r="A643" s="4"/>
      <c r="B643" s="4"/>
      <c r="C643" s="4"/>
      <c r="D643" s="4"/>
      <c r="E643" s="4"/>
    </row>
    <row r="644" spans="1:5" ht="14.25" customHeight="1">
      <c r="A644" s="4"/>
      <c r="B644" s="4"/>
      <c r="C644" s="4"/>
      <c r="D644" s="4"/>
      <c r="E644" s="4"/>
    </row>
    <row r="645" spans="1:5" ht="14.25" customHeight="1">
      <c r="A645" s="4"/>
      <c r="B645" s="4"/>
      <c r="C645" s="4"/>
      <c r="D645" s="4"/>
      <c r="E645" s="4"/>
    </row>
    <row r="646" spans="1:5" ht="14.25" customHeight="1">
      <c r="A646" s="4"/>
      <c r="B646" s="4"/>
      <c r="C646" s="4"/>
      <c r="D646" s="4"/>
      <c r="E646" s="4"/>
    </row>
    <row r="647" spans="1:5" ht="14.25" customHeight="1">
      <c r="A647" s="4"/>
      <c r="B647" s="4"/>
      <c r="C647" s="4"/>
      <c r="D647" s="4"/>
      <c r="E647" s="4"/>
    </row>
    <row r="648" spans="1:5" ht="14.25" customHeight="1">
      <c r="A648" s="4"/>
      <c r="B648" s="4"/>
      <c r="C648" s="4"/>
      <c r="D648" s="4"/>
      <c r="E648" s="4"/>
    </row>
    <row r="649" spans="1:5" ht="14.25" customHeight="1">
      <c r="A649" s="4"/>
      <c r="B649" s="4"/>
      <c r="C649" s="4"/>
      <c r="D649" s="4"/>
      <c r="E649" s="4"/>
    </row>
    <row r="650" spans="1:5" ht="14.25" customHeight="1">
      <c r="A650" s="4"/>
      <c r="B650" s="4"/>
      <c r="C650" s="4"/>
      <c r="D650" s="4"/>
      <c r="E650" s="4"/>
    </row>
    <row r="651" spans="1:5" ht="14.25" customHeight="1">
      <c r="A651" s="4"/>
      <c r="B651" s="4"/>
      <c r="C651" s="4"/>
      <c r="D651" s="4"/>
      <c r="E651" s="4"/>
    </row>
    <row r="652" spans="1:5" ht="14.25" customHeight="1">
      <c r="A652" s="4"/>
      <c r="B652" s="4"/>
      <c r="C652" s="4"/>
      <c r="D652" s="4"/>
      <c r="E652" s="4"/>
    </row>
    <row r="653" spans="1:5" ht="14.25" customHeight="1">
      <c r="A653" s="4"/>
      <c r="B653" s="4"/>
      <c r="C653" s="4"/>
      <c r="D653" s="4"/>
      <c r="E653" s="4"/>
    </row>
    <row r="654" spans="1:5" ht="14.25" customHeight="1">
      <c r="A654" s="4"/>
      <c r="B654" s="4"/>
      <c r="C654" s="4"/>
      <c r="D654" s="4"/>
      <c r="E654" s="4"/>
    </row>
    <row r="655" spans="1:5" ht="14.25" customHeight="1">
      <c r="A655" s="4"/>
      <c r="B655" s="4"/>
      <c r="C655" s="4"/>
      <c r="D655" s="4"/>
      <c r="E655" s="4"/>
    </row>
    <row r="656" spans="1:5" ht="14.25" customHeight="1">
      <c r="A656" s="4"/>
      <c r="B656" s="4"/>
      <c r="C656" s="4"/>
      <c r="D656" s="4"/>
      <c r="E656" s="4"/>
    </row>
    <row r="657" spans="1:5" ht="14.25" customHeight="1">
      <c r="A657" s="4"/>
      <c r="B657" s="4"/>
      <c r="C657" s="4"/>
      <c r="D657" s="4"/>
      <c r="E657" s="4"/>
    </row>
    <row r="658" spans="1:5" ht="14.25" customHeight="1">
      <c r="A658" s="4"/>
      <c r="B658" s="4"/>
      <c r="C658" s="4"/>
      <c r="D658" s="4"/>
      <c r="E658" s="4"/>
    </row>
    <row r="659" spans="1:5" ht="14.25" customHeight="1">
      <c r="A659" s="4"/>
      <c r="B659" s="4"/>
      <c r="C659" s="4"/>
      <c r="D659" s="4"/>
      <c r="E659" s="4"/>
    </row>
    <row r="660" spans="1:5" ht="14.25" customHeight="1">
      <c r="A660" s="4"/>
      <c r="B660" s="4"/>
      <c r="C660" s="4"/>
      <c r="D660" s="4"/>
      <c r="E660" s="4"/>
    </row>
    <row r="661" spans="1:5" ht="14.25" customHeight="1">
      <c r="A661" s="4"/>
      <c r="B661" s="4"/>
      <c r="C661" s="4"/>
      <c r="D661" s="4"/>
      <c r="E661" s="4"/>
    </row>
    <row r="662" spans="1:5" ht="14.25" customHeight="1">
      <c r="A662" s="4"/>
      <c r="B662" s="4"/>
      <c r="C662" s="4"/>
      <c r="D662" s="4"/>
      <c r="E662" s="4"/>
    </row>
    <row r="663" spans="1:5" ht="14.25" customHeight="1">
      <c r="A663" s="4"/>
      <c r="B663" s="4"/>
      <c r="C663" s="4"/>
      <c r="D663" s="4"/>
      <c r="E663" s="4"/>
    </row>
    <row r="664" spans="1:5" ht="14.25" customHeight="1">
      <c r="A664" s="4"/>
      <c r="B664" s="4"/>
      <c r="C664" s="4"/>
      <c r="D664" s="4"/>
      <c r="E664" s="4"/>
    </row>
    <row r="665" spans="1:5" ht="14.25" customHeight="1">
      <c r="A665" s="4"/>
      <c r="B665" s="4"/>
      <c r="C665" s="4"/>
      <c r="D665" s="4"/>
      <c r="E665" s="4"/>
    </row>
    <row r="666" spans="1:5" ht="14.25" customHeight="1">
      <c r="A666" s="4"/>
      <c r="B666" s="4"/>
      <c r="C666" s="4"/>
      <c r="D666" s="4"/>
      <c r="E666" s="4"/>
    </row>
    <row r="667" spans="1:5" ht="14.25" customHeight="1">
      <c r="A667" s="4"/>
      <c r="B667" s="4"/>
      <c r="C667" s="4"/>
      <c r="D667" s="4"/>
      <c r="E667" s="4"/>
    </row>
    <row r="668" spans="1:5" ht="14.25" customHeight="1">
      <c r="A668" s="4"/>
      <c r="B668" s="4"/>
      <c r="C668" s="4"/>
      <c r="D668" s="4"/>
      <c r="E668" s="4"/>
    </row>
    <row r="669" spans="1:5" ht="14.25" customHeight="1">
      <c r="A669" s="4"/>
      <c r="B669" s="4"/>
      <c r="C669" s="4"/>
      <c r="D669" s="4"/>
      <c r="E669" s="4"/>
    </row>
    <row r="670" spans="1:5" ht="14.25" customHeight="1">
      <c r="A670" s="4"/>
      <c r="B670" s="4"/>
      <c r="C670" s="4"/>
      <c r="D670" s="4"/>
      <c r="E670" s="4"/>
    </row>
    <row r="671" spans="1:5" ht="14.25" customHeight="1">
      <c r="A671" s="4"/>
      <c r="B671" s="4"/>
      <c r="C671" s="4"/>
      <c r="D671" s="4"/>
      <c r="E671" s="4"/>
    </row>
    <row r="672" spans="1:5" ht="14.25" customHeight="1">
      <c r="A672" s="4"/>
      <c r="B672" s="4"/>
      <c r="C672" s="4"/>
      <c r="D672" s="4"/>
      <c r="E672" s="4"/>
    </row>
    <row r="673" spans="1:5" ht="14.25" customHeight="1">
      <c r="A673" s="4"/>
      <c r="B673" s="4"/>
      <c r="C673" s="4"/>
      <c r="D673" s="4"/>
      <c r="E673" s="4"/>
    </row>
    <row r="674" spans="1:5" ht="14.25" customHeight="1">
      <c r="A674" s="4"/>
      <c r="B674" s="4"/>
      <c r="C674" s="4"/>
      <c r="D674" s="4"/>
      <c r="E674" s="4"/>
    </row>
    <row r="675" spans="1:5" ht="14.25" customHeight="1">
      <c r="A675" s="4"/>
      <c r="B675" s="4"/>
      <c r="C675" s="4"/>
      <c r="D675" s="4"/>
      <c r="E675" s="4"/>
    </row>
    <row r="676" spans="1:5" ht="14.25" customHeight="1">
      <c r="A676" s="4"/>
      <c r="B676" s="4"/>
      <c r="C676" s="4"/>
      <c r="D676" s="4"/>
      <c r="E676" s="4"/>
    </row>
    <row r="677" spans="1:5" ht="14.25" customHeight="1">
      <c r="A677" s="4"/>
      <c r="B677" s="4"/>
      <c r="C677" s="4"/>
      <c r="D677" s="4"/>
      <c r="E677" s="4"/>
    </row>
    <row r="678" spans="1:5" ht="14.25" customHeight="1">
      <c r="A678" s="4"/>
      <c r="B678" s="4"/>
      <c r="C678" s="4"/>
      <c r="D678" s="4"/>
      <c r="E678" s="4"/>
    </row>
    <row r="679" spans="1:5" ht="14.25" customHeight="1">
      <c r="A679" s="4"/>
      <c r="B679" s="4"/>
      <c r="C679" s="4"/>
      <c r="D679" s="4"/>
      <c r="E679" s="4"/>
    </row>
    <row r="680" spans="1:5" ht="14.25" customHeight="1">
      <c r="A680" s="4"/>
      <c r="B680" s="4"/>
      <c r="C680" s="4"/>
      <c r="D680" s="4"/>
      <c r="E680" s="4"/>
    </row>
    <row r="681" spans="1:5" ht="14.25" customHeight="1">
      <c r="A681" s="4"/>
      <c r="B681" s="4"/>
      <c r="C681" s="4"/>
      <c r="D681" s="4"/>
      <c r="E681" s="4"/>
    </row>
    <row r="682" spans="1:5" ht="14.25" customHeight="1">
      <c r="A682" s="4"/>
      <c r="B682" s="4"/>
      <c r="C682" s="4"/>
      <c r="D682" s="4"/>
      <c r="E682" s="4"/>
    </row>
    <row r="683" spans="1:5" ht="14.25" customHeight="1">
      <c r="A683" s="4"/>
      <c r="B683" s="4"/>
      <c r="C683" s="4"/>
      <c r="D683" s="4"/>
      <c r="E683" s="4"/>
    </row>
    <row r="684" spans="1:5" ht="14.25" customHeight="1">
      <c r="A684" s="4"/>
      <c r="B684" s="4"/>
      <c r="C684" s="4"/>
      <c r="D684" s="4"/>
      <c r="E684" s="4"/>
    </row>
    <row r="685" spans="1:5" ht="14.25" customHeight="1">
      <c r="A685" s="4"/>
      <c r="B685" s="4"/>
      <c r="C685" s="4"/>
      <c r="D685" s="4"/>
      <c r="E685" s="4"/>
    </row>
    <row r="686" spans="1:5" ht="14.25" customHeight="1">
      <c r="A686" s="4"/>
      <c r="B686" s="4"/>
      <c r="C686" s="4"/>
      <c r="D686" s="4"/>
      <c r="E686" s="4"/>
    </row>
    <row r="687" spans="1:5" ht="14.25" customHeight="1">
      <c r="A687" s="4"/>
      <c r="B687" s="4"/>
      <c r="C687" s="4"/>
      <c r="D687" s="4"/>
      <c r="E687" s="4"/>
    </row>
    <row r="688" spans="1:5" ht="14.25" customHeight="1">
      <c r="A688" s="4"/>
      <c r="B688" s="4"/>
      <c r="C688" s="4"/>
      <c r="D688" s="4"/>
      <c r="E688" s="4"/>
    </row>
    <row r="689" spans="1:5" ht="14.25" customHeight="1">
      <c r="A689" s="4"/>
      <c r="B689" s="4"/>
      <c r="C689" s="4"/>
      <c r="D689" s="4"/>
      <c r="E689" s="4"/>
    </row>
    <row r="690" spans="1:5" ht="14.25" customHeight="1">
      <c r="A690" s="4"/>
      <c r="B690" s="4"/>
      <c r="C690" s="4"/>
      <c r="D690" s="4"/>
      <c r="E690" s="4"/>
    </row>
    <row r="691" spans="1:5" ht="14.25" customHeight="1">
      <c r="A691" s="4"/>
      <c r="B691" s="4"/>
      <c r="C691" s="4"/>
      <c r="D691" s="4"/>
      <c r="E691" s="4"/>
    </row>
    <row r="692" spans="1:5" ht="14.25" customHeight="1">
      <c r="A692" s="4"/>
      <c r="B692" s="4"/>
      <c r="C692" s="4"/>
      <c r="D692" s="4"/>
      <c r="E692" s="4"/>
    </row>
    <row r="693" spans="1:5" ht="14.25" customHeight="1">
      <c r="A693" s="4"/>
      <c r="B693" s="4"/>
      <c r="C693" s="4"/>
      <c r="D693" s="4"/>
      <c r="E693" s="4"/>
    </row>
    <row r="694" spans="1:5" ht="14.25" customHeight="1">
      <c r="A694" s="4"/>
      <c r="B694" s="4"/>
      <c r="C694" s="4"/>
      <c r="D694" s="4"/>
      <c r="E694" s="4"/>
    </row>
    <row r="695" spans="1:5" ht="14.25" customHeight="1">
      <c r="A695" s="4"/>
      <c r="B695" s="4"/>
      <c r="C695" s="4"/>
      <c r="D695" s="4"/>
      <c r="E695" s="4"/>
    </row>
    <row r="696" spans="1:5" ht="14.25" customHeight="1">
      <c r="A696" s="4"/>
      <c r="B696" s="4"/>
      <c r="C696" s="4"/>
      <c r="D696" s="4"/>
      <c r="E696" s="4"/>
    </row>
    <row r="697" spans="1:5" ht="14.25" customHeight="1">
      <c r="A697" s="4"/>
      <c r="B697" s="4"/>
      <c r="C697" s="4"/>
      <c r="D697" s="4"/>
      <c r="E697" s="4"/>
    </row>
    <row r="698" spans="1:5" ht="14.25" customHeight="1">
      <c r="A698" s="4"/>
      <c r="B698" s="4"/>
      <c r="C698" s="4"/>
      <c r="D698" s="4"/>
      <c r="E698" s="4"/>
    </row>
    <row r="699" spans="1:5" ht="14.25" customHeight="1">
      <c r="A699" s="4"/>
      <c r="B699" s="4"/>
      <c r="C699" s="4"/>
      <c r="D699" s="4"/>
      <c r="E699" s="4"/>
    </row>
    <row r="700" spans="1:5" ht="14.25" customHeight="1">
      <c r="A700" s="4"/>
      <c r="B700" s="4"/>
      <c r="C700" s="4"/>
      <c r="D700" s="4"/>
      <c r="E700" s="4"/>
    </row>
    <row r="701" spans="1:5" ht="14.25" customHeight="1">
      <c r="A701" s="4"/>
      <c r="B701" s="4"/>
      <c r="C701" s="4"/>
      <c r="D701" s="4"/>
      <c r="E701" s="4"/>
    </row>
    <row r="702" spans="1:5" ht="14.25" customHeight="1">
      <c r="A702" s="4"/>
      <c r="B702" s="4"/>
      <c r="C702" s="4"/>
      <c r="D702" s="4"/>
      <c r="E702" s="4"/>
    </row>
    <row r="703" spans="1:5" ht="14.25" customHeight="1">
      <c r="A703" s="4"/>
      <c r="B703" s="4"/>
      <c r="C703" s="4"/>
      <c r="D703" s="4"/>
      <c r="E703" s="4"/>
    </row>
    <row r="704" spans="1:5" ht="14.25" customHeight="1">
      <c r="A704" s="4"/>
      <c r="B704" s="4"/>
      <c r="C704" s="4"/>
      <c r="D704" s="4"/>
      <c r="E704" s="4"/>
    </row>
    <row r="705" spans="1:5" ht="14.25" customHeight="1">
      <c r="A705" s="4"/>
      <c r="B705" s="4"/>
      <c r="C705" s="4"/>
      <c r="D705" s="4"/>
      <c r="E705" s="4"/>
    </row>
    <row r="706" spans="1:5" ht="14.25" customHeight="1">
      <c r="A706" s="4"/>
      <c r="B706" s="4"/>
      <c r="C706" s="4"/>
      <c r="D706" s="4"/>
      <c r="E706" s="4"/>
    </row>
    <row r="707" spans="1:5" ht="14.25" customHeight="1">
      <c r="A707" s="4"/>
      <c r="B707" s="4"/>
      <c r="C707" s="4"/>
      <c r="D707" s="4"/>
      <c r="E707" s="4"/>
    </row>
    <row r="708" spans="1:5" ht="14.25" customHeight="1">
      <c r="A708" s="4"/>
      <c r="B708" s="4"/>
      <c r="C708" s="4"/>
      <c r="D708" s="4"/>
      <c r="E708" s="4"/>
    </row>
    <row r="709" spans="1:5" ht="14.25" customHeight="1">
      <c r="A709" s="4"/>
      <c r="B709" s="4"/>
      <c r="C709" s="4"/>
      <c r="D709" s="4"/>
      <c r="E709" s="4"/>
    </row>
    <row r="710" spans="1:5" ht="14.25" customHeight="1">
      <c r="A710" s="4"/>
      <c r="B710" s="4"/>
      <c r="C710" s="4"/>
      <c r="D710" s="4"/>
      <c r="E710" s="4"/>
    </row>
    <row r="711" spans="1:5" ht="14.25" customHeight="1">
      <c r="A711" s="4"/>
      <c r="B711" s="4"/>
      <c r="C711" s="4"/>
      <c r="D711" s="4"/>
      <c r="E711" s="4"/>
    </row>
    <row r="712" spans="1:5" ht="14.25" customHeight="1">
      <c r="A712" s="4"/>
      <c r="B712" s="4"/>
      <c r="C712" s="4"/>
      <c r="D712" s="4"/>
      <c r="E712" s="4"/>
    </row>
    <row r="713" spans="1:5" ht="14.25" customHeight="1">
      <c r="A713" s="4"/>
      <c r="B713" s="4"/>
      <c r="C713" s="4"/>
      <c r="D713" s="4"/>
      <c r="E713" s="4"/>
    </row>
    <row r="714" spans="1:5" ht="14.25" customHeight="1">
      <c r="A714" s="4"/>
      <c r="B714" s="4"/>
      <c r="C714" s="4"/>
      <c r="D714" s="4"/>
      <c r="E714" s="4"/>
    </row>
    <row r="715" spans="1:5" ht="14.25" customHeight="1">
      <c r="A715" s="4"/>
      <c r="B715" s="4"/>
      <c r="C715" s="4"/>
      <c r="D715" s="4"/>
      <c r="E715" s="4"/>
    </row>
    <row r="716" spans="1:5" ht="14.25" customHeight="1">
      <c r="A716" s="4"/>
      <c r="B716" s="4"/>
      <c r="C716" s="4"/>
      <c r="D716" s="4"/>
      <c r="E716" s="4"/>
    </row>
    <row r="717" spans="1:5" ht="14.25" customHeight="1">
      <c r="A717" s="4"/>
      <c r="B717" s="4"/>
      <c r="C717" s="4"/>
      <c r="D717" s="4"/>
      <c r="E717" s="4"/>
    </row>
    <row r="718" spans="1:5" ht="14.25" customHeight="1">
      <c r="A718" s="4"/>
      <c r="B718" s="4"/>
      <c r="C718" s="4"/>
      <c r="D718" s="4"/>
      <c r="E718" s="4"/>
    </row>
    <row r="719" spans="1:5" ht="14.25" customHeight="1">
      <c r="A719" s="4"/>
      <c r="B719" s="4"/>
      <c r="C719" s="4"/>
      <c r="D719" s="4"/>
      <c r="E719" s="4"/>
    </row>
    <row r="720" spans="1:5" ht="14.25" customHeight="1">
      <c r="A720" s="4"/>
      <c r="B720" s="4"/>
      <c r="C720" s="4"/>
      <c r="D720" s="4"/>
      <c r="E720" s="4"/>
    </row>
    <row r="721" spans="1:5" ht="14.25" customHeight="1">
      <c r="A721" s="4"/>
      <c r="B721" s="4"/>
      <c r="C721" s="4"/>
      <c r="D721" s="4"/>
      <c r="E721" s="4"/>
    </row>
    <row r="722" spans="1:5" ht="14.25" customHeight="1">
      <c r="A722" s="4"/>
      <c r="B722" s="4"/>
      <c r="C722" s="4"/>
      <c r="D722" s="4"/>
      <c r="E722" s="4"/>
    </row>
    <row r="723" spans="1:5" ht="14.25" customHeight="1">
      <c r="A723" s="4"/>
      <c r="B723" s="4"/>
      <c r="C723" s="4"/>
      <c r="D723" s="4"/>
      <c r="E723" s="4"/>
    </row>
    <row r="724" spans="1:5" ht="14.25" customHeight="1">
      <c r="A724" s="4"/>
      <c r="B724" s="4"/>
      <c r="C724" s="4"/>
      <c r="D724" s="4"/>
      <c r="E724" s="4"/>
    </row>
    <row r="725" spans="1:5" ht="14.25" customHeight="1">
      <c r="A725" s="4"/>
      <c r="B725" s="4"/>
      <c r="C725" s="4"/>
      <c r="D725" s="4"/>
      <c r="E725" s="4"/>
    </row>
    <row r="726" spans="1:5" ht="14.25" customHeight="1">
      <c r="A726" s="4"/>
      <c r="B726" s="4"/>
      <c r="C726" s="4"/>
      <c r="D726" s="4"/>
      <c r="E726" s="4"/>
    </row>
    <row r="727" spans="1:5" ht="14.25" customHeight="1">
      <c r="A727" s="4"/>
      <c r="B727" s="4"/>
      <c r="C727" s="4"/>
      <c r="D727" s="4"/>
      <c r="E727" s="4"/>
    </row>
    <row r="728" spans="1:5" ht="14.25" customHeight="1">
      <c r="A728" s="4"/>
      <c r="B728" s="4"/>
      <c r="C728" s="4"/>
      <c r="D728" s="4"/>
      <c r="E728" s="4"/>
    </row>
    <row r="729" spans="1:5" ht="14.25" customHeight="1">
      <c r="A729" s="4"/>
      <c r="B729" s="4"/>
      <c r="C729" s="4"/>
      <c r="D729" s="4"/>
      <c r="E729" s="4"/>
    </row>
    <row r="730" spans="1:5" ht="14.25" customHeight="1">
      <c r="A730" s="4"/>
      <c r="B730" s="4"/>
      <c r="C730" s="4"/>
      <c r="D730" s="4"/>
      <c r="E730" s="4"/>
    </row>
    <row r="731" spans="1:5" ht="14.25" customHeight="1">
      <c r="A731" s="4"/>
      <c r="B731" s="4"/>
      <c r="C731" s="4"/>
      <c r="D731" s="4"/>
      <c r="E731" s="4"/>
    </row>
    <row r="732" spans="1:5" ht="14.25" customHeight="1">
      <c r="A732" s="4"/>
      <c r="B732" s="4"/>
      <c r="C732" s="4"/>
      <c r="D732" s="4"/>
      <c r="E732" s="4"/>
    </row>
    <row r="733" spans="1:5" ht="14.25" customHeight="1">
      <c r="A733" s="4"/>
      <c r="B733" s="4"/>
      <c r="C733" s="4"/>
      <c r="D733" s="4"/>
      <c r="E733" s="4"/>
    </row>
    <row r="734" spans="1:5" ht="14.25" customHeight="1">
      <c r="A734" s="4"/>
      <c r="B734" s="4"/>
      <c r="C734" s="4"/>
      <c r="D734" s="4"/>
      <c r="E734" s="4"/>
    </row>
    <row r="735" spans="1:5" ht="14.25" customHeight="1">
      <c r="A735" s="4"/>
      <c r="B735" s="4"/>
      <c r="C735" s="4"/>
      <c r="D735" s="4"/>
      <c r="E735" s="4"/>
    </row>
    <row r="736" spans="1:5" ht="14.25" customHeight="1">
      <c r="A736" s="4"/>
      <c r="B736" s="4"/>
      <c r="C736" s="4"/>
      <c r="D736" s="4"/>
      <c r="E736" s="4"/>
    </row>
    <row r="737" spans="1:5" ht="14.25" customHeight="1">
      <c r="A737" s="4"/>
      <c r="B737" s="4"/>
      <c r="C737" s="4"/>
      <c r="D737" s="4"/>
      <c r="E737" s="4"/>
    </row>
    <row r="738" spans="1:5" ht="14.25" customHeight="1">
      <c r="A738" s="4"/>
      <c r="B738" s="4"/>
      <c r="C738" s="4"/>
      <c r="D738" s="4"/>
      <c r="E738" s="4"/>
    </row>
    <row r="739" spans="1:5" ht="14.25" customHeight="1">
      <c r="A739" s="4"/>
      <c r="B739" s="4"/>
      <c r="C739" s="4"/>
      <c r="D739" s="4"/>
      <c r="E739" s="4"/>
    </row>
    <row r="740" spans="1:5" ht="14.25" customHeight="1">
      <c r="A740" s="4"/>
      <c r="B740" s="4"/>
      <c r="C740" s="4"/>
      <c r="D740" s="4"/>
      <c r="E740" s="4"/>
    </row>
    <row r="741" spans="1:5" ht="14.25" customHeight="1">
      <c r="A741" s="4"/>
      <c r="B741" s="4"/>
      <c r="C741" s="4"/>
      <c r="D741" s="4"/>
      <c r="E741" s="4"/>
    </row>
    <row r="742" spans="1:5" ht="14.25" customHeight="1">
      <c r="A742" s="4"/>
      <c r="B742" s="4"/>
      <c r="C742" s="4"/>
      <c r="D742" s="4"/>
      <c r="E742" s="4"/>
    </row>
    <row r="743" spans="1:5" ht="14.25" customHeight="1">
      <c r="A743" s="4"/>
      <c r="B743" s="4"/>
      <c r="C743" s="4"/>
      <c r="D743" s="4"/>
      <c r="E743" s="4"/>
    </row>
    <row r="744" spans="1:5" ht="14.25" customHeight="1">
      <c r="A744" s="4"/>
      <c r="B744" s="4"/>
      <c r="C744" s="4"/>
      <c r="D744" s="4"/>
      <c r="E744" s="4"/>
    </row>
    <row r="745" spans="1:5" ht="14.25" customHeight="1">
      <c r="A745" s="4"/>
      <c r="B745" s="4"/>
      <c r="C745" s="4"/>
      <c r="D745" s="4"/>
      <c r="E745" s="4"/>
    </row>
    <row r="746" spans="1:5" ht="14.25" customHeight="1">
      <c r="A746" s="4"/>
      <c r="B746" s="4"/>
      <c r="C746" s="4"/>
      <c r="D746" s="4"/>
      <c r="E746" s="4"/>
    </row>
    <row r="747" spans="1:5" ht="14.25" customHeight="1">
      <c r="A747" s="4"/>
      <c r="B747" s="4"/>
      <c r="C747" s="4"/>
      <c r="D747" s="4"/>
      <c r="E747" s="4"/>
    </row>
    <row r="748" spans="1:5" ht="14.25" customHeight="1">
      <c r="A748" s="4"/>
      <c r="B748" s="4"/>
      <c r="C748" s="4"/>
      <c r="D748" s="4"/>
      <c r="E748" s="4"/>
    </row>
    <row r="749" spans="1:5" ht="14.25" customHeight="1">
      <c r="A749" s="4"/>
      <c r="B749" s="4"/>
      <c r="C749" s="4"/>
      <c r="D749" s="4"/>
      <c r="E749" s="4"/>
    </row>
    <row r="750" spans="1:5" ht="14.25" customHeight="1">
      <c r="A750" s="4"/>
      <c r="B750" s="4"/>
      <c r="C750" s="4"/>
      <c r="D750" s="4"/>
      <c r="E750" s="4"/>
    </row>
    <row r="751" spans="1:5" ht="14.25" customHeight="1">
      <c r="A751" s="4"/>
      <c r="B751" s="4"/>
      <c r="C751" s="4"/>
      <c r="D751" s="4"/>
      <c r="E751" s="4"/>
    </row>
    <row r="752" spans="1:5" ht="14.25" customHeight="1">
      <c r="A752" s="4"/>
      <c r="B752" s="4"/>
      <c r="C752" s="4"/>
      <c r="D752" s="4"/>
      <c r="E752" s="4"/>
    </row>
    <row r="753" spans="1:5" ht="14.25" customHeight="1">
      <c r="A753" s="4"/>
      <c r="B753" s="4"/>
      <c r="C753" s="4"/>
      <c r="D753" s="4"/>
      <c r="E753" s="4"/>
    </row>
    <row r="754" spans="1:5" ht="14.25" customHeight="1">
      <c r="A754" s="4"/>
      <c r="B754" s="4"/>
      <c r="C754" s="4"/>
      <c r="D754" s="4"/>
      <c r="E754" s="4"/>
    </row>
    <row r="755" spans="1:5" ht="14.25" customHeight="1">
      <c r="A755" s="4"/>
      <c r="B755" s="4"/>
      <c r="C755" s="4"/>
      <c r="D755" s="4"/>
      <c r="E755" s="4"/>
    </row>
    <row r="756" spans="1:5" ht="14.25" customHeight="1">
      <c r="A756" s="4"/>
      <c r="B756" s="4"/>
      <c r="C756" s="4"/>
      <c r="D756" s="4"/>
      <c r="E756" s="4"/>
    </row>
    <row r="757" spans="1:5" ht="14.25" customHeight="1">
      <c r="A757" s="4"/>
      <c r="B757" s="4"/>
      <c r="C757" s="4"/>
      <c r="D757" s="4"/>
      <c r="E757" s="4"/>
    </row>
    <row r="758" spans="1:5" ht="14.25" customHeight="1">
      <c r="A758" s="4"/>
      <c r="B758" s="4"/>
      <c r="C758" s="4"/>
      <c r="D758" s="4"/>
      <c r="E758" s="4"/>
    </row>
    <row r="759" spans="1:5" ht="14.25" customHeight="1">
      <c r="A759" s="4"/>
      <c r="B759" s="4"/>
      <c r="C759" s="4"/>
      <c r="D759" s="4"/>
      <c r="E759" s="4"/>
    </row>
    <row r="760" spans="1:5" ht="14.25" customHeight="1">
      <c r="A760" s="4"/>
      <c r="B760" s="4"/>
      <c r="C760" s="4"/>
      <c r="D760" s="4"/>
      <c r="E760" s="4"/>
    </row>
    <row r="761" spans="1:5" ht="14.25" customHeight="1">
      <c r="A761" s="4"/>
      <c r="B761" s="4"/>
      <c r="C761" s="4"/>
      <c r="D761" s="4"/>
      <c r="E761" s="4"/>
    </row>
    <row r="762" spans="1:5" ht="14.25" customHeight="1">
      <c r="A762" s="4"/>
      <c r="B762" s="4"/>
      <c r="C762" s="4"/>
      <c r="D762" s="4"/>
      <c r="E762" s="4"/>
    </row>
    <row r="763" spans="1:5" ht="14.25" customHeight="1">
      <c r="A763" s="4"/>
      <c r="B763" s="4"/>
      <c r="C763" s="4"/>
      <c r="D763" s="4"/>
      <c r="E763" s="4"/>
    </row>
    <row r="764" spans="1:5" ht="14.25" customHeight="1">
      <c r="A764" s="4"/>
      <c r="B764" s="4"/>
      <c r="C764" s="4"/>
      <c r="D764" s="4"/>
      <c r="E764" s="4"/>
    </row>
    <row r="765" spans="1:5" ht="14.25" customHeight="1">
      <c r="A765" s="4"/>
      <c r="B765" s="4"/>
      <c r="C765" s="4"/>
      <c r="D765" s="4"/>
      <c r="E765" s="4"/>
    </row>
    <row r="766" spans="1:5" ht="14.25" customHeight="1">
      <c r="A766" s="4"/>
      <c r="B766" s="4"/>
      <c r="C766" s="4"/>
      <c r="D766" s="4"/>
      <c r="E766" s="4"/>
    </row>
    <row r="767" spans="1:5" ht="14.25" customHeight="1">
      <c r="A767" s="4"/>
      <c r="B767" s="4"/>
      <c r="C767" s="4"/>
      <c r="D767" s="4"/>
      <c r="E767" s="4"/>
    </row>
    <row r="768" spans="1:5" ht="14.25" customHeight="1">
      <c r="A768" s="4"/>
      <c r="B768" s="4"/>
      <c r="C768" s="4"/>
      <c r="D768" s="4"/>
      <c r="E768" s="4"/>
    </row>
    <row r="769" spans="1:5" ht="14.25" customHeight="1">
      <c r="A769" s="4"/>
      <c r="B769" s="4"/>
      <c r="C769" s="4"/>
      <c r="D769" s="4"/>
      <c r="E769" s="4"/>
    </row>
    <row r="770" spans="1:5" ht="14.25" customHeight="1">
      <c r="A770" s="4"/>
      <c r="B770" s="4"/>
      <c r="C770" s="4"/>
      <c r="D770" s="4"/>
      <c r="E770" s="4"/>
    </row>
    <row r="771" spans="1:5" ht="14.25" customHeight="1">
      <c r="A771" s="4"/>
      <c r="B771" s="4"/>
      <c r="C771" s="4"/>
      <c r="D771" s="4"/>
      <c r="E771" s="4"/>
    </row>
    <row r="772" spans="1:5" ht="14.25" customHeight="1">
      <c r="A772" s="4"/>
      <c r="B772" s="4"/>
      <c r="C772" s="4"/>
      <c r="D772" s="4"/>
      <c r="E772" s="4"/>
    </row>
    <row r="773" spans="1:5" ht="14.25" customHeight="1">
      <c r="A773" s="4"/>
      <c r="B773" s="4"/>
      <c r="C773" s="4"/>
      <c r="D773" s="4"/>
      <c r="E773" s="4"/>
    </row>
    <row r="774" spans="1:5" ht="14.25" customHeight="1">
      <c r="A774" s="4"/>
      <c r="B774" s="4"/>
      <c r="C774" s="4"/>
      <c r="D774" s="4"/>
      <c r="E774" s="4"/>
    </row>
    <row r="775" spans="1:5" ht="14.25" customHeight="1">
      <c r="A775" s="4"/>
      <c r="B775" s="4"/>
      <c r="C775" s="4"/>
      <c r="D775" s="4"/>
      <c r="E775" s="4"/>
    </row>
    <row r="776" spans="1:5" ht="14.25" customHeight="1">
      <c r="A776" s="4"/>
      <c r="B776" s="4"/>
      <c r="C776" s="4"/>
      <c r="D776" s="4"/>
      <c r="E776" s="4"/>
    </row>
    <row r="777" spans="1:5" ht="14.25" customHeight="1">
      <c r="A777" s="4"/>
      <c r="B777" s="4"/>
      <c r="C777" s="4"/>
      <c r="D777" s="4"/>
      <c r="E777" s="4"/>
    </row>
    <row r="778" spans="1:5" ht="14.25" customHeight="1">
      <c r="A778" s="4"/>
      <c r="B778" s="4"/>
      <c r="C778" s="4"/>
      <c r="D778" s="4"/>
      <c r="E778" s="4"/>
    </row>
    <row r="779" spans="1:5" ht="14.25" customHeight="1">
      <c r="A779" s="4"/>
      <c r="B779" s="4"/>
      <c r="C779" s="4"/>
      <c r="D779" s="4"/>
      <c r="E779" s="4"/>
    </row>
    <row r="780" spans="1:5" ht="14.25" customHeight="1">
      <c r="A780" s="4"/>
      <c r="B780" s="4"/>
      <c r="C780" s="4"/>
      <c r="D780" s="4"/>
      <c r="E780" s="4"/>
    </row>
    <row r="781" spans="1:5" ht="14.25" customHeight="1">
      <c r="A781" s="4"/>
      <c r="B781" s="4"/>
      <c r="C781" s="4"/>
      <c r="D781" s="4"/>
      <c r="E781" s="4"/>
    </row>
    <row r="782" spans="1:5" ht="14.25" customHeight="1">
      <c r="A782" s="4"/>
      <c r="B782" s="4"/>
      <c r="C782" s="4"/>
      <c r="D782" s="4"/>
      <c r="E782" s="4"/>
    </row>
    <row r="783" spans="1:5" ht="14.25" customHeight="1">
      <c r="A783" s="4"/>
      <c r="B783" s="4"/>
      <c r="C783" s="4"/>
      <c r="D783" s="4"/>
      <c r="E783" s="4"/>
    </row>
    <row r="784" spans="1:5" ht="14.25" customHeight="1">
      <c r="A784" s="4"/>
      <c r="B784" s="4"/>
      <c r="C784" s="4"/>
      <c r="D784" s="4"/>
      <c r="E784" s="4"/>
    </row>
    <row r="785" spans="1:5" ht="14.25" customHeight="1">
      <c r="A785" s="4"/>
      <c r="B785" s="4"/>
      <c r="C785" s="4"/>
      <c r="D785" s="4"/>
      <c r="E785" s="4"/>
    </row>
    <row r="786" spans="1:5" ht="14.25" customHeight="1">
      <c r="A786" s="4"/>
      <c r="B786" s="4"/>
      <c r="C786" s="4"/>
      <c r="D786" s="4"/>
      <c r="E786" s="4"/>
    </row>
    <row r="787" spans="1:5" ht="14.25" customHeight="1">
      <c r="A787" s="4"/>
      <c r="B787" s="4"/>
      <c r="C787" s="4"/>
      <c r="D787" s="4"/>
      <c r="E787" s="4"/>
    </row>
    <row r="788" spans="1:5" ht="14.25" customHeight="1">
      <c r="A788" s="4"/>
      <c r="B788" s="4"/>
      <c r="C788" s="4"/>
      <c r="D788" s="4"/>
      <c r="E788" s="4"/>
    </row>
    <row r="789" spans="1:5" ht="14.25" customHeight="1">
      <c r="A789" s="4"/>
      <c r="B789" s="4"/>
      <c r="C789" s="4"/>
      <c r="D789" s="4"/>
      <c r="E789" s="4"/>
    </row>
    <row r="790" spans="1:5" ht="14.25" customHeight="1">
      <c r="A790" s="4"/>
      <c r="B790" s="4"/>
      <c r="C790" s="4"/>
      <c r="D790" s="4"/>
      <c r="E790" s="4"/>
    </row>
    <row r="791" spans="1:5" ht="14.25" customHeight="1">
      <c r="A791" s="4"/>
      <c r="B791" s="4"/>
      <c r="C791" s="4"/>
      <c r="D791" s="4"/>
      <c r="E791" s="4"/>
    </row>
    <row r="792" spans="1:5" ht="14.25" customHeight="1">
      <c r="A792" s="4"/>
      <c r="B792" s="4"/>
      <c r="C792" s="4"/>
      <c r="D792" s="4"/>
      <c r="E792" s="4"/>
    </row>
    <row r="793" spans="1:5" ht="14.25" customHeight="1">
      <c r="A793" s="4"/>
      <c r="B793" s="4"/>
      <c r="C793" s="4"/>
      <c r="D793" s="4"/>
      <c r="E793" s="4"/>
    </row>
    <row r="794" spans="1:5" ht="14.25" customHeight="1">
      <c r="A794" s="4"/>
      <c r="B794" s="4"/>
      <c r="C794" s="4"/>
      <c r="D794" s="4"/>
      <c r="E794" s="4"/>
    </row>
    <row r="795" spans="1:5" ht="14.25" customHeight="1">
      <c r="A795" s="4"/>
      <c r="B795" s="4"/>
      <c r="C795" s="4"/>
      <c r="D795" s="4"/>
      <c r="E795" s="4"/>
    </row>
    <row r="796" spans="1:5" ht="14.25" customHeight="1">
      <c r="A796" s="4"/>
      <c r="B796" s="4"/>
      <c r="C796" s="4"/>
      <c r="D796" s="4"/>
      <c r="E796" s="4"/>
    </row>
    <row r="797" spans="1:5" ht="14.25" customHeight="1">
      <c r="A797" s="4"/>
      <c r="B797" s="4"/>
      <c r="C797" s="4"/>
      <c r="D797" s="4"/>
      <c r="E797" s="4"/>
    </row>
    <row r="798" spans="1:5" ht="14.25" customHeight="1">
      <c r="A798" s="4"/>
      <c r="B798" s="4"/>
      <c r="C798" s="4"/>
      <c r="D798" s="4"/>
      <c r="E798" s="4"/>
    </row>
    <row r="799" spans="1:5" ht="14.25" customHeight="1">
      <c r="A799" s="4"/>
      <c r="B799" s="4"/>
      <c r="C799" s="4"/>
      <c r="D799" s="4"/>
      <c r="E799" s="4"/>
    </row>
    <row r="800" spans="1:5" ht="14.25" customHeight="1">
      <c r="A800" s="4"/>
      <c r="B800" s="4"/>
      <c r="C800" s="4"/>
      <c r="D800" s="4"/>
      <c r="E800" s="4"/>
    </row>
    <row r="801" spans="1:5" ht="14.25" customHeight="1">
      <c r="A801" s="4"/>
      <c r="B801" s="4"/>
      <c r="C801" s="4"/>
      <c r="D801" s="4"/>
      <c r="E801" s="4"/>
    </row>
    <row r="802" spans="1:5" ht="14.25" customHeight="1">
      <c r="A802" s="4"/>
      <c r="B802" s="4"/>
      <c r="C802" s="4"/>
      <c r="D802" s="4"/>
      <c r="E802" s="4"/>
    </row>
    <row r="803" spans="1:5" ht="14.25" customHeight="1">
      <c r="A803" s="4"/>
      <c r="B803" s="4"/>
      <c r="C803" s="4"/>
      <c r="D803" s="4"/>
      <c r="E803" s="4"/>
    </row>
    <row r="804" spans="1:5" ht="14.25" customHeight="1">
      <c r="A804" s="4"/>
      <c r="B804" s="4"/>
      <c r="C804" s="4"/>
      <c r="D804" s="4"/>
      <c r="E804" s="4"/>
    </row>
    <row r="805" spans="1:5" ht="14.25" customHeight="1">
      <c r="A805" s="4"/>
      <c r="B805" s="4"/>
      <c r="C805" s="4"/>
      <c r="D805" s="4"/>
      <c r="E805" s="4"/>
    </row>
    <row r="806" spans="1:5" ht="14.25" customHeight="1">
      <c r="A806" s="4"/>
      <c r="B806" s="4"/>
      <c r="C806" s="4"/>
      <c r="D806" s="4"/>
      <c r="E806" s="4"/>
    </row>
    <row r="807" spans="1:5" ht="14.25" customHeight="1">
      <c r="A807" s="4"/>
      <c r="B807" s="4"/>
      <c r="C807" s="4"/>
      <c r="D807" s="4"/>
      <c r="E807" s="4"/>
    </row>
    <row r="808" spans="1:5" ht="14.25" customHeight="1">
      <c r="A808" s="4"/>
      <c r="B808" s="4"/>
      <c r="C808" s="4"/>
      <c r="D808" s="4"/>
      <c r="E808" s="4"/>
    </row>
    <row r="809" spans="1:5" ht="14.25" customHeight="1">
      <c r="A809" s="4"/>
      <c r="B809" s="4"/>
      <c r="C809" s="4"/>
      <c r="D809" s="4"/>
      <c r="E809" s="4"/>
    </row>
    <row r="810" spans="1:5" ht="14.25" customHeight="1">
      <c r="A810" s="4"/>
      <c r="B810" s="4"/>
      <c r="C810" s="4"/>
      <c r="D810" s="4"/>
      <c r="E810" s="4"/>
    </row>
    <row r="811" spans="1:5" ht="14.25" customHeight="1">
      <c r="A811" s="4"/>
      <c r="B811" s="4"/>
      <c r="C811" s="4"/>
      <c r="D811" s="4"/>
      <c r="E811" s="4"/>
    </row>
    <row r="812" spans="1:5" ht="14.25" customHeight="1">
      <c r="A812" s="4"/>
      <c r="B812" s="4"/>
      <c r="C812" s="4"/>
      <c r="D812" s="4"/>
      <c r="E812" s="4"/>
    </row>
    <row r="813" spans="1:5" ht="14.25" customHeight="1">
      <c r="A813" s="4"/>
      <c r="B813" s="4"/>
      <c r="C813" s="4"/>
      <c r="D813" s="4"/>
      <c r="E813" s="4"/>
    </row>
    <row r="814" spans="1:5" ht="14.25" customHeight="1">
      <c r="A814" s="4"/>
      <c r="B814" s="4"/>
      <c r="C814" s="4"/>
      <c r="D814" s="4"/>
      <c r="E814" s="4"/>
    </row>
    <row r="815" spans="1:5" ht="14.25" customHeight="1">
      <c r="A815" s="4"/>
      <c r="B815" s="4"/>
      <c r="C815" s="4"/>
      <c r="D815" s="4"/>
      <c r="E815" s="4"/>
    </row>
    <row r="816" spans="1:5" ht="14.25" customHeight="1">
      <c r="A816" s="4"/>
      <c r="B816" s="4"/>
      <c r="C816" s="4"/>
      <c r="D816" s="4"/>
      <c r="E816" s="4"/>
    </row>
    <row r="817" spans="1:5" ht="14.25" customHeight="1">
      <c r="A817" s="4"/>
      <c r="B817" s="4"/>
      <c r="C817" s="4"/>
      <c r="D817" s="4"/>
      <c r="E817" s="4"/>
    </row>
    <row r="818" spans="1:5" ht="14.25" customHeight="1">
      <c r="A818" s="4"/>
      <c r="B818" s="4"/>
      <c r="C818" s="4"/>
      <c r="D818" s="4"/>
      <c r="E818" s="4"/>
    </row>
    <row r="819" spans="1:5" ht="14.25" customHeight="1">
      <c r="A819" s="4"/>
      <c r="B819" s="4"/>
      <c r="C819" s="4"/>
      <c r="D819" s="4"/>
      <c r="E819" s="4"/>
    </row>
    <row r="820" spans="1:5" ht="14.25" customHeight="1">
      <c r="A820" s="4"/>
      <c r="B820" s="4"/>
      <c r="C820" s="4"/>
      <c r="D820" s="4"/>
      <c r="E820" s="4"/>
    </row>
    <row r="821" spans="1:5" ht="14.25" customHeight="1">
      <c r="A821" s="4"/>
      <c r="B821" s="4"/>
      <c r="C821" s="4"/>
      <c r="D821" s="4"/>
      <c r="E821" s="4"/>
    </row>
    <row r="822" spans="1:5" ht="14.25" customHeight="1">
      <c r="A822" s="4"/>
      <c r="B822" s="4"/>
      <c r="C822" s="4"/>
      <c r="D822" s="4"/>
      <c r="E822" s="4"/>
    </row>
    <row r="823" spans="1:5" ht="14.25" customHeight="1">
      <c r="A823" s="4"/>
      <c r="B823" s="4"/>
      <c r="C823" s="4"/>
      <c r="D823" s="4"/>
      <c r="E823" s="4"/>
    </row>
    <row r="824" spans="1:5" ht="14.25" customHeight="1">
      <c r="A824" s="4"/>
      <c r="B824" s="4"/>
      <c r="C824" s="4"/>
      <c r="D824" s="4"/>
      <c r="E824" s="4"/>
    </row>
    <row r="825" spans="1:5" ht="14.25" customHeight="1">
      <c r="A825" s="4"/>
      <c r="B825" s="4"/>
      <c r="C825" s="4"/>
      <c r="D825" s="4"/>
      <c r="E825" s="4"/>
    </row>
    <row r="826" spans="1:5" ht="14.25" customHeight="1">
      <c r="A826" s="4"/>
      <c r="B826" s="4"/>
      <c r="C826" s="4"/>
      <c r="D826" s="4"/>
      <c r="E826" s="4"/>
    </row>
    <row r="827" spans="1:5" ht="14.25" customHeight="1">
      <c r="A827" s="4"/>
      <c r="B827" s="4"/>
      <c r="C827" s="4"/>
      <c r="D827" s="4"/>
      <c r="E827" s="4"/>
    </row>
    <row r="828" spans="1:5" ht="14.25" customHeight="1">
      <c r="A828" s="4"/>
      <c r="B828" s="4"/>
      <c r="C828" s="4"/>
      <c r="D828" s="4"/>
      <c r="E828" s="4"/>
    </row>
    <row r="829" spans="1:5" ht="14.25" customHeight="1">
      <c r="A829" s="4"/>
      <c r="B829" s="4"/>
      <c r="C829" s="4"/>
      <c r="D829" s="4"/>
      <c r="E829" s="4"/>
    </row>
    <row r="830" spans="1:5" ht="14.25" customHeight="1">
      <c r="A830" s="4"/>
      <c r="B830" s="4"/>
      <c r="C830" s="4"/>
      <c r="D830" s="4"/>
      <c r="E830" s="4"/>
    </row>
    <row r="831" spans="1:5" ht="14.25" customHeight="1">
      <c r="A831" s="4"/>
      <c r="B831" s="4"/>
      <c r="C831" s="4"/>
      <c r="D831" s="4"/>
      <c r="E831" s="4"/>
    </row>
    <row r="832" spans="1:5" ht="14.25" customHeight="1">
      <c r="A832" s="4"/>
      <c r="B832" s="4"/>
      <c r="C832" s="4"/>
      <c r="D832" s="4"/>
      <c r="E832" s="4"/>
    </row>
    <row r="833" spans="1:5" ht="14.25" customHeight="1">
      <c r="A833" s="4"/>
      <c r="B833" s="4"/>
      <c r="C833" s="4"/>
      <c r="D833" s="4"/>
      <c r="E833" s="4"/>
    </row>
    <row r="834" spans="1:5" ht="14.25" customHeight="1">
      <c r="A834" s="4"/>
      <c r="B834" s="4"/>
      <c r="C834" s="4"/>
      <c r="D834" s="4"/>
      <c r="E834" s="4"/>
    </row>
    <row r="835" spans="1:5" ht="14.25" customHeight="1">
      <c r="A835" s="4"/>
      <c r="B835" s="4"/>
      <c r="C835" s="4"/>
      <c r="D835" s="4"/>
      <c r="E835" s="4"/>
    </row>
    <row r="836" spans="1:5" ht="14.25" customHeight="1">
      <c r="A836" s="4"/>
      <c r="B836" s="4"/>
      <c r="C836" s="4"/>
      <c r="D836" s="4"/>
      <c r="E836" s="4"/>
    </row>
    <row r="837" spans="1:5" ht="14.25" customHeight="1">
      <c r="A837" s="4"/>
      <c r="B837" s="4"/>
      <c r="C837" s="4"/>
      <c r="D837" s="4"/>
      <c r="E837" s="4"/>
    </row>
    <row r="838" spans="1:5" ht="14.25" customHeight="1">
      <c r="A838" s="4"/>
      <c r="B838" s="4"/>
      <c r="C838" s="4"/>
      <c r="D838" s="4"/>
      <c r="E838" s="4"/>
    </row>
    <row r="839" spans="1:5" ht="14.25" customHeight="1">
      <c r="A839" s="4"/>
      <c r="B839" s="4"/>
      <c r="C839" s="4"/>
      <c r="D839" s="4"/>
      <c r="E839" s="4"/>
    </row>
    <row r="840" spans="1:5" ht="14.25" customHeight="1">
      <c r="A840" s="4"/>
      <c r="B840" s="4"/>
      <c r="C840" s="4"/>
      <c r="D840" s="4"/>
      <c r="E840" s="4"/>
    </row>
    <row r="841" spans="1:5" ht="14.25" customHeight="1">
      <c r="A841" s="4"/>
      <c r="B841" s="4"/>
      <c r="C841" s="4"/>
      <c r="D841" s="4"/>
      <c r="E841" s="4"/>
    </row>
    <row r="842" spans="1:5" ht="14.25" customHeight="1">
      <c r="A842" s="4"/>
      <c r="B842" s="4"/>
      <c r="C842" s="4"/>
      <c r="D842" s="4"/>
      <c r="E842" s="4"/>
    </row>
    <row r="843" spans="1:5" ht="14.25" customHeight="1">
      <c r="A843" s="4"/>
      <c r="B843" s="4"/>
      <c r="C843" s="4"/>
      <c r="D843" s="4"/>
      <c r="E843" s="4"/>
    </row>
    <row r="844" spans="1:5" ht="14.25" customHeight="1">
      <c r="A844" s="4"/>
      <c r="B844" s="4"/>
      <c r="C844" s="4"/>
      <c r="D844" s="4"/>
      <c r="E844" s="4"/>
    </row>
    <row r="845" spans="1:5" ht="14.25" customHeight="1">
      <c r="A845" s="4"/>
      <c r="B845" s="4"/>
      <c r="C845" s="4"/>
      <c r="D845" s="4"/>
      <c r="E845" s="4"/>
    </row>
    <row r="846" spans="1:5" ht="14.25" customHeight="1">
      <c r="A846" s="4"/>
      <c r="B846" s="4"/>
      <c r="C846" s="4"/>
      <c r="D846" s="4"/>
      <c r="E846" s="4"/>
    </row>
    <row r="847" spans="1:5" ht="14.25" customHeight="1">
      <c r="A847" s="4"/>
      <c r="B847" s="4"/>
      <c r="C847" s="4"/>
      <c r="D847" s="4"/>
      <c r="E847" s="4"/>
    </row>
    <row r="848" spans="1:5" ht="14.25" customHeight="1">
      <c r="A848" s="4"/>
      <c r="B848" s="4"/>
      <c r="C848" s="4"/>
      <c r="D848" s="4"/>
      <c r="E848" s="4"/>
    </row>
    <row r="849" spans="1:5" ht="14.25" customHeight="1">
      <c r="A849" s="4"/>
      <c r="B849" s="4"/>
      <c r="C849" s="4"/>
      <c r="D849" s="4"/>
      <c r="E849" s="4"/>
    </row>
    <row r="850" spans="1:5" ht="14.25" customHeight="1">
      <c r="A850" s="4"/>
      <c r="B850" s="4"/>
      <c r="C850" s="4"/>
      <c r="D850" s="4"/>
      <c r="E850" s="4"/>
    </row>
    <row r="851" spans="1:5" ht="14.25" customHeight="1">
      <c r="A851" s="4"/>
      <c r="B851" s="4"/>
      <c r="C851" s="4"/>
      <c r="D851" s="4"/>
      <c r="E851" s="4"/>
    </row>
    <row r="852" spans="1:5" ht="14.25" customHeight="1">
      <c r="A852" s="4"/>
      <c r="B852" s="4"/>
      <c r="C852" s="4"/>
      <c r="D852" s="4"/>
      <c r="E852" s="4"/>
    </row>
    <row r="853" spans="1:5" ht="14.25" customHeight="1">
      <c r="A853" s="4"/>
      <c r="B853" s="4"/>
      <c r="C853" s="4"/>
      <c r="D853" s="4"/>
      <c r="E853" s="4"/>
    </row>
    <row r="854" spans="1:5" ht="14.25" customHeight="1">
      <c r="A854" s="4"/>
      <c r="B854" s="4"/>
      <c r="C854" s="4"/>
      <c r="D854" s="4"/>
      <c r="E854" s="4"/>
    </row>
    <row r="855" spans="1:5" ht="14.25" customHeight="1">
      <c r="A855" s="4"/>
      <c r="B855" s="4"/>
      <c r="C855" s="4"/>
      <c r="D855" s="4"/>
      <c r="E855" s="4"/>
    </row>
    <row r="856" spans="1:5" ht="14.25" customHeight="1">
      <c r="A856" s="4"/>
      <c r="B856" s="4"/>
      <c r="C856" s="4"/>
      <c r="D856" s="4"/>
      <c r="E856" s="4"/>
    </row>
    <row r="857" spans="1:5" ht="14.25" customHeight="1">
      <c r="A857" s="4"/>
      <c r="B857" s="4"/>
      <c r="C857" s="4"/>
      <c r="D857" s="4"/>
      <c r="E857" s="4"/>
    </row>
    <row r="858" spans="1:5" ht="14.25" customHeight="1">
      <c r="A858" s="4"/>
      <c r="B858" s="4"/>
      <c r="C858" s="4"/>
      <c r="D858" s="4"/>
      <c r="E858" s="4"/>
    </row>
    <row r="859" spans="1:5" ht="14.25" customHeight="1">
      <c r="A859" s="4"/>
      <c r="B859" s="4"/>
      <c r="C859" s="4"/>
      <c r="D859" s="4"/>
      <c r="E859" s="4"/>
    </row>
    <row r="860" spans="1:5" ht="14.25" customHeight="1">
      <c r="A860" s="4"/>
      <c r="B860" s="4"/>
      <c r="C860" s="4"/>
      <c r="D860" s="4"/>
      <c r="E860" s="4"/>
    </row>
    <row r="861" spans="1:5" ht="14.25" customHeight="1">
      <c r="A861" s="4"/>
      <c r="B861" s="4"/>
      <c r="C861" s="4"/>
      <c r="D861" s="4"/>
      <c r="E861" s="4"/>
    </row>
    <row r="862" spans="1:5" ht="14.25" customHeight="1">
      <c r="A862" s="4"/>
      <c r="B862" s="4"/>
      <c r="C862" s="4"/>
      <c r="D862" s="4"/>
      <c r="E862" s="4"/>
    </row>
    <row r="863" spans="1:5" ht="14.25" customHeight="1">
      <c r="A863" s="4"/>
      <c r="B863" s="4"/>
      <c r="C863" s="4"/>
      <c r="D863" s="4"/>
      <c r="E863" s="4"/>
    </row>
    <row r="864" spans="1:5" ht="14.25" customHeight="1">
      <c r="A864" s="4"/>
      <c r="B864" s="4"/>
      <c r="C864" s="4"/>
      <c r="D864" s="4"/>
      <c r="E864" s="4"/>
    </row>
    <row r="865" spans="1:5" ht="14.25" customHeight="1">
      <c r="A865" s="4"/>
      <c r="B865" s="4"/>
      <c r="C865" s="4"/>
      <c r="D865" s="4"/>
      <c r="E865" s="4"/>
    </row>
    <row r="866" spans="1:5" ht="14.25" customHeight="1">
      <c r="A866" s="4"/>
      <c r="B866" s="4"/>
      <c r="C866" s="4"/>
      <c r="D866" s="4"/>
      <c r="E866" s="4"/>
    </row>
    <row r="867" spans="1:5" ht="14.25" customHeight="1">
      <c r="A867" s="4"/>
      <c r="B867" s="4"/>
      <c r="C867" s="4"/>
      <c r="D867" s="4"/>
      <c r="E867" s="4"/>
    </row>
    <row r="868" spans="1:5" ht="14.25" customHeight="1">
      <c r="A868" s="4"/>
      <c r="B868" s="4"/>
      <c r="C868" s="4"/>
      <c r="D868" s="4"/>
      <c r="E868" s="4"/>
    </row>
    <row r="869" spans="1:5" ht="14.25" customHeight="1">
      <c r="A869" s="4"/>
      <c r="B869" s="4"/>
      <c r="C869" s="4"/>
      <c r="D869" s="4"/>
      <c r="E869" s="4"/>
    </row>
    <row r="870" spans="1:5" ht="14.25" customHeight="1">
      <c r="A870" s="4"/>
      <c r="B870" s="4"/>
      <c r="C870" s="4"/>
      <c r="D870" s="4"/>
      <c r="E870" s="4"/>
    </row>
    <row r="871" spans="1:5" ht="14.25" customHeight="1">
      <c r="A871" s="4"/>
      <c r="B871" s="4"/>
      <c r="C871" s="4"/>
      <c r="D871" s="4"/>
      <c r="E871" s="4"/>
    </row>
    <row r="872" spans="1:5" ht="14.25" customHeight="1">
      <c r="A872" s="4"/>
      <c r="B872" s="4"/>
      <c r="C872" s="4"/>
      <c r="D872" s="4"/>
      <c r="E872" s="4"/>
    </row>
    <row r="873" spans="1:5" ht="14.25" customHeight="1">
      <c r="A873" s="4"/>
      <c r="B873" s="4"/>
      <c r="C873" s="4"/>
      <c r="D873" s="4"/>
      <c r="E873" s="4"/>
    </row>
    <row r="874" spans="1:5" ht="14.25" customHeight="1">
      <c r="A874" s="4"/>
      <c r="B874" s="4"/>
      <c r="C874" s="4"/>
      <c r="D874" s="4"/>
      <c r="E874" s="4"/>
    </row>
    <row r="875" spans="1:5" ht="14.25" customHeight="1">
      <c r="A875" s="4"/>
      <c r="B875" s="4"/>
      <c r="C875" s="4"/>
      <c r="D875" s="4"/>
      <c r="E875" s="4"/>
    </row>
    <row r="876" spans="1:5" ht="14.25" customHeight="1">
      <c r="A876" s="4"/>
      <c r="B876" s="4"/>
      <c r="C876" s="4"/>
      <c r="D876" s="4"/>
      <c r="E876" s="4"/>
    </row>
    <row r="877" spans="1:5" ht="14.25" customHeight="1">
      <c r="A877" s="4"/>
      <c r="B877" s="4"/>
      <c r="C877" s="4"/>
      <c r="D877" s="4"/>
      <c r="E877" s="4"/>
    </row>
    <row r="878" spans="1:5" ht="14.25" customHeight="1">
      <c r="A878" s="4"/>
      <c r="B878" s="4"/>
      <c r="C878" s="4"/>
      <c r="D878" s="4"/>
      <c r="E878" s="4"/>
    </row>
    <row r="879" spans="1:5" ht="14.25" customHeight="1">
      <c r="A879" s="4"/>
      <c r="B879" s="4"/>
      <c r="C879" s="4"/>
      <c r="D879" s="4"/>
      <c r="E879" s="4"/>
    </row>
    <row r="880" spans="1:5" ht="14.25" customHeight="1">
      <c r="A880" s="4"/>
      <c r="B880" s="4"/>
      <c r="C880" s="4"/>
      <c r="D880" s="4"/>
      <c r="E880" s="4"/>
    </row>
    <row r="881" spans="1:5" ht="14.25" customHeight="1">
      <c r="A881" s="4"/>
      <c r="B881" s="4"/>
      <c r="C881" s="4"/>
      <c r="D881" s="4"/>
      <c r="E881" s="4"/>
    </row>
    <row r="882" spans="1:5" ht="14.25" customHeight="1">
      <c r="A882" s="4"/>
      <c r="B882" s="4"/>
      <c r="C882" s="4"/>
      <c r="D882" s="4"/>
      <c r="E882" s="4"/>
    </row>
    <row r="883" spans="1:5" ht="14.25" customHeight="1">
      <c r="A883" s="4"/>
      <c r="B883" s="4"/>
      <c r="C883" s="4"/>
      <c r="D883" s="4"/>
      <c r="E883" s="4"/>
    </row>
    <row r="884" spans="1:5" ht="14.25" customHeight="1">
      <c r="A884" s="4"/>
      <c r="B884" s="4"/>
      <c r="C884" s="4"/>
      <c r="D884" s="4"/>
      <c r="E884" s="4"/>
    </row>
    <row r="885" spans="1:5" ht="14.25" customHeight="1">
      <c r="A885" s="4"/>
      <c r="B885" s="4"/>
      <c r="C885" s="4"/>
      <c r="D885" s="4"/>
      <c r="E885" s="4"/>
    </row>
    <row r="886" spans="1:5" ht="14.25" customHeight="1">
      <c r="A886" s="4"/>
      <c r="B886" s="4"/>
      <c r="C886" s="4"/>
      <c r="D886" s="4"/>
      <c r="E886" s="4"/>
    </row>
    <row r="887" spans="1:5" ht="14.25" customHeight="1">
      <c r="A887" s="4"/>
      <c r="B887" s="4"/>
      <c r="C887" s="4"/>
      <c r="D887" s="4"/>
      <c r="E887" s="4"/>
    </row>
    <row r="888" spans="1:5" ht="14.25" customHeight="1">
      <c r="A888" s="4"/>
      <c r="B888" s="4"/>
      <c r="C888" s="4"/>
      <c r="D888" s="4"/>
      <c r="E888" s="4"/>
    </row>
    <row r="889" spans="1:5" ht="14.25" customHeight="1">
      <c r="A889" s="4"/>
      <c r="B889" s="4"/>
      <c r="C889" s="4"/>
      <c r="D889" s="4"/>
      <c r="E889" s="4"/>
    </row>
    <row r="890" spans="1:5" ht="14.25" customHeight="1">
      <c r="A890" s="4"/>
      <c r="B890" s="4"/>
      <c r="C890" s="4"/>
      <c r="D890" s="4"/>
      <c r="E890" s="4"/>
    </row>
    <row r="891" spans="1:5" ht="14.25" customHeight="1">
      <c r="A891" s="4"/>
      <c r="B891" s="4"/>
      <c r="C891" s="4"/>
      <c r="D891" s="4"/>
      <c r="E891" s="4"/>
    </row>
    <row r="892" spans="1:5" ht="14.25" customHeight="1">
      <c r="A892" s="4"/>
      <c r="B892" s="4"/>
      <c r="C892" s="4"/>
      <c r="D892" s="4"/>
      <c r="E892" s="4"/>
    </row>
    <row r="893" spans="1:5" ht="14.25" customHeight="1">
      <c r="A893" s="4"/>
      <c r="B893" s="4"/>
      <c r="C893" s="4"/>
      <c r="D893" s="4"/>
      <c r="E893" s="4"/>
    </row>
    <row r="894" spans="1:5" ht="14.25" customHeight="1">
      <c r="A894" s="4"/>
      <c r="B894" s="4"/>
      <c r="C894" s="4"/>
      <c r="D894" s="4"/>
      <c r="E894" s="4"/>
    </row>
    <row r="895" spans="1:5" ht="14.25" customHeight="1">
      <c r="A895" s="4"/>
      <c r="B895" s="4"/>
      <c r="C895" s="4"/>
      <c r="D895" s="4"/>
      <c r="E895" s="4"/>
    </row>
    <row r="896" spans="1:5" ht="14.25" customHeight="1">
      <c r="A896" s="4"/>
      <c r="B896" s="4"/>
      <c r="C896" s="4"/>
      <c r="D896" s="4"/>
      <c r="E896" s="4"/>
    </row>
    <row r="897" spans="1:5" ht="14.25" customHeight="1">
      <c r="A897" s="4"/>
      <c r="B897" s="4"/>
      <c r="C897" s="4"/>
      <c r="D897" s="4"/>
      <c r="E897" s="4"/>
    </row>
    <row r="898" spans="1:5" ht="14.25" customHeight="1">
      <c r="A898" s="4"/>
      <c r="B898" s="4"/>
      <c r="C898" s="4"/>
      <c r="D898" s="4"/>
      <c r="E898" s="4"/>
    </row>
    <row r="899" spans="1:5" ht="14.25" customHeight="1">
      <c r="A899" s="4"/>
      <c r="B899" s="4"/>
      <c r="C899" s="4"/>
      <c r="D899" s="4"/>
      <c r="E899" s="4"/>
    </row>
    <row r="900" spans="1:5" ht="14.25" customHeight="1">
      <c r="A900" s="4"/>
      <c r="B900" s="4"/>
      <c r="C900" s="4"/>
      <c r="D900" s="4"/>
      <c r="E900" s="4"/>
    </row>
    <row r="901" spans="1:5" ht="14.25" customHeight="1">
      <c r="A901" s="4"/>
      <c r="B901" s="4"/>
      <c r="C901" s="4"/>
      <c r="D901" s="4"/>
      <c r="E901" s="4"/>
    </row>
    <row r="902" spans="1:5" ht="14.25" customHeight="1">
      <c r="A902" s="4"/>
      <c r="B902" s="4"/>
      <c r="C902" s="4"/>
      <c r="D902" s="4"/>
      <c r="E902" s="4"/>
    </row>
    <row r="903" spans="1:5" ht="14.25" customHeight="1">
      <c r="A903" s="4"/>
      <c r="B903" s="4"/>
      <c r="C903" s="4"/>
      <c r="D903" s="4"/>
      <c r="E903" s="4"/>
    </row>
    <row r="904" spans="1:5" ht="14.25" customHeight="1">
      <c r="A904" s="4"/>
      <c r="B904" s="4"/>
      <c r="C904" s="4"/>
      <c r="D904" s="4"/>
      <c r="E904" s="4"/>
    </row>
    <row r="905" spans="1:5" ht="14.25" customHeight="1">
      <c r="A905" s="4"/>
      <c r="B905" s="4"/>
      <c r="C905" s="4"/>
      <c r="D905" s="4"/>
      <c r="E905" s="4"/>
    </row>
    <row r="906" spans="1:5" ht="14.25" customHeight="1">
      <c r="A906" s="4"/>
      <c r="B906" s="4"/>
      <c r="C906" s="4"/>
      <c r="D906" s="4"/>
      <c r="E906" s="4"/>
    </row>
    <row r="907" spans="1:5" ht="14.25" customHeight="1">
      <c r="A907" s="4"/>
      <c r="B907" s="4"/>
      <c r="C907" s="4"/>
      <c r="D907" s="4"/>
      <c r="E907" s="4"/>
    </row>
    <row r="908" spans="1:5" ht="14.25" customHeight="1">
      <c r="A908" s="4"/>
      <c r="B908" s="4"/>
      <c r="C908" s="4"/>
      <c r="D908" s="4"/>
      <c r="E908" s="4"/>
    </row>
    <row r="909" spans="1:5" ht="14.25" customHeight="1">
      <c r="A909" s="4"/>
      <c r="B909" s="4"/>
      <c r="C909" s="4"/>
      <c r="D909" s="4"/>
      <c r="E909" s="4"/>
    </row>
    <row r="910" spans="1:5" ht="14.25" customHeight="1">
      <c r="A910" s="4"/>
      <c r="B910" s="4"/>
      <c r="C910" s="4"/>
      <c r="D910" s="4"/>
      <c r="E910" s="4"/>
    </row>
    <row r="911" spans="1:5" ht="14.25" customHeight="1">
      <c r="A911" s="4"/>
      <c r="B911" s="4"/>
      <c r="C911" s="4"/>
      <c r="D911" s="4"/>
      <c r="E911" s="4"/>
    </row>
    <row r="912" spans="1:5" ht="14.25" customHeight="1">
      <c r="A912" s="4"/>
      <c r="B912" s="4"/>
      <c r="C912" s="4"/>
      <c r="D912" s="4"/>
      <c r="E912" s="4"/>
    </row>
    <row r="913" spans="1:5" ht="14.25" customHeight="1">
      <c r="A913" s="4"/>
      <c r="B913" s="4"/>
      <c r="C913" s="4"/>
      <c r="D913" s="4"/>
      <c r="E913" s="4"/>
    </row>
    <row r="914" spans="1:5" ht="14.25" customHeight="1">
      <c r="A914" s="4"/>
      <c r="B914" s="4"/>
      <c r="C914" s="4"/>
      <c r="D914" s="4"/>
      <c r="E914" s="4"/>
    </row>
    <row r="915" spans="1:5" ht="14.25" customHeight="1">
      <c r="A915" s="4"/>
      <c r="B915" s="4"/>
      <c r="C915" s="4"/>
      <c r="D915" s="4"/>
      <c r="E915" s="4"/>
    </row>
    <row r="916" spans="1:5" ht="14.25" customHeight="1">
      <c r="A916" s="4"/>
      <c r="B916" s="4"/>
      <c r="C916" s="4"/>
      <c r="D916" s="4"/>
      <c r="E916" s="4"/>
    </row>
    <row r="917" spans="1:5" ht="14.25" customHeight="1">
      <c r="A917" s="4"/>
      <c r="B917" s="4"/>
      <c r="C917" s="4"/>
      <c r="D917" s="4"/>
      <c r="E917" s="4"/>
    </row>
    <row r="918" spans="1:5" ht="14.25" customHeight="1">
      <c r="A918" s="4"/>
      <c r="B918" s="4"/>
      <c r="C918" s="4"/>
      <c r="D918" s="4"/>
      <c r="E918" s="4"/>
    </row>
    <row r="919" spans="1:5" ht="14.25" customHeight="1">
      <c r="A919" s="4"/>
      <c r="B919" s="4"/>
      <c r="C919" s="4"/>
      <c r="D919" s="4"/>
      <c r="E919" s="4"/>
    </row>
    <row r="920" spans="1:5" ht="14.25" customHeight="1">
      <c r="A920" s="4"/>
      <c r="B920" s="4"/>
      <c r="C920" s="4"/>
      <c r="D920" s="4"/>
      <c r="E920" s="4"/>
    </row>
    <row r="921" spans="1:5" ht="14.25" customHeight="1">
      <c r="A921" s="4"/>
      <c r="B921" s="4"/>
      <c r="C921" s="4"/>
      <c r="D921" s="4"/>
      <c r="E921" s="4"/>
    </row>
    <row r="922" spans="1:5" ht="14.25" customHeight="1">
      <c r="A922" s="4"/>
      <c r="B922" s="4"/>
      <c r="C922" s="4"/>
      <c r="D922" s="4"/>
      <c r="E922" s="4"/>
    </row>
    <row r="923" spans="1:5" ht="14.25" customHeight="1">
      <c r="A923" s="4"/>
      <c r="B923" s="4"/>
      <c r="C923" s="4"/>
      <c r="D923" s="4"/>
      <c r="E923" s="4"/>
    </row>
    <row r="924" spans="1:5" ht="14.25" customHeight="1">
      <c r="A924" s="4"/>
      <c r="B924" s="4"/>
      <c r="C924" s="4"/>
      <c r="D924" s="4"/>
      <c r="E924" s="4"/>
    </row>
    <row r="925" spans="1:5" ht="14.25" customHeight="1">
      <c r="A925" s="4"/>
      <c r="B925" s="4"/>
      <c r="C925" s="4"/>
      <c r="D925" s="4"/>
      <c r="E925" s="4"/>
    </row>
    <row r="926" spans="1:5" ht="14.25" customHeight="1">
      <c r="A926" s="4"/>
      <c r="B926" s="4"/>
      <c r="C926" s="4"/>
      <c r="D926" s="4"/>
      <c r="E926" s="4"/>
    </row>
    <row r="927" spans="1:5" ht="14.25" customHeight="1">
      <c r="A927" s="4"/>
      <c r="B927" s="4"/>
      <c r="C927" s="4"/>
      <c r="D927" s="4"/>
      <c r="E927" s="4"/>
    </row>
    <row r="928" spans="1:5" ht="14.25" customHeight="1">
      <c r="A928" s="4"/>
      <c r="B928" s="4"/>
      <c r="C928" s="4"/>
      <c r="D928" s="4"/>
      <c r="E928" s="4"/>
    </row>
    <row r="929" spans="1:5" ht="14.25" customHeight="1">
      <c r="A929" s="4"/>
      <c r="B929" s="4"/>
      <c r="C929" s="4"/>
      <c r="D929" s="4"/>
      <c r="E929" s="4"/>
    </row>
    <row r="930" spans="1:5" ht="14.25" customHeight="1">
      <c r="A930" s="4"/>
      <c r="B930" s="4"/>
      <c r="C930" s="4"/>
      <c r="D930" s="4"/>
      <c r="E930" s="4"/>
    </row>
    <row r="931" spans="1:5" ht="14.25" customHeight="1">
      <c r="A931" s="4"/>
      <c r="B931" s="4"/>
      <c r="C931" s="4"/>
      <c r="D931" s="4"/>
      <c r="E931" s="4"/>
    </row>
    <row r="932" spans="1:5" ht="14.25" customHeight="1">
      <c r="A932" s="4"/>
      <c r="B932" s="4"/>
      <c r="C932" s="4"/>
      <c r="D932" s="4"/>
      <c r="E932" s="4"/>
    </row>
    <row r="933" spans="1:5" ht="14.25" customHeight="1">
      <c r="A933" s="4"/>
      <c r="B933" s="4"/>
      <c r="C933" s="4"/>
      <c r="D933" s="4"/>
      <c r="E933" s="4"/>
    </row>
    <row r="934" spans="1:5" ht="14.25" customHeight="1">
      <c r="A934" s="4"/>
      <c r="B934" s="4"/>
      <c r="C934" s="4"/>
      <c r="D934" s="4"/>
      <c r="E934" s="4"/>
    </row>
    <row r="935" spans="1:5" ht="14.25" customHeight="1">
      <c r="A935" s="4"/>
      <c r="B935" s="4"/>
      <c r="C935" s="4"/>
      <c r="D935" s="4"/>
      <c r="E935" s="4"/>
    </row>
    <row r="936" spans="1:5" ht="14.25" customHeight="1">
      <c r="A936" s="4"/>
      <c r="B936" s="4"/>
      <c r="C936" s="4"/>
      <c r="D936" s="4"/>
      <c r="E936" s="4"/>
    </row>
    <row r="937" spans="1:5" ht="14.25" customHeight="1">
      <c r="A937" s="4"/>
      <c r="B937" s="4"/>
      <c r="C937" s="4"/>
      <c r="D937" s="4"/>
      <c r="E937" s="4"/>
    </row>
    <row r="938" spans="1:5" ht="14.25" customHeight="1">
      <c r="A938" s="4"/>
      <c r="B938" s="4"/>
      <c r="C938" s="4"/>
      <c r="D938" s="4"/>
      <c r="E938" s="4"/>
    </row>
    <row r="939" spans="1:5" ht="14.25" customHeight="1">
      <c r="A939" s="4"/>
      <c r="B939" s="4"/>
      <c r="C939" s="4"/>
      <c r="D939" s="4"/>
      <c r="E939" s="4"/>
    </row>
    <row r="940" spans="1:5" ht="14.25" customHeight="1">
      <c r="A940" s="4"/>
      <c r="B940" s="4"/>
      <c r="C940" s="4"/>
      <c r="D940" s="4"/>
      <c r="E940" s="4"/>
    </row>
    <row r="941" spans="1:5" ht="14.25" customHeight="1">
      <c r="A941" s="4"/>
      <c r="B941" s="4"/>
      <c r="C941" s="4"/>
      <c r="D941" s="4"/>
      <c r="E941" s="4"/>
    </row>
    <row r="942" spans="1:5" ht="14.25" customHeight="1">
      <c r="A942" s="4"/>
      <c r="B942" s="4"/>
      <c r="C942" s="4"/>
      <c r="D942" s="4"/>
      <c r="E942" s="4"/>
    </row>
    <row r="943" spans="1:5" ht="14.25" customHeight="1">
      <c r="A943" s="4"/>
      <c r="B943" s="4"/>
      <c r="C943" s="4"/>
      <c r="D943" s="4"/>
      <c r="E943" s="4"/>
    </row>
    <row r="944" spans="1:5" ht="14.25" customHeight="1">
      <c r="A944" s="4"/>
      <c r="B944" s="4"/>
      <c r="C944" s="4"/>
      <c r="D944" s="4"/>
      <c r="E944" s="4"/>
    </row>
    <row r="945" spans="1:5" ht="14.25" customHeight="1">
      <c r="A945" s="4"/>
      <c r="B945" s="4"/>
      <c r="C945" s="4"/>
      <c r="D945" s="4"/>
      <c r="E945" s="4"/>
    </row>
    <row r="946" spans="1:5" ht="14.25" customHeight="1">
      <c r="A946" s="4"/>
      <c r="B946" s="4"/>
      <c r="C946" s="4"/>
      <c r="D946" s="4"/>
      <c r="E946" s="4"/>
    </row>
    <row r="947" spans="1:5" ht="14.25" customHeight="1">
      <c r="A947" s="4"/>
      <c r="B947" s="4"/>
      <c r="C947" s="4"/>
      <c r="D947" s="4"/>
      <c r="E947" s="4"/>
    </row>
    <row r="948" spans="1:5" ht="14.25" customHeight="1">
      <c r="A948" s="4"/>
      <c r="B948" s="4"/>
      <c r="C948" s="4"/>
      <c r="D948" s="4"/>
      <c r="E948" s="4"/>
    </row>
    <row r="949" spans="1:5" ht="14.25" customHeight="1">
      <c r="A949" s="4"/>
      <c r="B949" s="4"/>
      <c r="C949" s="4"/>
      <c r="D949" s="4"/>
      <c r="E949" s="4"/>
    </row>
    <row r="950" spans="1:5" ht="14.25" customHeight="1">
      <c r="A950" s="4"/>
      <c r="B950" s="4"/>
      <c r="C950" s="4"/>
      <c r="D950" s="4"/>
      <c r="E950" s="4"/>
    </row>
    <row r="951" spans="1:5" ht="14.25" customHeight="1">
      <c r="A951" s="4"/>
      <c r="B951" s="4"/>
      <c r="C951" s="4"/>
      <c r="D951" s="4"/>
      <c r="E951" s="4"/>
    </row>
    <row r="952" spans="1:5" ht="14.25" customHeight="1">
      <c r="A952" s="4"/>
      <c r="B952" s="4"/>
      <c r="C952" s="4"/>
      <c r="D952" s="4"/>
      <c r="E952" s="4"/>
    </row>
    <row r="953" spans="1:5" ht="14.25" customHeight="1">
      <c r="A953" s="4"/>
      <c r="B953" s="4"/>
      <c r="C953" s="4"/>
      <c r="D953" s="4"/>
      <c r="E953" s="4"/>
    </row>
    <row r="954" spans="1:5" ht="14.25" customHeight="1">
      <c r="A954" s="4"/>
      <c r="B954" s="4"/>
      <c r="C954" s="4"/>
      <c r="D954" s="4"/>
      <c r="E954" s="4"/>
    </row>
    <row r="955" spans="1:5" ht="14.25" customHeight="1">
      <c r="A955" s="4"/>
      <c r="B955" s="4"/>
      <c r="C955" s="4"/>
      <c r="D955" s="4"/>
      <c r="E955" s="4"/>
    </row>
    <row r="956" spans="1:5" ht="14.25" customHeight="1">
      <c r="A956" s="4"/>
      <c r="B956" s="4"/>
      <c r="C956" s="4"/>
      <c r="D956" s="4"/>
      <c r="E956" s="4"/>
    </row>
    <row r="957" spans="1:5" ht="14.25" customHeight="1">
      <c r="A957" s="4"/>
      <c r="B957" s="4"/>
      <c r="C957" s="4"/>
      <c r="D957" s="4"/>
      <c r="E957" s="4"/>
    </row>
    <row r="958" spans="1:5" ht="14.25" customHeight="1">
      <c r="A958" s="4"/>
      <c r="B958" s="4"/>
      <c r="C958" s="4"/>
      <c r="D958" s="4"/>
      <c r="E958" s="4"/>
    </row>
    <row r="959" spans="1:5" ht="14.25" customHeight="1">
      <c r="A959" s="4"/>
      <c r="B959" s="4"/>
      <c r="C959" s="4"/>
      <c r="D959" s="4"/>
      <c r="E959" s="4"/>
    </row>
    <row r="960" spans="1:5" ht="14.25" customHeight="1">
      <c r="A960" s="4"/>
      <c r="B960" s="4"/>
      <c r="C960" s="4"/>
      <c r="D960" s="4"/>
      <c r="E960" s="4"/>
    </row>
    <row r="961" spans="1:5" ht="14.25" customHeight="1">
      <c r="A961" s="4"/>
      <c r="B961" s="4"/>
      <c r="C961" s="4"/>
      <c r="D961" s="4"/>
      <c r="E961" s="4"/>
    </row>
    <row r="962" spans="1:5" ht="14.25" customHeight="1">
      <c r="A962" s="4"/>
      <c r="B962" s="4"/>
      <c r="C962" s="4"/>
      <c r="D962" s="4"/>
      <c r="E962" s="4"/>
    </row>
    <row r="963" spans="1:5" ht="14.25" customHeight="1">
      <c r="A963" s="4"/>
      <c r="B963" s="4"/>
      <c r="C963" s="4"/>
      <c r="D963" s="4"/>
      <c r="E963" s="4"/>
    </row>
    <row r="964" spans="1:5" ht="14.25" customHeight="1">
      <c r="A964" s="4"/>
      <c r="B964" s="4"/>
      <c r="C964" s="4"/>
      <c r="D964" s="4"/>
      <c r="E964" s="4"/>
    </row>
    <row r="965" spans="1:5" ht="14.25" customHeight="1">
      <c r="A965" s="4"/>
      <c r="B965" s="4"/>
      <c r="C965" s="4"/>
      <c r="D965" s="4"/>
      <c r="E965" s="4"/>
    </row>
    <row r="966" spans="1:5" ht="14.25" customHeight="1">
      <c r="A966" s="4"/>
      <c r="B966" s="4"/>
      <c r="C966" s="4"/>
      <c r="D966" s="4"/>
      <c r="E966" s="4"/>
    </row>
    <row r="967" spans="1:5" ht="14.25" customHeight="1">
      <c r="A967" s="4"/>
      <c r="B967" s="4"/>
      <c r="C967" s="4"/>
      <c r="D967" s="4"/>
      <c r="E967" s="4"/>
    </row>
    <row r="968" spans="1:5" ht="14.25" customHeight="1">
      <c r="A968" s="4"/>
      <c r="B968" s="4"/>
      <c r="C968" s="4"/>
      <c r="D968" s="4"/>
      <c r="E968" s="4"/>
    </row>
    <row r="969" spans="1:5" ht="14.25" customHeight="1">
      <c r="A969" s="4"/>
      <c r="B969" s="4"/>
      <c r="C969" s="4"/>
      <c r="D969" s="4"/>
      <c r="E969" s="4"/>
    </row>
    <row r="970" spans="1:5" ht="14.25" customHeight="1">
      <c r="A970" s="4"/>
      <c r="B970" s="4"/>
      <c r="C970" s="4"/>
      <c r="D970" s="4"/>
      <c r="E970" s="4"/>
    </row>
    <row r="971" spans="1:5" ht="14.25" customHeight="1">
      <c r="A971" s="4"/>
      <c r="B971" s="4"/>
      <c r="C971" s="4"/>
      <c r="D971" s="4"/>
      <c r="E971" s="4"/>
    </row>
    <row r="972" spans="1:5" ht="14.25" customHeight="1">
      <c r="A972" s="4"/>
      <c r="B972" s="4"/>
      <c r="C972" s="4"/>
      <c r="D972" s="4"/>
      <c r="E972" s="4"/>
    </row>
    <row r="973" spans="1:5" ht="14.25" customHeight="1">
      <c r="A973" s="4"/>
      <c r="B973" s="4"/>
      <c r="C973" s="4"/>
      <c r="D973" s="4"/>
      <c r="E973" s="4"/>
    </row>
    <row r="974" spans="1:5" ht="14.25" customHeight="1">
      <c r="A974" s="4"/>
      <c r="B974" s="4"/>
      <c r="C974" s="4"/>
      <c r="D974" s="4"/>
      <c r="E974" s="4"/>
    </row>
    <row r="975" spans="1:5" ht="14.25" customHeight="1">
      <c r="A975" s="4"/>
      <c r="B975" s="4"/>
      <c r="C975" s="4"/>
      <c r="D975" s="4"/>
      <c r="E975" s="4"/>
    </row>
    <row r="976" spans="1:5" ht="14.25" customHeight="1">
      <c r="A976" s="4"/>
      <c r="B976" s="4"/>
      <c r="C976" s="4"/>
      <c r="D976" s="4"/>
      <c r="E976" s="4"/>
    </row>
    <row r="977" spans="1:5" ht="14.25" customHeight="1">
      <c r="A977" s="4"/>
      <c r="B977" s="4"/>
      <c r="C977" s="4"/>
      <c r="D977" s="4"/>
      <c r="E977" s="4"/>
    </row>
    <row r="978" spans="1:5" ht="14.25" customHeight="1">
      <c r="A978" s="4"/>
      <c r="B978" s="4"/>
      <c r="C978" s="4"/>
      <c r="D978" s="4"/>
      <c r="E978" s="4"/>
    </row>
    <row r="979" spans="1:5" ht="14.25" customHeight="1">
      <c r="A979" s="4"/>
      <c r="B979" s="4"/>
      <c r="C979" s="4"/>
      <c r="D979" s="4"/>
      <c r="E979" s="4"/>
    </row>
    <row r="980" spans="1:5" ht="14.25" customHeight="1">
      <c r="A980" s="4"/>
      <c r="B980" s="4"/>
      <c r="C980" s="4"/>
      <c r="D980" s="4"/>
      <c r="E980" s="4"/>
    </row>
    <row r="981" spans="1:5" ht="14.25" customHeight="1">
      <c r="A981" s="4"/>
      <c r="B981" s="4"/>
      <c r="C981" s="4"/>
      <c r="D981" s="4"/>
      <c r="E981" s="4"/>
    </row>
    <row r="982" spans="1:5" ht="14.25" customHeight="1">
      <c r="A982" s="4"/>
      <c r="B982" s="4"/>
      <c r="C982" s="4"/>
      <c r="D982" s="4"/>
      <c r="E982" s="4"/>
    </row>
    <row r="983" spans="1:5" ht="14.25" customHeight="1">
      <c r="A983" s="4"/>
      <c r="B983" s="4"/>
      <c r="C983" s="4"/>
      <c r="D983" s="4"/>
      <c r="E983" s="4"/>
    </row>
    <row r="984" spans="1:5" ht="14.25" customHeight="1">
      <c r="A984" s="4"/>
      <c r="B984" s="4"/>
      <c r="C984" s="4"/>
      <c r="D984" s="4"/>
      <c r="E984" s="4"/>
    </row>
    <row r="985" spans="1:5" ht="14.25" customHeight="1">
      <c r="A985" s="4"/>
      <c r="B985" s="4"/>
      <c r="C985" s="4"/>
      <c r="D985" s="4"/>
      <c r="E985" s="4"/>
    </row>
    <row r="986" spans="1:5" ht="14.25" customHeight="1">
      <c r="A986" s="4"/>
      <c r="B986" s="4"/>
      <c r="C986" s="4"/>
      <c r="D986" s="4"/>
      <c r="E986" s="4"/>
    </row>
    <row r="987" spans="1:5" ht="14.25" customHeight="1">
      <c r="A987" s="4"/>
      <c r="B987" s="4"/>
      <c r="C987" s="4"/>
      <c r="D987" s="4"/>
      <c r="E987" s="4"/>
    </row>
    <row r="988" spans="1:5" ht="14.25" customHeight="1">
      <c r="A988" s="4"/>
      <c r="B988" s="4"/>
      <c r="C988" s="4"/>
      <c r="D988" s="4"/>
      <c r="E988" s="4"/>
    </row>
    <row r="989" spans="1:5" ht="14.25" customHeight="1">
      <c r="A989" s="4"/>
      <c r="B989" s="4"/>
      <c r="C989" s="4"/>
      <c r="D989" s="4"/>
      <c r="E989" s="4"/>
    </row>
    <row r="990" spans="1:5" ht="14.25" customHeight="1">
      <c r="A990" s="4"/>
      <c r="B990" s="4"/>
      <c r="C990" s="4"/>
      <c r="D990" s="4"/>
      <c r="E990" s="4"/>
    </row>
    <row r="991" spans="1:5" ht="14.25" customHeight="1">
      <c r="A991" s="4"/>
      <c r="B991" s="4"/>
      <c r="C991" s="4"/>
      <c r="D991" s="4"/>
      <c r="E991" s="4"/>
    </row>
    <row r="992" spans="1:5" ht="14.25" customHeight="1">
      <c r="A992" s="4"/>
      <c r="B992" s="4"/>
      <c r="C992" s="4"/>
      <c r="D992" s="4"/>
      <c r="E992" s="4"/>
    </row>
    <row r="993" spans="1:5" ht="14.25" customHeight="1">
      <c r="A993" s="4"/>
      <c r="B993" s="4"/>
      <c r="C993" s="4"/>
      <c r="D993" s="4"/>
      <c r="E993" s="4"/>
    </row>
    <row r="994" spans="1:5" ht="14.25" customHeight="1">
      <c r="A994" s="4"/>
      <c r="B994" s="4"/>
      <c r="C994" s="4"/>
      <c r="D994" s="4"/>
      <c r="E994" s="4"/>
    </row>
    <row r="995" spans="1:5" ht="14.25" customHeight="1">
      <c r="A995" s="4"/>
      <c r="B995" s="4"/>
      <c r="C995" s="4"/>
      <c r="D995" s="4"/>
      <c r="E995" s="4"/>
    </row>
    <row r="996" spans="1:5" ht="14.25" customHeight="1">
      <c r="A996" s="4"/>
      <c r="B996" s="4"/>
      <c r="C996" s="4"/>
      <c r="D996" s="4"/>
      <c r="E996" s="4"/>
    </row>
    <row r="997" spans="1:5" ht="14.25" customHeight="1">
      <c r="A997" s="4"/>
      <c r="B997" s="4"/>
      <c r="C997" s="4"/>
      <c r="D997" s="4"/>
      <c r="E997" s="4"/>
    </row>
    <row r="998" spans="1:5" ht="14.25" customHeight="1">
      <c r="A998" s="4"/>
      <c r="B998" s="4"/>
      <c r="C998" s="4"/>
      <c r="D998" s="4"/>
      <c r="E998" s="4"/>
    </row>
    <row r="999" spans="1:5" ht="14.25" customHeight="1">
      <c r="A999" s="4"/>
      <c r="B999" s="4"/>
      <c r="C999" s="4"/>
      <c r="D999" s="4"/>
      <c r="E999" s="4"/>
    </row>
    <row r="1000" spans="1:5" ht="14.25" customHeight="1">
      <c r="A1000" s="4"/>
      <c r="B1000" s="4"/>
      <c r="C1000" s="4"/>
      <c r="D1000" s="4"/>
      <c r="E1000" s="4"/>
    </row>
  </sheetData>
  <mergeCells count="18">
    <mergeCell ref="A1:E1"/>
    <mergeCell ref="A2:E2"/>
    <mergeCell ref="A22:E22"/>
    <mergeCell ref="B23:E23"/>
    <mergeCell ref="B24:E24"/>
    <mergeCell ref="B25:E25"/>
    <mergeCell ref="B26:E26"/>
    <mergeCell ref="B27:E27"/>
    <mergeCell ref="B28:E28"/>
    <mergeCell ref="B29:E29"/>
    <mergeCell ref="B37:E37"/>
    <mergeCell ref="B38:E38"/>
    <mergeCell ref="B39:E39"/>
    <mergeCell ref="B30:E30"/>
    <mergeCell ref="B31:E31"/>
    <mergeCell ref="A34:E34"/>
    <mergeCell ref="B35:E35"/>
    <mergeCell ref="B36:E36"/>
  </mergeCells>
  <pageMargins left="0.75" right="0.75" top="1" bottom="1" header="0.511811023622047" footer="0.511811023622047"/>
  <pageSetup paperSize="9" orientation="portrait" horizontalDpi="300" verticalDpi="30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2:E56"/>
  <sheetViews>
    <sheetView topLeftCell="A64" zoomScaleNormal="100" workbookViewId="0">
      <selection activeCell="B28" sqref="B28"/>
    </sheetView>
  </sheetViews>
  <sheetFormatPr defaultColWidth="8.7109375" defaultRowHeight="15"/>
  <cols>
    <col min="1" max="1" width="70.5703125" customWidth="1"/>
    <col min="2" max="2" width="34.140625" customWidth="1"/>
    <col min="4" max="4" width="16.28515625" customWidth="1"/>
  </cols>
  <sheetData>
    <row r="2" spans="1:5" ht="15" customHeight="1">
      <c r="A2" s="4" t="s">
        <v>15</v>
      </c>
      <c r="B2" s="82">
        <f>Assumptions!J3</f>
        <v>46108</v>
      </c>
    </row>
    <row r="3" spans="1:5" ht="15" customHeight="1">
      <c r="A3" s="4" t="s">
        <v>187</v>
      </c>
      <c r="B3">
        <f>Assumptions!J4</f>
        <v>4</v>
      </c>
    </row>
    <row r="4" spans="1:5" ht="15" customHeight="1">
      <c r="A4" s="4" t="s">
        <v>188</v>
      </c>
      <c r="B4">
        <f>Assumptions!J5</f>
        <v>7</v>
      </c>
    </row>
    <row r="5" spans="1:5" ht="15" customHeight="1">
      <c r="A5" s="4" t="s">
        <v>189</v>
      </c>
    </row>
    <row r="6" spans="1:5" ht="15" customHeight="1">
      <c r="A6" s="4" t="s">
        <v>190</v>
      </c>
      <c r="B6">
        <f>IF(B5&lt;&gt;"", B5, B4*B3)</f>
        <v>28</v>
      </c>
    </row>
    <row r="7" spans="1:5" ht="15" customHeight="1">
      <c r="A7" s="4" t="s">
        <v>191</v>
      </c>
      <c r="B7">
        <v>1</v>
      </c>
    </row>
    <row r="8" spans="1:5" ht="15" customHeight="1">
      <c r="A8" s="4" t="s">
        <v>192</v>
      </c>
      <c r="B8">
        <v>2</v>
      </c>
    </row>
    <row r="9" spans="1:5" ht="15" customHeight="1">
      <c r="A9" s="4" t="s">
        <v>193</v>
      </c>
      <c r="B9">
        <v>1</v>
      </c>
    </row>
    <row r="10" spans="1:5" ht="15" customHeight="1">
      <c r="A10" s="4" t="s">
        <v>194</v>
      </c>
      <c r="B10" s="4">
        <f>IF(B9=2,365/2,IF(B9=3,0,0))</f>
        <v>0</v>
      </c>
    </row>
    <row r="11" spans="1:5" ht="15" customHeight="1">
      <c r="A11" s="4" t="s">
        <v>195</v>
      </c>
      <c r="B11" s="4" t="str">
        <f>IF(B8=1,"All capital at close",IF(B8=2,"Staged per Capital Structure schedule",IF(B8=3,"Mid-period contributions","")))</f>
        <v>Staged per Capital Structure schedule</v>
      </c>
    </row>
    <row r="12" spans="1:5" ht="15" customHeight="1">
      <c r="A12" s="4" t="s">
        <v>196</v>
      </c>
      <c r="B12" s="4" t="str">
        <f>IF(B7=1,"Quarterly distributions",IF(B7=2,"Annual distributions (Q4 only)",IF(B7=3,"Event-driven (exit only)","")))</f>
        <v>Quarterly distributions</v>
      </c>
    </row>
    <row r="15" spans="1:5" ht="15" customHeight="1">
      <c r="A15" s="83" t="s">
        <v>197</v>
      </c>
      <c r="B15" s="83" t="s">
        <v>198</v>
      </c>
      <c r="C15" s="83" t="s">
        <v>199</v>
      </c>
      <c r="D15" s="83" t="s">
        <v>200</v>
      </c>
      <c r="E15" s="83" t="s">
        <v>201</v>
      </c>
    </row>
    <row r="16" spans="1:5" ht="15" customHeight="1">
      <c r="A16">
        <f>0</f>
        <v>0</v>
      </c>
      <c r="B16" s="82">
        <f>B2</f>
        <v>46108</v>
      </c>
      <c r="C16">
        <f t="shared" ref="C16:C56" si="0">YEAR(B16)</f>
        <v>2026</v>
      </c>
      <c r="D16">
        <f t="shared" ref="D16:D56" si="1">MOD(A16,$B$3)+1</f>
        <v>1</v>
      </c>
      <c r="E16">
        <f t="shared" ref="E16:E56" si="2">IF(A16=$B$6,1,0)</f>
        <v>0</v>
      </c>
    </row>
    <row r="17" spans="1:5" ht="15" customHeight="1">
      <c r="A17">
        <f t="shared" ref="A17:A56" si="3">A16+1</f>
        <v>1</v>
      </c>
      <c r="B17" s="82">
        <f t="shared" ref="B17:B56" si="4">EDATE(B16, 12/$B$3)</f>
        <v>46200</v>
      </c>
      <c r="C17">
        <f t="shared" si="0"/>
        <v>2026</v>
      </c>
      <c r="D17">
        <f t="shared" si="1"/>
        <v>2</v>
      </c>
      <c r="E17">
        <f t="shared" si="2"/>
        <v>0</v>
      </c>
    </row>
    <row r="18" spans="1:5" ht="15" customHeight="1">
      <c r="A18">
        <f t="shared" si="3"/>
        <v>2</v>
      </c>
      <c r="B18" s="82">
        <f t="shared" si="4"/>
        <v>46292</v>
      </c>
      <c r="C18">
        <f t="shared" si="0"/>
        <v>2026</v>
      </c>
      <c r="D18">
        <f t="shared" si="1"/>
        <v>3</v>
      </c>
      <c r="E18">
        <f t="shared" si="2"/>
        <v>0</v>
      </c>
    </row>
    <row r="19" spans="1:5" ht="15" customHeight="1">
      <c r="A19">
        <f t="shared" si="3"/>
        <v>3</v>
      </c>
      <c r="B19" s="82">
        <f t="shared" si="4"/>
        <v>46383</v>
      </c>
      <c r="C19">
        <f t="shared" si="0"/>
        <v>2026</v>
      </c>
      <c r="D19">
        <f t="shared" si="1"/>
        <v>4</v>
      </c>
      <c r="E19">
        <f t="shared" si="2"/>
        <v>0</v>
      </c>
    </row>
    <row r="20" spans="1:5" ht="15" customHeight="1">
      <c r="A20">
        <f t="shared" si="3"/>
        <v>4</v>
      </c>
      <c r="B20" s="82">
        <f t="shared" si="4"/>
        <v>46473</v>
      </c>
      <c r="C20">
        <f t="shared" si="0"/>
        <v>2027</v>
      </c>
      <c r="D20">
        <f t="shared" si="1"/>
        <v>1</v>
      </c>
      <c r="E20">
        <f t="shared" si="2"/>
        <v>0</v>
      </c>
    </row>
    <row r="21" spans="1:5" ht="15" customHeight="1">
      <c r="A21">
        <f t="shared" si="3"/>
        <v>5</v>
      </c>
      <c r="B21" s="82">
        <f t="shared" si="4"/>
        <v>46565</v>
      </c>
      <c r="C21">
        <f t="shared" si="0"/>
        <v>2027</v>
      </c>
      <c r="D21">
        <f t="shared" si="1"/>
        <v>2</v>
      </c>
      <c r="E21">
        <f t="shared" si="2"/>
        <v>0</v>
      </c>
    </row>
    <row r="22" spans="1:5" ht="15" customHeight="1">
      <c r="A22">
        <f t="shared" si="3"/>
        <v>6</v>
      </c>
      <c r="B22" s="82">
        <f t="shared" si="4"/>
        <v>46657</v>
      </c>
      <c r="C22">
        <f t="shared" si="0"/>
        <v>2027</v>
      </c>
      <c r="D22">
        <f t="shared" si="1"/>
        <v>3</v>
      </c>
      <c r="E22">
        <f t="shared" si="2"/>
        <v>0</v>
      </c>
    </row>
    <row r="23" spans="1:5" ht="15" customHeight="1">
      <c r="A23">
        <f t="shared" si="3"/>
        <v>7</v>
      </c>
      <c r="B23" s="82">
        <f t="shared" si="4"/>
        <v>46748</v>
      </c>
      <c r="C23">
        <f t="shared" si="0"/>
        <v>2027</v>
      </c>
      <c r="D23">
        <f t="shared" si="1"/>
        <v>4</v>
      </c>
      <c r="E23">
        <f t="shared" si="2"/>
        <v>0</v>
      </c>
    </row>
    <row r="24" spans="1:5" ht="15" customHeight="1">
      <c r="A24">
        <f t="shared" si="3"/>
        <v>8</v>
      </c>
      <c r="B24" s="82">
        <f t="shared" si="4"/>
        <v>46839</v>
      </c>
      <c r="C24">
        <f t="shared" si="0"/>
        <v>2028</v>
      </c>
      <c r="D24">
        <f t="shared" si="1"/>
        <v>1</v>
      </c>
      <c r="E24">
        <f t="shared" si="2"/>
        <v>0</v>
      </c>
    </row>
    <row r="25" spans="1:5" ht="15" customHeight="1">
      <c r="A25">
        <f t="shared" si="3"/>
        <v>9</v>
      </c>
      <c r="B25" s="82">
        <f t="shared" si="4"/>
        <v>46931</v>
      </c>
      <c r="C25">
        <f t="shared" si="0"/>
        <v>2028</v>
      </c>
      <c r="D25">
        <f t="shared" si="1"/>
        <v>2</v>
      </c>
      <c r="E25">
        <f t="shared" si="2"/>
        <v>0</v>
      </c>
    </row>
    <row r="26" spans="1:5" ht="15" customHeight="1">
      <c r="A26">
        <f t="shared" si="3"/>
        <v>10</v>
      </c>
      <c r="B26" s="82">
        <f t="shared" si="4"/>
        <v>47023</v>
      </c>
      <c r="C26">
        <f t="shared" si="0"/>
        <v>2028</v>
      </c>
      <c r="D26">
        <f t="shared" si="1"/>
        <v>3</v>
      </c>
      <c r="E26">
        <f t="shared" si="2"/>
        <v>0</v>
      </c>
    </row>
    <row r="27" spans="1:5" ht="15" customHeight="1">
      <c r="A27">
        <f t="shared" si="3"/>
        <v>11</v>
      </c>
      <c r="B27" s="82">
        <f t="shared" si="4"/>
        <v>47114</v>
      </c>
      <c r="C27">
        <f t="shared" si="0"/>
        <v>2028</v>
      </c>
      <c r="D27">
        <f t="shared" si="1"/>
        <v>4</v>
      </c>
      <c r="E27">
        <f t="shared" si="2"/>
        <v>0</v>
      </c>
    </row>
    <row r="28" spans="1:5" ht="15" customHeight="1">
      <c r="A28">
        <f t="shared" si="3"/>
        <v>12</v>
      </c>
      <c r="B28" s="82">
        <f t="shared" si="4"/>
        <v>47204</v>
      </c>
      <c r="C28">
        <f t="shared" si="0"/>
        <v>2029</v>
      </c>
      <c r="D28">
        <f t="shared" si="1"/>
        <v>1</v>
      </c>
      <c r="E28">
        <f t="shared" si="2"/>
        <v>0</v>
      </c>
    </row>
    <row r="29" spans="1:5" ht="15" customHeight="1">
      <c r="A29">
        <f t="shared" si="3"/>
        <v>13</v>
      </c>
      <c r="B29" s="82">
        <f t="shared" si="4"/>
        <v>47296</v>
      </c>
      <c r="C29">
        <f t="shared" si="0"/>
        <v>2029</v>
      </c>
      <c r="D29">
        <f t="shared" si="1"/>
        <v>2</v>
      </c>
      <c r="E29">
        <f t="shared" si="2"/>
        <v>0</v>
      </c>
    </row>
    <row r="30" spans="1:5" ht="15" customHeight="1">
      <c r="A30">
        <f t="shared" si="3"/>
        <v>14</v>
      </c>
      <c r="B30" s="82">
        <f t="shared" si="4"/>
        <v>47388</v>
      </c>
      <c r="C30">
        <f t="shared" si="0"/>
        <v>2029</v>
      </c>
      <c r="D30">
        <f t="shared" si="1"/>
        <v>3</v>
      </c>
      <c r="E30">
        <f t="shared" si="2"/>
        <v>0</v>
      </c>
    </row>
    <row r="31" spans="1:5" ht="15" customHeight="1">
      <c r="A31">
        <f t="shared" si="3"/>
        <v>15</v>
      </c>
      <c r="B31" s="82">
        <f t="shared" si="4"/>
        <v>47479</v>
      </c>
      <c r="C31">
        <f t="shared" si="0"/>
        <v>2029</v>
      </c>
      <c r="D31">
        <f t="shared" si="1"/>
        <v>4</v>
      </c>
      <c r="E31">
        <f t="shared" si="2"/>
        <v>0</v>
      </c>
    </row>
    <row r="32" spans="1:5" ht="15" customHeight="1">
      <c r="A32">
        <f t="shared" si="3"/>
        <v>16</v>
      </c>
      <c r="B32" s="82">
        <f t="shared" si="4"/>
        <v>47569</v>
      </c>
      <c r="C32">
        <f t="shared" si="0"/>
        <v>2030</v>
      </c>
      <c r="D32">
        <f t="shared" si="1"/>
        <v>1</v>
      </c>
      <c r="E32">
        <f t="shared" si="2"/>
        <v>0</v>
      </c>
    </row>
    <row r="33" spans="1:5" ht="15" customHeight="1">
      <c r="A33">
        <f t="shared" si="3"/>
        <v>17</v>
      </c>
      <c r="B33" s="82">
        <f t="shared" si="4"/>
        <v>47661</v>
      </c>
      <c r="C33">
        <f t="shared" si="0"/>
        <v>2030</v>
      </c>
      <c r="D33">
        <f t="shared" si="1"/>
        <v>2</v>
      </c>
      <c r="E33">
        <f t="shared" si="2"/>
        <v>0</v>
      </c>
    </row>
    <row r="34" spans="1:5" ht="15" customHeight="1">
      <c r="A34">
        <f t="shared" si="3"/>
        <v>18</v>
      </c>
      <c r="B34" s="82">
        <f t="shared" si="4"/>
        <v>47753</v>
      </c>
      <c r="C34">
        <f t="shared" si="0"/>
        <v>2030</v>
      </c>
      <c r="D34">
        <f t="shared" si="1"/>
        <v>3</v>
      </c>
      <c r="E34">
        <f t="shared" si="2"/>
        <v>0</v>
      </c>
    </row>
    <row r="35" spans="1:5" ht="15" customHeight="1">
      <c r="A35">
        <f t="shared" si="3"/>
        <v>19</v>
      </c>
      <c r="B35" s="82">
        <f t="shared" si="4"/>
        <v>47844</v>
      </c>
      <c r="C35">
        <f t="shared" si="0"/>
        <v>2030</v>
      </c>
      <c r="D35">
        <f t="shared" si="1"/>
        <v>4</v>
      </c>
      <c r="E35">
        <f t="shared" si="2"/>
        <v>0</v>
      </c>
    </row>
    <row r="36" spans="1:5" ht="15" customHeight="1">
      <c r="A36">
        <f t="shared" si="3"/>
        <v>20</v>
      </c>
      <c r="B36" s="82">
        <f t="shared" si="4"/>
        <v>47934</v>
      </c>
      <c r="C36">
        <f t="shared" si="0"/>
        <v>2031</v>
      </c>
      <c r="D36">
        <f t="shared" si="1"/>
        <v>1</v>
      </c>
      <c r="E36">
        <f t="shared" si="2"/>
        <v>0</v>
      </c>
    </row>
    <row r="37" spans="1:5" ht="15" customHeight="1">
      <c r="A37">
        <f t="shared" si="3"/>
        <v>21</v>
      </c>
      <c r="B37" s="82">
        <f t="shared" si="4"/>
        <v>48026</v>
      </c>
      <c r="C37">
        <f t="shared" si="0"/>
        <v>2031</v>
      </c>
      <c r="D37">
        <f t="shared" si="1"/>
        <v>2</v>
      </c>
      <c r="E37">
        <f t="shared" si="2"/>
        <v>0</v>
      </c>
    </row>
    <row r="38" spans="1:5" ht="15" customHeight="1">
      <c r="A38">
        <f t="shared" si="3"/>
        <v>22</v>
      </c>
      <c r="B38" s="82">
        <f t="shared" si="4"/>
        <v>48118</v>
      </c>
      <c r="C38">
        <f t="shared" si="0"/>
        <v>2031</v>
      </c>
      <c r="D38">
        <f t="shared" si="1"/>
        <v>3</v>
      </c>
      <c r="E38">
        <f t="shared" si="2"/>
        <v>0</v>
      </c>
    </row>
    <row r="39" spans="1:5" ht="15" customHeight="1">
      <c r="A39">
        <f t="shared" si="3"/>
        <v>23</v>
      </c>
      <c r="B39" s="82">
        <f t="shared" si="4"/>
        <v>48209</v>
      </c>
      <c r="C39">
        <f t="shared" si="0"/>
        <v>2031</v>
      </c>
      <c r="D39">
        <f t="shared" si="1"/>
        <v>4</v>
      </c>
      <c r="E39">
        <f t="shared" si="2"/>
        <v>0</v>
      </c>
    </row>
    <row r="40" spans="1:5" ht="15" customHeight="1">
      <c r="A40">
        <f t="shared" si="3"/>
        <v>24</v>
      </c>
      <c r="B40" s="82">
        <f t="shared" si="4"/>
        <v>48300</v>
      </c>
      <c r="C40">
        <f t="shared" si="0"/>
        <v>2032</v>
      </c>
      <c r="D40">
        <f t="shared" si="1"/>
        <v>1</v>
      </c>
      <c r="E40">
        <f t="shared" si="2"/>
        <v>0</v>
      </c>
    </row>
    <row r="41" spans="1:5" ht="15" customHeight="1">
      <c r="A41">
        <f t="shared" si="3"/>
        <v>25</v>
      </c>
      <c r="B41" s="82">
        <f t="shared" si="4"/>
        <v>48392</v>
      </c>
      <c r="C41">
        <f t="shared" si="0"/>
        <v>2032</v>
      </c>
      <c r="D41">
        <f t="shared" si="1"/>
        <v>2</v>
      </c>
      <c r="E41">
        <f t="shared" si="2"/>
        <v>0</v>
      </c>
    </row>
    <row r="42" spans="1:5" ht="15" customHeight="1">
      <c r="A42">
        <f t="shared" si="3"/>
        <v>26</v>
      </c>
      <c r="B42" s="82">
        <f t="shared" si="4"/>
        <v>48484</v>
      </c>
      <c r="C42">
        <f t="shared" si="0"/>
        <v>2032</v>
      </c>
      <c r="D42">
        <f t="shared" si="1"/>
        <v>3</v>
      </c>
      <c r="E42">
        <f t="shared" si="2"/>
        <v>0</v>
      </c>
    </row>
    <row r="43" spans="1:5" ht="15" customHeight="1">
      <c r="A43">
        <f t="shared" si="3"/>
        <v>27</v>
      </c>
      <c r="B43" s="82">
        <f t="shared" si="4"/>
        <v>48575</v>
      </c>
      <c r="C43">
        <f t="shared" si="0"/>
        <v>2032</v>
      </c>
      <c r="D43">
        <f t="shared" si="1"/>
        <v>4</v>
      </c>
      <c r="E43">
        <f t="shared" si="2"/>
        <v>0</v>
      </c>
    </row>
    <row r="44" spans="1:5" ht="15" customHeight="1">
      <c r="A44">
        <f t="shared" si="3"/>
        <v>28</v>
      </c>
      <c r="B44" s="82">
        <f t="shared" si="4"/>
        <v>48665</v>
      </c>
      <c r="C44">
        <f t="shared" si="0"/>
        <v>2033</v>
      </c>
      <c r="D44">
        <f t="shared" si="1"/>
        <v>1</v>
      </c>
      <c r="E44">
        <f t="shared" si="2"/>
        <v>1</v>
      </c>
    </row>
    <row r="45" spans="1:5" ht="15" customHeight="1">
      <c r="A45">
        <f t="shared" si="3"/>
        <v>29</v>
      </c>
      <c r="B45" s="82">
        <f t="shared" si="4"/>
        <v>48757</v>
      </c>
      <c r="C45">
        <f t="shared" si="0"/>
        <v>2033</v>
      </c>
      <c r="D45">
        <f t="shared" si="1"/>
        <v>2</v>
      </c>
      <c r="E45">
        <f t="shared" si="2"/>
        <v>0</v>
      </c>
    </row>
    <row r="46" spans="1:5" ht="15" customHeight="1">
      <c r="A46">
        <f t="shared" si="3"/>
        <v>30</v>
      </c>
      <c r="B46" s="82">
        <f t="shared" si="4"/>
        <v>48849</v>
      </c>
      <c r="C46">
        <f t="shared" si="0"/>
        <v>2033</v>
      </c>
      <c r="D46">
        <f t="shared" si="1"/>
        <v>3</v>
      </c>
      <c r="E46">
        <f t="shared" si="2"/>
        <v>0</v>
      </c>
    </row>
    <row r="47" spans="1:5" ht="15" customHeight="1">
      <c r="A47">
        <f t="shared" si="3"/>
        <v>31</v>
      </c>
      <c r="B47" s="82">
        <f t="shared" si="4"/>
        <v>48940</v>
      </c>
      <c r="C47">
        <f t="shared" si="0"/>
        <v>2033</v>
      </c>
      <c r="D47">
        <f t="shared" si="1"/>
        <v>4</v>
      </c>
      <c r="E47">
        <f t="shared" si="2"/>
        <v>0</v>
      </c>
    </row>
    <row r="48" spans="1:5" ht="15" customHeight="1">
      <c r="A48">
        <f t="shared" si="3"/>
        <v>32</v>
      </c>
      <c r="B48" s="82">
        <f t="shared" si="4"/>
        <v>49030</v>
      </c>
      <c r="C48">
        <f t="shared" si="0"/>
        <v>2034</v>
      </c>
      <c r="D48">
        <f t="shared" si="1"/>
        <v>1</v>
      </c>
      <c r="E48">
        <f t="shared" si="2"/>
        <v>0</v>
      </c>
    </row>
    <row r="49" spans="1:5" ht="15" customHeight="1">
      <c r="A49">
        <f t="shared" si="3"/>
        <v>33</v>
      </c>
      <c r="B49" s="82">
        <f t="shared" si="4"/>
        <v>49122</v>
      </c>
      <c r="C49">
        <f t="shared" si="0"/>
        <v>2034</v>
      </c>
      <c r="D49">
        <f t="shared" si="1"/>
        <v>2</v>
      </c>
      <c r="E49">
        <f t="shared" si="2"/>
        <v>0</v>
      </c>
    </row>
    <row r="50" spans="1:5" ht="15" customHeight="1">
      <c r="A50">
        <f t="shared" si="3"/>
        <v>34</v>
      </c>
      <c r="B50" s="82">
        <f t="shared" si="4"/>
        <v>49214</v>
      </c>
      <c r="C50">
        <f t="shared" si="0"/>
        <v>2034</v>
      </c>
      <c r="D50">
        <f t="shared" si="1"/>
        <v>3</v>
      </c>
      <c r="E50">
        <f t="shared" si="2"/>
        <v>0</v>
      </c>
    </row>
    <row r="51" spans="1:5" ht="15" customHeight="1">
      <c r="A51">
        <f t="shared" si="3"/>
        <v>35</v>
      </c>
      <c r="B51" s="82">
        <f t="shared" si="4"/>
        <v>49305</v>
      </c>
      <c r="C51">
        <f t="shared" si="0"/>
        <v>2034</v>
      </c>
      <c r="D51">
        <f t="shared" si="1"/>
        <v>4</v>
      </c>
      <c r="E51">
        <f t="shared" si="2"/>
        <v>0</v>
      </c>
    </row>
    <row r="52" spans="1:5" ht="15" customHeight="1">
      <c r="A52">
        <f t="shared" si="3"/>
        <v>36</v>
      </c>
      <c r="B52" s="82">
        <f t="shared" si="4"/>
        <v>49395</v>
      </c>
      <c r="C52">
        <f t="shared" si="0"/>
        <v>2035</v>
      </c>
      <c r="D52">
        <f t="shared" si="1"/>
        <v>1</v>
      </c>
      <c r="E52">
        <f t="shared" si="2"/>
        <v>0</v>
      </c>
    </row>
    <row r="53" spans="1:5" ht="15" customHeight="1">
      <c r="A53">
        <f t="shared" si="3"/>
        <v>37</v>
      </c>
      <c r="B53" s="82">
        <f t="shared" si="4"/>
        <v>49487</v>
      </c>
      <c r="C53">
        <f t="shared" si="0"/>
        <v>2035</v>
      </c>
      <c r="D53">
        <f t="shared" si="1"/>
        <v>2</v>
      </c>
      <c r="E53">
        <f t="shared" si="2"/>
        <v>0</v>
      </c>
    </row>
    <row r="54" spans="1:5" ht="15" customHeight="1">
      <c r="A54">
        <f t="shared" si="3"/>
        <v>38</v>
      </c>
      <c r="B54" s="82">
        <f t="shared" si="4"/>
        <v>49579</v>
      </c>
      <c r="C54">
        <f t="shared" si="0"/>
        <v>2035</v>
      </c>
      <c r="D54">
        <f t="shared" si="1"/>
        <v>3</v>
      </c>
      <c r="E54">
        <f t="shared" si="2"/>
        <v>0</v>
      </c>
    </row>
    <row r="55" spans="1:5" ht="15" customHeight="1">
      <c r="A55">
        <f t="shared" si="3"/>
        <v>39</v>
      </c>
      <c r="B55" s="82">
        <f t="shared" si="4"/>
        <v>49670</v>
      </c>
      <c r="C55">
        <f t="shared" si="0"/>
        <v>2035</v>
      </c>
      <c r="D55">
        <f t="shared" si="1"/>
        <v>4</v>
      </c>
      <c r="E55">
        <f t="shared" si="2"/>
        <v>0</v>
      </c>
    </row>
    <row r="56" spans="1:5" ht="15" customHeight="1">
      <c r="A56">
        <f t="shared" si="3"/>
        <v>40</v>
      </c>
      <c r="B56" s="82">
        <f t="shared" si="4"/>
        <v>49761</v>
      </c>
      <c r="C56">
        <f t="shared" si="0"/>
        <v>2036</v>
      </c>
      <c r="D56">
        <f t="shared" si="1"/>
        <v>1</v>
      </c>
      <c r="E56">
        <f t="shared" si="2"/>
        <v>0</v>
      </c>
    </row>
  </sheetData>
  <pageMargins left="0.7" right="0.7" top="0.75" bottom="0.75" header="0.511811023622047" footer="0.511811023622047"/>
  <pageSetup paperSize="9" orientation="portrait" horizontalDpi="300" verticalDpi="30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197"/>
  <sheetViews>
    <sheetView topLeftCell="A55" zoomScaleNormal="100" workbookViewId="0">
      <selection activeCell="I19" sqref="I19"/>
    </sheetView>
  </sheetViews>
  <sheetFormatPr defaultColWidth="8.7109375" defaultRowHeight="15"/>
  <cols>
    <col min="1" max="1" width="27.28515625" customWidth="1"/>
    <col min="2" max="2" width="24.28515625" customWidth="1"/>
    <col min="3" max="3" width="21.140625" customWidth="1"/>
    <col min="4" max="4" width="21.5703125" customWidth="1"/>
    <col min="5" max="5" width="24.28515625" customWidth="1"/>
    <col min="6" max="6" width="36.28515625" customWidth="1"/>
    <col min="7" max="7" width="18.7109375" customWidth="1"/>
    <col min="8" max="8" width="29.28515625" customWidth="1"/>
    <col min="9" max="9" width="25.7109375" customWidth="1"/>
    <col min="10" max="10" width="18.85546875" customWidth="1"/>
    <col min="11" max="11" width="22.28515625" customWidth="1"/>
    <col min="12" max="12" width="14.140625" customWidth="1"/>
    <col min="13" max="13" width="16" customWidth="1"/>
    <col min="14" max="14" width="15.5703125" customWidth="1"/>
    <col min="15" max="15" width="33.85546875" customWidth="1"/>
  </cols>
  <sheetData>
    <row r="1" spans="1:10" ht="15" customHeight="1">
      <c r="A1" s="352" t="s">
        <v>202</v>
      </c>
      <c r="B1" s="352"/>
      <c r="C1" s="352"/>
      <c r="D1" s="352"/>
      <c r="E1" s="352"/>
      <c r="F1" s="352"/>
    </row>
    <row r="2" spans="1:10" ht="15" customHeight="1">
      <c r="A2" s="352"/>
      <c r="B2" s="352"/>
      <c r="C2" s="352"/>
      <c r="D2" s="352"/>
      <c r="E2" s="352"/>
      <c r="F2" s="352"/>
      <c r="G2" s="84"/>
    </row>
    <row r="3" spans="1:10" ht="15" customHeight="1">
      <c r="A3" s="83" t="s">
        <v>203</v>
      </c>
      <c r="B3" s="83" t="s">
        <v>204</v>
      </c>
      <c r="C3" s="83" t="s">
        <v>205</v>
      </c>
      <c r="D3" s="83" t="s">
        <v>206</v>
      </c>
      <c r="E3" s="83" t="s">
        <v>19</v>
      </c>
      <c r="F3" s="83" t="s">
        <v>207</v>
      </c>
      <c r="G3" s="85"/>
      <c r="H3" s="83" t="s">
        <v>208</v>
      </c>
      <c r="J3" s="83" t="s">
        <v>42</v>
      </c>
    </row>
    <row r="4" spans="1:10" ht="15" customHeight="1">
      <c r="A4" s="86">
        <f>Assumptions!I22</f>
        <v>1</v>
      </c>
      <c r="B4" s="87">
        <f>Assumptions!J11</f>
        <v>46098</v>
      </c>
      <c r="C4" s="88">
        <f>$I$4*Assumptions!J22</f>
        <v>60000000</v>
      </c>
      <c r="D4" s="88">
        <f>IF($I$6=1,C4*(1-$I$5),C4)</f>
        <v>57000000</v>
      </c>
      <c r="E4" s="88"/>
      <c r="F4" s="89">
        <f>Assumptions!J22</f>
        <v>0.6</v>
      </c>
      <c r="G4" s="88"/>
      <c r="H4" s="90" t="s">
        <v>209</v>
      </c>
      <c r="I4" s="88">
        <f>Assumptions!J7</f>
        <v>100000000</v>
      </c>
    </row>
    <row r="5" spans="1:10" ht="15" customHeight="1">
      <c r="A5" s="86">
        <f>Assumptions!I23</f>
        <v>2</v>
      </c>
      <c r="B5" s="87">
        <f>Assumptions!J12</f>
        <v>46251</v>
      </c>
      <c r="C5" s="88">
        <f>$I$4*Assumptions!J23</f>
        <v>40000000</v>
      </c>
      <c r="D5" s="88">
        <f>IF($I$6=1,C5*(1-$I$5),C5)</f>
        <v>38000000</v>
      </c>
      <c r="E5" s="88"/>
      <c r="F5" s="89">
        <f>Assumptions!J23</f>
        <v>0.4</v>
      </c>
      <c r="G5" s="88"/>
      <c r="H5" s="90" t="s">
        <v>210</v>
      </c>
      <c r="I5" s="91">
        <f>Assumptions!J36</f>
        <v>0.05</v>
      </c>
    </row>
    <row r="6" spans="1:10" ht="15" customHeight="1">
      <c r="A6" s="86">
        <f>Assumptions!I24</f>
        <v>3</v>
      </c>
      <c r="B6" s="87">
        <f>Assumptions!J13</f>
        <v>0</v>
      </c>
      <c r="C6" s="88">
        <f>$I$4*Assumptions!J24</f>
        <v>0</v>
      </c>
      <c r="D6" s="88">
        <f>IF($I$6=1,C6*(1-$I$5),C6)</f>
        <v>0</v>
      </c>
      <c r="F6" s="89">
        <f>Assumptions!J24</f>
        <v>0</v>
      </c>
      <c r="H6" s="90" t="s">
        <v>211</v>
      </c>
      <c r="I6" s="3">
        <v>1</v>
      </c>
      <c r="J6" s="4" t="s">
        <v>212</v>
      </c>
    </row>
    <row r="7" spans="1:10" ht="15" customHeight="1">
      <c r="A7" s="86">
        <f>Assumptions!I25</f>
        <v>4</v>
      </c>
      <c r="B7" s="87">
        <f>Assumptions!J14</f>
        <v>0</v>
      </c>
      <c r="C7" s="88">
        <f>$I$4*Assumptions!J25</f>
        <v>0</v>
      </c>
      <c r="D7" s="88">
        <f>IF($I$6=1,C7*(1-$I$5),C7)</f>
        <v>0</v>
      </c>
      <c r="E7" s="92"/>
      <c r="F7" s="89">
        <f>Assumptions!J25</f>
        <v>0</v>
      </c>
      <c r="G7" s="92"/>
      <c r="H7" s="90" t="s">
        <v>213</v>
      </c>
      <c r="I7" s="87">
        <f>Assumptions!J3</f>
        <v>46108</v>
      </c>
    </row>
    <row r="8" spans="1:10" ht="15" customHeight="1">
      <c r="A8" s="86">
        <f>Assumptions!I26</f>
        <v>5</v>
      </c>
      <c r="B8" s="87">
        <f>Assumptions!J15</f>
        <v>0</v>
      </c>
      <c r="C8" s="88">
        <f>$I$4*Assumptions!J26</f>
        <v>0</v>
      </c>
      <c r="D8" s="88">
        <f>IF($I$6=1,C8*(1-$I$5),C8)</f>
        <v>0</v>
      </c>
      <c r="E8" s="86"/>
      <c r="F8" s="89">
        <f>Assumptions!J26</f>
        <v>0</v>
      </c>
      <c r="G8" s="86"/>
      <c r="H8" s="90" t="s">
        <v>214</v>
      </c>
      <c r="I8" s="3" t="s">
        <v>215</v>
      </c>
    </row>
    <row r="9" spans="1:10" ht="15" customHeight="1">
      <c r="A9" s="86"/>
      <c r="H9" s="90" t="s">
        <v>216</v>
      </c>
      <c r="I9" s="88">
        <f>IF($I$6=1,$I$4*(1-$I$5),$I$4)</f>
        <v>95000000</v>
      </c>
    </row>
    <row r="10" spans="1:10" ht="15" customHeight="1">
      <c r="A10" s="86"/>
      <c r="I10" s="86"/>
    </row>
    <row r="11" spans="1:10" ht="15" customHeight="1">
      <c r="B11" s="4" t="s">
        <v>217</v>
      </c>
      <c r="C11" s="92">
        <f>SUM($C$4:$C$8)</f>
        <v>100000000</v>
      </c>
      <c r="I11" s="86"/>
    </row>
    <row r="12" spans="1:10" ht="15" customHeight="1">
      <c r="B12" s="4" t="s">
        <v>218</v>
      </c>
      <c r="C12" s="86" t="str">
        <f>IF($C$11=$I$4,"OK","ERROR")</f>
        <v>OK</v>
      </c>
      <c r="H12" s="93" t="s">
        <v>219</v>
      </c>
      <c r="I12" s="86"/>
      <c r="J12" s="83" t="s">
        <v>42</v>
      </c>
    </row>
    <row r="13" spans="1:10" ht="15" customHeight="1">
      <c r="B13" s="4"/>
      <c r="H13" s="4" t="s">
        <v>25</v>
      </c>
      <c r="I13" s="88">
        <f>I4</f>
        <v>100000000</v>
      </c>
      <c r="J13" s="4" t="s">
        <v>220</v>
      </c>
    </row>
    <row r="14" spans="1:10" ht="15" customHeight="1">
      <c r="H14" s="4" t="s">
        <v>221</v>
      </c>
      <c r="I14" s="86">
        <f>COUNTA(Assumptions!A8:A11)</f>
        <v>4</v>
      </c>
      <c r="J14" s="4" t="s">
        <v>222</v>
      </c>
    </row>
    <row r="15" spans="1:10" ht="15" customHeight="1">
      <c r="H15" s="4" t="s">
        <v>213</v>
      </c>
      <c r="I15" s="87">
        <f>I7</f>
        <v>46108</v>
      </c>
      <c r="J15" s="4" t="s">
        <v>223</v>
      </c>
    </row>
    <row r="16" spans="1:10" ht="15" customHeight="1">
      <c r="H16" s="4" t="s">
        <v>224</v>
      </c>
      <c r="I16" s="87">
        <f>Timing!B56</f>
        <v>49761</v>
      </c>
      <c r="J16" s="4" t="s">
        <v>223</v>
      </c>
    </row>
    <row r="17" spans="1:10" ht="15" customHeight="1">
      <c r="A17" s="94" t="s">
        <v>19</v>
      </c>
      <c r="B17" s="83" t="s">
        <v>207</v>
      </c>
      <c r="C17" s="83" t="s">
        <v>225</v>
      </c>
      <c r="D17" s="83" t="s">
        <v>226</v>
      </c>
      <c r="E17" s="83" t="s">
        <v>227</v>
      </c>
      <c r="F17" s="83" t="s">
        <v>228</v>
      </c>
      <c r="H17" s="4" t="s">
        <v>214</v>
      </c>
      <c r="I17" s="3" t="s">
        <v>229</v>
      </c>
      <c r="J17" s="4" t="s">
        <v>230</v>
      </c>
    </row>
    <row r="18" spans="1:10" ht="15" customHeight="1">
      <c r="A18" s="95" t="str">
        <f>Assumptions!A8</f>
        <v>Series A1</v>
      </c>
      <c r="B18" s="96">
        <f>Assumptions!J30</f>
        <v>0.3048780487804878</v>
      </c>
      <c r="C18" s="96">
        <f>Assumptions!E8</f>
        <v>0.08</v>
      </c>
      <c r="D18" s="97">
        <v>1</v>
      </c>
      <c r="E18" s="92">
        <f>$I$4*B18</f>
        <v>30487804.878048781</v>
      </c>
      <c r="F18" s="92">
        <f>IF($I$6=1,$I$4*(1-$I$5)*B18,$I$4*B18)</f>
        <v>28963414.63414634</v>
      </c>
      <c r="H18" s="4" t="s">
        <v>231</v>
      </c>
      <c r="I18" s="91">
        <f>I5</f>
        <v>0.05</v>
      </c>
      <c r="J18" s="4" t="s">
        <v>232</v>
      </c>
    </row>
    <row r="19" spans="1:10" ht="15" customHeight="1">
      <c r="A19" s="95" t="str">
        <f>Assumptions!A9</f>
        <v>Series A2</v>
      </c>
      <c r="B19" s="96">
        <f>Assumptions!J31</f>
        <v>0.26829268292682928</v>
      </c>
      <c r="C19" s="96">
        <f>Assumptions!E9</f>
        <v>0.08</v>
      </c>
      <c r="D19" s="97">
        <v>2</v>
      </c>
      <c r="E19" s="92">
        <f>$I$4*B19</f>
        <v>26829268.292682927</v>
      </c>
      <c r="F19" s="92">
        <f>IF($I$6=1,$I$4*(1-$I$5)*B19,$I$4*B19)</f>
        <v>25487804.878048781</v>
      </c>
      <c r="H19" s="4" t="s">
        <v>233</v>
      </c>
      <c r="I19" s="3" t="str">
        <f>IF(I6=1,"Equity","Outside")</f>
        <v>Equity</v>
      </c>
      <c r="J19" s="4" t="s">
        <v>234</v>
      </c>
    </row>
    <row r="20" spans="1:10" ht="15" customHeight="1">
      <c r="A20" s="95" t="str">
        <f>Assumptions!A10</f>
        <v>Class C</v>
      </c>
      <c r="B20" s="96">
        <f>Assumptions!J32</f>
        <v>0.3048780487804878</v>
      </c>
      <c r="C20" s="96">
        <f>Assumptions!E10</f>
        <v>0.08</v>
      </c>
      <c r="D20" s="97">
        <v>3</v>
      </c>
      <c r="E20" s="92">
        <f>$I$4*B20</f>
        <v>30487804.878048781</v>
      </c>
      <c r="F20" s="92">
        <f>IF($I$6=1,$I$4*(1-$I$5)*B20,$I$4*B20)</f>
        <v>28963414.63414634</v>
      </c>
      <c r="H20" s="4" t="s">
        <v>235</v>
      </c>
      <c r="I20" s="88">
        <f>I13*(1-I18)</f>
        <v>95000000</v>
      </c>
      <c r="J20" s="4" t="s">
        <v>236</v>
      </c>
    </row>
    <row r="21" spans="1:10" ht="15" customHeight="1">
      <c r="A21" s="95" t="str">
        <f>Assumptions!A11</f>
        <v>Class D (Gen)</v>
      </c>
      <c r="B21" s="96">
        <f>Assumptions!J33</f>
        <v>0.12195121951219512</v>
      </c>
      <c r="C21" s="96">
        <f>Assumptions!E11</f>
        <v>0.08</v>
      </c>
      <c r="D21" s="97">
        <v>4</v>
      </c>
      <c r="E21" s="92">
        <f>$I$4*B21</f>
        <v>12195121.951219512</v>
      </c>
      <c r="F21" s="92">
        <f>IF($I$6=1,$I$4*(1-$I$5)*B21,$I$4*B21)</f>
        <v>11585365.853658536</v>
      </c>
      <c r="H21" s="4" t="s">
        <v>237</v>
      </c>
      <c r="I21" s="89">
        <f>C4/I4</f>
        <v>0.6</v>
      </c>
      <c r="J21" s="4" t="s">
        <v>41</v>
      </c>
    </row>
    <row r="22" spans="1:10" ht="15" customHeight="1">
      <c r="A22" s="4" t="s">
        <v>103</v>
      </c>
      <c r="B22" s="4"/>
      <c r="E22" s="92">
        <f>SUM(E18:E21)</f>
        <v>100000000</v>
      </c>
      <c r="F22" s="92">
        <f>SUM(F18:F21)</f>
        <v>95000000.000000015</v>
      </c>
      <c r="H22" s="4" t="s">
        <v>238</v>
      </c>
      <c r="I22" s="89">
        <f>1-I21</f>
        <v>0.4</v>
      </c>
      <c r="J22" s="4" t="s">
        <v>41</v>
      </c>
    </row>
    <row r="24" spans="1:10" ht="15" customHeight="1">
      <c r="A24" s="98" t="s">
        <v>239</v>
      </c>
      <c r="B24" s="83" t="s">
        <v>207</v>
      </c>
      <c r="C24" s="83" t="s">
        <v>225</v>
      </c>
      <c r="D24" s="83" t="s">
        <v>226</v>
      </c>
      <c r="E24" s="83" t="s">
        <v>227</v>
      </c>
      <c r="F24" s="83" t="s">
        <v>228</v>
      </c>
    </row>
    <row r="25" spans="1:10" ht="15" customHeight="1">
      <c r="A25" t="str">
        <f>Assumptions!A13</f>
        <v>D-1 Strategic</v>
      </c>
      <c r="B25" s="96">
        <f>Assumptions!J40</f>
        <v>0.33333333333333331</v>
      </c>
      <c r="C25" s="41">
        <f>Assumptions!E13</f>
        <v>0.08</v>
      </c>
      <c r="E25" s="49">
        <f>$I$4*B25</f>
        <v>33333333.333333332</v>
      </c>
      <c r="F25" s="49">
        <f>IF($I$6=1,E25*(1-$I$5),E25)</f>
        <v>31666666.666666664</v>
      </c>
    </row>
    <row r="26" spans="1:10" ht="15" customHeight="1">
      <c r="A26" t="str">
        <f>Assumptions!A14</f>
        <v>D-2 Platinum</v>
      </c>
      <c r="B26" s="96">
        <f>Assumptions!J41</f>
        <v>0.3888888888888889</v>
      </c>
      <c r="C26" s="41">
        <f>Assumptions!E14</f>
        <v>0.08</v>
      </c>
      <c r="E26" s="49">
        <f>$I$4*B26</f>
        <v>38888888.888888888</v>
      </c>
      <c r="F26" s="49">
        <f>IF($I$6=1,E26*(1-$I$5),E26)</f>
        <v>36944444.44444444</v>
      </c>
    </row>
    <row r="27" spans="1:10" ht="15" customHeight="1">
      <c r="A27" t="str">
        <f>Assumptions!A15</f>
        <v>D-3 Diamond</v>
      </c>
      <c r="B27" s="96">
        <f>Assumptions!J42</f>
        <v>0.27777777777777779</v>
      </c>
      <c r="C27" s="41">
        <f>Assumptions!E15</f>
        <v>0.08</v>
      </c>
      <c r="E27" s="49">
        <f>$I$4*B27</f>
        <v>27777777.77777778</v>
      </c>
      <c r="F27" s="49">
        <f>IF($I$6=1,E27*(1-$I$5),E27)</f>
        <v>26388888.888888888</v>
      </c>
    </row>
    <row r="28" spans="1:10" ht="15" customHeight="1">
      <c r="A28" s="4" t="s">
        <v>103</v>
      </c>
    </row>
    <row r="33" spans="1:13" ht="15" customHeight="1">
      <c r="A33" s="83" t="s">
        <v>204</v>
      </c>
      <c r="B33" s="83" t="s">
        <v>240</v>
      </c>
      <c r="C33" s="83" t="s">
        <v>26</v>
      </c>
      <c r="D33" s="83" t="s">
        <v>27</v>
      </c>
      <c r="E33" s="83" t="s">
        <v>28</v>
      </c>
      <c r="F33" s="83" t="s">
        <v>241</v>
      </c>
    </row>
    <row r="34" spans="1:13" ht="15" customHeight="1">
      <c r="A34" s="87">
        <f t="shared" ref="A34:B38" si="0">B4</f>
        <v>46098</v>
      </c>
      <c r="B34" s="88">
        <f t="shared" si="0"/>
        <v>60000000</v>
      </c>
      <c r="C34" s="88">
        <f>$B34*$B$18</f>
        <v>18292682.926829267</v>
      </c>
      <c r="D34" s="88">
        <f>$B34*$B$19</f>
        <v>16097560.975609757</v>
      </c>
      <c r="E34" s="88">
        <f>$B34*$B$20</f>
        <v>18292682.926829267</v>
      </c>
      <c r="F34" s="88">
        <f>$B34*$B$21</f>
        <v>7317073.1707317075</v>
      </c>
    </row>
    <row r="35" spans="1:13" ht="15" customHeight="1">
      <c r="A35" s="87">
        <f t="shared" si="0"/>
        <v>46251</v>
      </c>
      <c r="B35" s="88">
        <f t="shared" si="0"/>
        <v>40000000</v>
      </c>
      <c r="C35" s="88">
        <f>$B35*$B$18</f>
        <v>12195121.951219512</v>
      </c>
      <c r="D35" s="88">
        <f>$B35*$B$19</f>
        <v>10731707.317073172</v>
      </c>
      <c r="E35" s="88">
        <f>$B35*$B$20</f>
        <v>12195121.951219512</v>
      </c>
      <c r="F35" s="88">
        <f>$B35*$B$21</f>
        <v>4878048.7804878047</v>
      </c>
    </row>
    <row r="36" spans="1:13" ht="15" customHeight="1">
      <c r="A36" s="87">
        <f t="shared" si="0"/>
        <v>0</v>
      </c>
      <c r="B36" s="88">
        <f t="shared" si="0"/>
        <v>0</v>
      </c>
      <c r="C36" s="88">
        <f>$B36*$B$18</f>
        <v>0</v>
      </c>
      <c r="D36" s="88">
        <f>$B36*$B$19</f>
        <v>0</v>
      </c>
      <c r="E36" s="88">
        <f>$B36*$B$20</f>
        <v>0</v>
      </c>
      <c r="F36" s="88">
        <f>$B36*$B$21</f>
        <v>0</v>
      </c>
    </row>
    <row r="37" spans="1:13" ht="15" customHeight="1">
      <c r="A37" s="87">
        <f t="shared" si="0"/>
        <v>0</v>
      </c>
      <c r="B37" s="88">
        <f t="shared" si="0"/>
        <v>0</v>
      </c>
      <c r="C37" s="88">
        <f>$B37*$B$18</f>
        <v>0</v>
      </c>
      <c r="D37" s="88">
        <f>$B37*$B$19</f>
        <v>0</v>
      </c>
      <c r="E37" s="88">
        <f>$B37*$B$20</f>
        <v>0</v>
      </c>
      <c r="F37" s="88">
        <f>$B37*$B$21</f>
        <v>0</v>
      </c>
      <c r="G37" s="88"/>
    </row>
    <row r="38" spans="1:13" ht="15" customHeight="1">
      <c r="A38" s="87">
        <f t="shared" si="0"/>
        <v>0</v>
      </c>
      <c r="B38" s="88">
        <f t="shared" si="0"/>
        <v>0</v>
      </c>
      <c r="C38" s="88">
        <f>$B38*$B$18</f>
        <v>0</v>
      </c>
      <c r="D38" s="88">
        <f>$B38*$B$19</f>
        <v>0</v>
      </c>
      <c r="E38" s="88">
        <f>$B38*$B$20</f>
        <v>0</v>
      </c>
      <c r="F38" s="88">
        <f>$B38*$B$21</f>
        <v>0</v>
      </c>
      <c r="G38" s="88"/>
    </row>
    <row r="39" spans="1:13" ht="15" customHeight="1">
      <c r="E39" s="88"/>
      <c r="F39" s="88"/>
      <c r="G39" s="88"/>
    </row>
    <row r="41" spans="1:13" ht="21" customHeight="1">
      <c r="B41" s="99"/>
      <c r="C41" s="99"/>
      <c r="D41" s="99"/>
      <c r="E41" s="99"/>
      <c r="F41" s="99"/>
      <c r="G41" s="99"/>
      <c r="H41" s="99"/>
      <c r="M41" s="4"/>
    </row>
    <row r="42" spans="1:13" ht="31.5" customHeight="1">
      <c r="A42" s="353" t="s">
        <v>242</v>
      </c>
      <c r="B42" s="353"/>
      <c r="C42" s="353"/>
      <c r="D42" s="353"/>
      <c r="E42" s="353"/>
      <c r="F42" s="353"/>
      <c r="G42" s="353"/>
    </row>
    <row r="43" spans="1:13" ht="31.5" customHeight="1">
      <c r="A43" s="354" t="s">
        <v>243</v>
      </c>
      <c r="B43" s="354"/>
      <c r="C43" s="354"/>
      <c r="D43" s="2"/>
      <c r="E43" s="2"/>
      <c r="F43" s="1" t="s">
        <v>244</v>
      </c>
      <c r="G43" s="2"/>
    </row>
    <row r="44" spans="1:13" ht="15" customHeight="1">
      <c r="A44" s="83" t="s">
        <v>245</v>
      </c>
      <c r="B44" s="83" t="s">
        <v>149</v>
      </c>
      <c r="C44" s="83" t="s">
        <v>246</v>
      </c>
      <c r="E44" s="83" t="s">
        <v>245</v>
      </c>
      <c r="F44" s="83" t="s">
        <v>149</v>
      </c>
      <c r="G44" s="83" t="s">
        <v>247</v>
      </c>
    </row>
    <row r="45" spans="1:13" ht="15" customHeight="1">
      <c r="A45">
        <f>Timing!A16</f>
        <v>0</v>
      </c>
      <c r="B45" s="82">
        <f>Timing!B16</f>
        <v>46108</v>
      </c>
      <c r="C45" s="49">
        <f>-D4</f>
        <v>-57000000</v>
      </c>
      <c r="E45">
        <f>A45</f>
        <v>0</v>
      </c>
      <c r="F45" s="82">
        <f>B45</f>
        <v>46108</v>
      </c>
      <c r="G45" s="92">
        <f>C45</f>
        <v>-57000000</v>
      </c>
    </row>
    <row r="46" spans="1:13" ht="15" customHeight="1">
      <c r="A46">
        <f>Timing!A17</f>
        <v>1</v>
      </c>
      <c r="B46" s="82">
        <f>Timing!B17</f>
        <v>46200</v>
      </c>
      <c r="C46" s="49">
        <f t="array" ref="C46">'Operating Cash Flow'!P5 - 'CapEx &amp; uses'!P22 + IF(A46=Timing!$B$6, Exit!L24, 0) - SUMPRODUCT(($B$4:$B$8=B46)*$D$4:$D$8)</f>
        <v>-8266705.2976648565</v>
      </c>
      <c r="E46">
        <f t="shared" ref="E46:E85" si="1">A46</f>
        <v>1</v>
      </c>
      <c r="F46" s="82">
        <f t="shared" ref="F46:F85" si="2">B46</f>
        <v>46200</v>
      </c>
      <c r="G46" s="49">
        <f>C46-IF($I$99=1,E91+IF(AND($I$98=1,A46=Exit!$B$15),F90,0),0)</f>
        <v>-9216705.2976648565</v>
      </c>
    </row>
    <row r="47" spans="1:13" ht="15" customHeight="1">
      <c r="A47">
        <f>Timing!A18</f>
        <v>2</v>
      </c>
      <c r="B47" s="82">
        <f>Timing!B18</f>
        <v>46292</v>
      </c>
      <c r="C47" s="49">
        <f t="array" ref="C47">'Operating Cash Flow'!P6 - 'CapEx &amp; uses'!P23 + IF(A47=Timing!$B$6, Exit!L25, 0) - SUMPRODUCT(($B$4:$B$8=B47)*$D$4:$D$8)</f>
        <v>-8172978.2718483964</v>
      </c>
      <c r="E47">
        <f t="shared" si="1"/>
        <v>2</v>
      </c>
      <c r="F47" s="82">
        <f t="shared" si="2"/>
        <v>46292</v>
      </c>
      <c r="G47" s="49">
        <f>C47-IF($I$99=1,E92+IF(AND($I$98=1,A47=Exit!$B$15),F91,0),0)</f>
        <v>-9122978.2718483955</v>
      </c>
    </row>
    <row r="48" spans="1:13" ht="15" customHeight="1">
      <c r="A48">
        <f>Timing!A19</f>
        <v>3</v>
      </c>
      <c r="B48" s="82">
        <f>Timing!B19</f>
        <v>46383</v>
      </c>
      <c r="C48" s="49">
        <f t="array" ref="C48">'Operating Cash Flow'!P7 - 'CapEx &amp; uses'!P24 + IF(A48=Timing!$B$6, Exit!L26, 0) - SUMPRODUCT(($B$4:$B$8=B48)*$D$4:$D$8)</f>
        <v>-8079251.2460319381</v>
      </c>
      <c r="E48">
        <f t="shared" si="1"/>
        <v>3</v>
      </c>
      <c r="F48" s="82">
        <f t="shared" si="2"/>
        <v>46383</v>
      </c>
      <c r="G48" s="49">
        <f>C48-IF($I$99=1,E93+IF(AND($I$98=1,A48=Exit!$B$15),F92,0),0)</f>
        <v>-9029251.2460319381</v>
      </c>
    </row>
    <row r="49" spans="1:7" ht="15" customHeight="1">
      <c r="A49">
        <f>Timing!A20</f>
        <v>4</v>
      </c>
      <c r="B49" s="82">
        <f>Timing!B20</f>
        <v>46473</v>
      </c>
      <c r="C49" s="49">
        <f t="array" ref="C49">'Operating Cash Flow'!P8 - 'CapEx &amp; uses'!P25 + IF(A49=Timing!$B$6, Exit!L27, 0) - SUMPRODUCT(($B$4:$B$8=B49)*$D$4:$D$8)</f>
        <v>-7937449.220215478</v>
      </c>
      <c r="E49">
        <f t="shared" si="1"/>
        <v>4</v>
      </c>
      <c r="F49" s="82">
        <f t="shared" si="2"/>
        <v>46473</v>
      </c>
      <c r="G49" s="49">
        <f>C49-IF($I$99=1,E94+IF(AND($I$98=1,A49=Exit!$B$15),F93,0),0)</f>
        <v>-8887449.220215477</v>
      </c>
    </row>
    <row r="50" spans="1:7" ht="15" customHeight="1">
      <c r="A50">
        <f>Timing!A21</f>
        <v>5</v>
      </c>
      <c r="B50" s="82">
        <f>Timing!B21</f>
        <v>46565</v>
      </c>
      <c r="C50" s="49">
        <f t="array" ref="C50">'Operating Cash Flow'!P9 - 'CapEx &amp; uses'!P26 + IF(A50=Timing!$B$6, Exit!L28, 0) - SUMPRODUCT(($B$4:$B$8=B50)*$D$4:$D$8)</f>
        <v>-7843722.1943990206</v>
      </c>
      <c r="E50">
        <f t="shared" si="1"/>
        <v>5</v>
      </c>
      <c r="F50" s="82">
        <f t="shared" si="2"/>
        <v>46565</v>
      </c>
      <c r="G50" s="49">
        <f>C50-IF($I$99=1,E95+IF(AND($I$98=1,A50=Exit!$B$15),F94,0),0)</f>
        <v>-8793722.1943990216</v>
      </c>
    </row>
    <row r="51" spans="1:7" ht="15" customHeight="1">
      <c r="A51">
        <f>Timing!A22</f>
        <v>6</v>
      </c>
      <c r="B51" s="82">
        <f>Timing!B22</f>
        <v>46657</v>
      </c>
      <c r="C51" s="49">
        <f t="array" ref="C51">'Operating Cash Flow'!P10 - 'CapEx &amp; uses'!P27 + IF(A51=Timing!$B$6, Exit!L29, 0) - SUMPRODUCT(($B$4:$B$8=B51)*$D$4:$D$8)</f>
        <v>-7652648.2693016417</v>
      </c>
      <c r="E51">
        <f t="shared" si="1"/>
        <v>6</v>
      </c>
      <c r="F51" s="82">
        <f t="shared" si="2"/>
        <v>46657</v>
      </c>
      <c r="G51" s="49">
        <f>C51-IF($I$99=1,E96+IF(AND($I$98=1,A51=Exit!$B$15),F95,0),0)</f>
        <v>-8602648.2693016417</v>
      </c>
    </row>
    <row r="52" spans="1:7" ht="15" customHeight="1">
      <c r="A52">
        <f>Timing!A23</f>
        <v>7</v>
      </c>
      <c r="B52" s="82">
        <f>Timing!B23</f>
        <v>46748</v>
      </c>
      <c r="C52" s="49">
        <f t="array" ref="C52">'Operating Cash Flow'!P11 - 'CapEx &amp; uses'!P28 + IF(A52=Timing!$B$6, Exit!L30, 0) - SUMPRODUCT(($B$4:$B$8=B52)*$D$4:$D$8)</f>
        <v>-7558199.2145458777</v>
      </c>
      <c r="E52">
        <f t="shared" si="1"/>
        <v>7</v>
      </c>
      <c r="F52" s="82">
        <f t="shared" si="2"/>
        <v>46748</v>
      </c>
      <c r="G52" s="49">
        <f>C52-IF($I$99=1,E97+IF(AND($I$98=1,A52=Exit!$B$15),F96,0),0)</f>
        <v>-8508199.2145458777</v>
      </c>
    </row>
    <row r="53" spans="1:7" ht="15" customHeight="1">
      <c r="A53">
        <f>Timing!A24</f>
        <v>8</v>
      </c>
      <c r="B53" s="82">
        <f>Timing!B24</f>
        <v>46839</v>
      </c>
      <c r="C53" s="49">
        <f t="array" ref="C53">'Operating Cash Flow'!P12 - 'CapEx &amp; uses'!P29 + IF(A53=Timing!$B$6, Exit!L31, 0) - SUMPRODUCT(($B$4:$B$8=B53)*$D$4:$D$8)</f>
        <v>18749961.133050352</v>
      </c>
      <c r="E53">
        <f t="shared" si="1"/>
        <v>8</v>
      </c>
      <c r="F53" s="82">
        <f t="shared" si="2"/>
        <v>46839</v>
      </c>
      <c r="G53" s="49">
        <f>C53-IF($I$99=1,E98+IF(AND($I$98=1,A53=Exit!$B$15),F97,0),0)</f>
        <v>17799961.133050352</v>
      </c>
    </row>
    <row r="54" spans="1:7" ht="15" customHeight="1">
      <c r="A54">
        <f>Timing!A25</f>
        <v>9</v>
      </c>
      <c r="B54" s="82">
        <f>Timing!B25</f>
        <v>46931</v>
      </c>
      <c r="C54" s="49">
        <f t="array" ref="C54">'Operating Cash Flow'!P13 - 'CapEx &amp; uses'!P30 + IF(A54=Timing!$B$6, Exit!L32, 0) - SUMPRODUCT(($B$4:$B$8=B54)*$D$4:$D$8)</f>
        <v>19780817.934977978</v>
      </c>
      <c r="E54">
        <f t="shared" si="1"/>
        <v>9</v>
      </c>
      <c r="F54" s="82">
        <f t="shared" si="2"/>
        <v>46931</v>
      </c>
      <c r="G54" s="49">
        <f>C54-IF($I$99=1,E99+IF(AND($I$98=1,A54=Exit!$B$15),F98,0),0)</f>
        <v>18830817.934977978</v>
      </c>
    </row>
    <row r="55" spans="1:7" ht="15" customHeight="1">
      <c r="A55">
        <f>Timing!A26</f>
        <v>10</v>
      </c>
      <c r="B55" s="82">
        <f>Timing!B26</f>
        <v>47023</v>
      </c>
      <c r="C55" s="49">
        <f t="array" ref="C55">'Operating Cash Flow'!P14 - 'CapEx &amp; uses'!P31 + IF(A55=Timing!$B$6, Exit!L33, 0) - SUMPRODUCT(($B$4:$B$8=B55)*$D$4:$D$8)</f>
        <v>20971310.028508097</v>
      </c>
      <c r="E55">
        <f t="shared" si="1"/>
        <v>10</v>
      </c>
      <c r="F55" s="82">
        <f t="shared" si="2"/>
        <v>47023</v>
      </c>
      <c r="G55" s="49">
        <f>C55-IF($I$99=1,E100+IF(AND($I$98=1,A55=Exit!$B$15),F99,0),0)</f>
        <v>20021310.028508097</v>
      </c>
    </row>
    <row r="56" spans="1:7" ht="15" customHeight="1">
      <c r="A56">
        <f>Timing!A27</f>
        <v>11</v>
      </c>
      <c r="B56" s="82">
        <f>Timing!B27</f>
        <v>47114</v>
      </c>
      <c r="C56" s="49">
        <f t="array" ref="C56">'Operating Cash Flow'!P15 - 'CapEx &amp; uses'!P32 + IF(A56=Timing!$B$6, Exit!L34, 0) - SUMPRODUCT(($B$4:$B$8=B56)*$D$4:$D$8)</f>
        <v>21264463.02898128</v>
      </c>
      <c r="E56">
        <f t="shared" si="1"/>
        <v>11</v>
      </c>
      <c r="F56" s="82">
        <f t="shared" si="2"/>
        <v>47114</v>
      </c>
      <c r="G56" s="49">
        <f>C56-IF($I$99=1,E101+IF(AND($I$98=1,A56=Exit!$B$15),F100,0),0)</f>
        <v>20314463.02898128</v>
      </c>
    </row>
    <row r="57" spans="1:7" ht="15" customHeight="1">
      <c r="A57">
        <f>Timing!A28</f>
        <v>12</v>
      </c>
      <c r="B57" s="82">
        <f>Timing!B28</f>
        <v>47204</v>
      </c>
      <c r="C57" s="49">
        <f t="array" ref="C57">'Operating Cash Flow'!P16 - 'CapEx &amp; uses'!P33 + IF(A57=Timing!$B$6, Exit!L35, 0) - SUMPRODUCT(($B$4:$B$8=B57)*$D$4:$D$8)</f>
        <v>22290069.420448687</v>
      </c>
      <c r="E57">
        <f t="shared" si="1"/>
        <v>12</v>
      </c>
      <c r="F57" s="82">
        <f t="shared" si="2"/>
        <v>47204</v>
      </c>
      <c r="G57" s="49">
        <f>C57-IF($I$99=1,E102+IF(AND($I$98=1,A57=Exit!$B$15),F101,0),0)</f>
        <v>21540069.420448687</v>
      </c>
    </row>
    <row r="58" spans="1:7" ht="15" customHeight="1">
      <c r="A58">
        <f>Timing!A29</f>
        <v>13</v>
      </c>
      <c r="B58" s="82">
        <f>Timing!B29</f>
        <v>47296</v>
      </c>
      <c r="C58" s="49">
        <f t="array" ref="C58">'Operating Cash Flow'!P17 - 'CapEx &amp; uses'!P34 + IF(A58=Timing!$B$6, Exit!L36, 0) - SUMPRODUCT(($B$4:$B$8=B58)*$D$4:$D$8)</f>
        <v>23276867.038024083</v>
      </c>
      <c r="E58">
        <f t="shared" si="1"/>
        <v>13</v>
      </c>
      <c r="F58" s="82">
        <f t="shared" si="2"/>
        <v>47296</v>
      </c>
      <c r="G58" s="49">
        <f>C58-IF($I$99=1,E103+IF(AND($I$98=1,A58=Exit!$B$15),F102,0),0)</f>
        <v>22433117.038024083</v>
      </c>
    </row>
    <row r="59" spans="1:7" ht="15" customHeight="1">
      <c r="A59">
        <f>Timing!A30</f>
        <v>14</v>
      </c>
      <c r="B59" s="82">
        <f>Timing!B30</f>
        <v>47388</v>
      </c>
      <c r="C59" s="49">
        <f t="array" ref="C59">'Operating Cash Flow'!P18 - 'CapEx &amp; uses'!P35 + IF(A59=Timing!$B$6, Exit!L37, 0) - SUMPRODUCT(($B$4:$B$8=B59)*$D$4:$D$8)</f>
        <v>23566023.160392705</v>
      </c>
      <c r="E59">
        <f t="shared" si="1"/>
        <v>14</v>
      </c>
      <c r="F59" s="82">
        <f t="shared" si="2"/>
        <v>47388</v>
      </c>
      <c r="G59" s="49">
        <f>C59-IF($I$99=1,E104+IF(AND($I$98=1,A59=Exit!$B$15),F103,0),0)</f>
        <v>22722273.160392705</v>
      </c>
    </row>
    <row r="60" spans="1:7" ht="15" customHeight="1">
      <c r="A60">
        <f>Timing!A31</f>
        <v>15</v>
      </c>
      <c r="B60" s="82">
        <f>Timing!B31</f>
        <v>47479</v>
      </c>
      <c r="C60" s="49">
        <f t="array" ref="C60">'Operating Cash Flow'!P19 - 'CapEx &amp; uses'!P36 + IF(A60=Timing!$B$6, Exit!L38, 0) - SUMPRODUCT(($B$4:$B$8=B60)*$D$4:$D$8)</f>
        <v>23857207.844371166</v>
      </c>
      <c r="E60">
        <f t="shared" si="1"/>
        <v>15</v>
      </c>
      <c r="F60" s="82">
        <f t="shared" si="2"/>
        <v>47479</v>
      </c>
      <c r="G60" s="49">
        <f>C60-IF($I$99=1,E105+IF(AND($I$98=1,A60=Exit!$B$15),F104,0),0)</f>
        <v>23013457.844371166</v>
      </c>
    </row>
    <row r="61" spans="1:7" ht="15" customHeight="1">
      <c r="A61">
        <f>Timing!A32</f>
        <v>16</v>
      </c>
      <c r="B61" s="82">
        <f>Timing!B32</f>
        <v>47569</v>
      </c>
      <c r="C61" s="49">
        <f t="array" ref="C61">'Operating Cash Flow'!P20 - 'CapEx &amp; uses'!P37 + IF(A61=Timing!$B$6, Exit!L39, 0) - SUMPRODUCT(($B$4:$B$8=B61)*$D$4:$D$8)</f>
        <v>24150447.044218648</v>
      </c>
      <c r="E61">
        <f t="shared" si="1"/>
        <v>16</v>
      </c>
      <c r="F61" s="82">
        <f t="shared" si="2"/>
        <v>47569</v>
      </c>
      <c r="G61" s="49">
        <f>C61-IF($I$99=1,E106+IF(AND($I$98=1,A61=Exit!$B$15),F105,0),0)</f>
        <v>23306697.044218648</v>
      </c>
    </row>
    <row r="62" spans="1:7" ht="15" customHeight="1">
      <c r="A62">
        <f>Timing!A33</f>
        <v>17</v>
      </c>
      <c r="B62" s="82">
        <f>Timing!B33</f>
        <v>47661</v>
      </c>
      <c r="C62" s="49">
        <f t="array" ref="C62">'Operating Cash Flow'!P21 - 'CapEx &amp; uses'!P38 + IF(A62=Timing!$B$6, Exit!L40, 0) - SUMPRODUCT(($B$4:$B$8=B62)*$D$4:$D$8)</f>
        <v>192570.4492148906</v>
      </c>
      <c r="E62">
        <f t="shared" si="1"/>
        <v>17</v>
      </c>
      <c r="F62" s="82">
        <f t="shared" si="2"/>
        <v>47661</v>
      </c>
      <c r="G62" s="49">
        <f>C62-IF($I$99=1,E107+IF(AND($I$98=1,A62=Exit!$B$15),F106,0),0)</f>
        <v>-651179.5507851094</v>
      </c>
    </row>
    <row r="63" spans="1:7" ht="15" customHeight="1">
      <c r="A63">
        <f>Timing!A34</f>
        <v>18</v>
      </c>
      <c r="B63" s="82">
        <f>Timing!B34</f>
        <v>47753</v>
      </c>
      <c r="C63" s="49">
        <f t="array" ref="C63">'Operating Cash Flow'!P22 - 'CapEx &amp; uses'!P39 + IF(A63=Timing!$B$6, Exit!L41, 0) - SUMPRODUCT(($B$4:$B$8=B63)*$D$4:$D$8)</f>
        <v>310110.71370444633</v>
      </c>
      <c r="E63">
        <f t="shared" si="1"/>
        <v>18</v>
      </c>
      <c r="F63" s="82">
        <f t="shared" si="2"/>
        <v>47753</v>
      </c>
      <c r="G63" s="49">
        <f>C63-IF($I$99=1,E108+IF(AND($I$98=1,A63=Exit!$B$15),F107,0),0)</f>
        <v>-533639.28629555367</v>
      </c>
    </row>
    <row r="64" spans="1:7" ht="15" customHeight="1">
      <c r="A64">
        <f>Timing!A35</f>
        <v>19</v>
      </c>
      <c r="B64" s="82">
        <f>Timing!B35</f>
        <v>47844</v>
      </c>
      <c r="C64" s="49">
        <f t="array" ref="C64">'Operating Cash Flow'!P23 - 'CapEx &amp; uses'!P40 + IF(A64=Timing!$B$6, Exit!L42, 0) - SUMPRODUCT(($B$4:$B$8=B64)*$D$4:$D$8)</f>
        <v>428451.94943814166</v>
      </c>
      <c r="E64">
        <f t="shared" si="1"/>
        <v>19</v>
      </c>
      <c r="F64" s="82">
        <f t="shared" si="2"/>
        <v>47844</v>
      </c>
      <c r="G64" s="49">
        <f>C64-IF($I$99=1,E109+IF(AND($I$98=1,A64=Exit!$B$15),F108,0),0)</f>
        <v>-415298.05056185834</v>
      </c>
    </row>
    <row r="65" spans="1:7" ht="15" customHeight="1">
      <c r="A65">
        <f>Timing!A36</f>
        <v>20</v>
      </c>
      <c r="B65" s="82">
        <f>Timing!B36</f>
        <v>47934</v>
      </c>
      <c r="C65" s="49">
        <f t="array" ref="C65">'Operating Cash Flow'!P24 - 'CapEx &amp; uses'!P41 + IF(A65=Timing!$B$6, Exit!L43, 0) - SUMPRODUCT(($B$4:$B$8=B65)*$D$4:$D$8)</f>
        <v>547612.13796855602</v>
      </c>
      <c r="E65">
        <f t="shared" si="1"/>
        <v>20</v>
      </c>
      <c r="F65" s="82">
        <f t="shared" si="2"/>
        <v>47934</v>
      </c>
      <c r="G65" s="49">
        <f>C65-IF($I$99=1,E110+IF(AND($I$98=1,A65=Exit!$B$15),F109,0),0)</f>
        <v>-296137.86203144398</v>
      </c>
    </row>
    <row r="66" spans="1:7" ht="15" customHeight="1">
      <c r="A66">
        <f>Timing!A37</f>
        <v>21</v>
      </c>
      <c r="B66" s="82">
        <f>Timing!B37</f>
        <v>48026</v>
      </c>
      <c r="C66" s="49">
        <f t="array" ref="C66">'Operating Cash Flow'!P25 - 'CapEx &amp; uses'!P42 + IF(A66=Timing!$B$6, Exit!L44, 0) - SUMPRODUCT(($B$4:$B$8=B66)*$D$4:$D$8)</f>
        <v>667609.69523601886</v>
      </c>
      <c r="E66">
        <f t="shared" si="1"/>
        <v>21</v>
      </c>
      <c r="F66" s="82">
        <f t="shared" si="2"/>
        <v>48026</v>
      </c>
      <c r="G66" s="49">
        <f>C66-IF($I$99=1,E111+IF(AND($I$98=1,A66=Exit!$B$15),F110,0),0)</f>
        <v>-176140.30476398114</v>
      </c>
    </row>
    <row r="67" spans="1:7" ht="15" customHeight="1">
      <c r="A67">
        <f>Timing!A38</f>
        <v>22</v>
      </c>
      <c r="B67" s="82">
        <f>Timing!B38</f>
        <v>48118</v>
      </c>
      <c r="C67" s="49">
        <f t="array" ref="C67">'Operating Cash Flow'!P26 - 'CapEx &amp; uses'!P43 + IF(A67=Timing!$B$6, Exit!L45, 0) - SUMPRODUCT(($B$4:$B$8=B67)*$D$4:$D$8)</f>
        <v>788463.48231592588</v>
      </c>
      <c r="E67">
        <f t="shared" si="1"/>
        <v>22</v>
      </c>
      <c r="F67" s="82">
        <f t="shared" si="2"/>
        <v>48118</v>
      </c>
      <c r="G67" s="49">
        <f>C67-IF($I$99=1,E112+IF(AND($I$98=1,A67=Exit!$B$15),F111,0),0)</f>
        <v>-55286.517684074119</v>
      </c>
    </row>
    <row r="68" spans="1:7" ht="15" customHeight="1">
      <c r="A68">
        <f>Timing!A39</f>
        <v>23</v>
      </c>
      <c r="B68" s="82">
        <f>Timing!B39</f>
        <v>48209</v>
      </c>
      <c r="C68" s="49">
        <f t="array" ref="C68">'Operating Cash Flow'!P27 - 'CapEx &amp; uses'!P44 + IF(A68=Timing!$B$6, Exit!L46, 0) - SUMPRODUCT(($B$4:$B$8=B68)*$D$4:$D$8)</f>
        <v>910192.81643390935</v>
      </c>
      <c r="E68">
        <f t="shared" si="1"/>
        <v>23</v>
      </c>
      <c r="F68" s="82">
        <f t="shared" si="2"/>
        <v>48209</v>
      </c>
      <c r="G68" s="49">
        <f>C68-IF($I$99=1,E113+IF(AND($I$98=1,A68=Exit!$B$15),F112,0),0)</f>
        <v>66442.816433909349</v>
      </c>
    </row>
    <row r="69" spans="1:7" ht="15" customHeight="1">
      <c r="A69">
        <f>Timing!A40</f>
        <v>24</v>
      </c>
      <c r="B69" s="82">
        <f>Timing!B40</f>
        <v>48300</v>
      </c>
      <c r="C69" s="49">
        <f t="array" ref="C69">'Operating Cash Flow'!P28 - 'CapEx &amp; uses'!P45 + IF(A69=Timing!$B$6, Exit!L47, 0) - SUMPRODUCT(($B$4:$B$8=B69)*$D$4:$D$8)</f>
        <v>1032817.4822555408</v>
      </c>
      <c r="E69">
        <f t="shared" si="1"/>
        <v>24</v>
      </c>
      <c r="F69" s="82">
        <f t="shared" si="2"/>
        <v>48300</v>
      </c>
      <c r="G69" s="49">
        <f>C69-IF($I$99=1,E114+IF(AND($I$98=1,A69=Exit!$B$15),F113,0),0)</f>
        <v>189067.48225554079</v>
      </c>
    </row>
    <row r="70" spans="1:7" ht="15" customHeight="1">
      <c r="A70">
        <f>Timing!A41</f>
        <v>25</v>
      </c>
      <c r="B70" s="82">
        <f>Timing!B41</f>
        <v>48392</v>
      </c>
      <c r="C70" s="49">
        <f t="array" ref="C70">'Operating Cash Flow'!P29 - 'CapEx &amp; uses'!P46 + IF(A70=Timing!$B$6, Exit!L48, 0) - SUMPRODUCT(($B$4:$B$8=B70)*$D$4:$D$8)</f>
        <v>5997886.2293407544</v>
      </c>
      <c r="E70">
        <f t="shared" si="1"/>
        <v>25</v>
      </c>
      <c r="F70" s="82">
        <f t="shared" si="2"/>
        <v>48392</v>
      </c>
      <c r="G70" s="49">
        <f>C70-IF($I$99=1,E115+IF(AND($I$98=1,A70=Exit!$B$15),F114,0),0)</f>
        <v>5154136.2293407544</v>
      </c>
    </row>
    <row r="71" spans="1:7" ht="15" customHeight="1">
      <c r="A71">
        <f>Timing!A42</f>
        <v>26</v>
      </c>
      <c r="B71" s="82">
        <f>Timing!B42</f>
        <v>48484</v>
      </c>
      <c r="C71" s="49">
        <f t="array" ref="C71">'Operating Cash Flow'!P30 - 'CapEx &amp; uses'!P47 + IF(A71=Timing!$B$6, Exit!L49, 0) - SUMPRODUCT(($B$4:$B$8=B71)*$D$4:$D$8)</f>
        <v>6047877.786841128</v>
      </c>
      <c r="E71">
        <f t="shared" si="1"/>
        <v>26</v>
      </c>
      <c r="F71" s="82">
        <f t="shared" si="2"/>
        <v>48484</v>
      </c>
      <c r="G71" s="49">
        <f>C71-IF($I$99=1,E116+IF(AND($I$98=1,A71=Exit!$B$15),F115,0),0)</f>
        <v>5204127.786841128</v>
      </c>
    </row>
    <row r="72" spans="1:7" ht="15" customHeight="1">
      <c r="A72">
        <f>Timing!A43</f>
        <v>27</v>
      </c>
      <c r="B72" s="82">
        <f>Timing!B43</f>
        <v>48575</v>
      </c>
      <c r="C72" s="49">
        <f t="array" ref="C72">'Operating Cash Flow'!P31 - 'CapEx &amp; uses'!P48 + IF(A72=Timing!$B$6, Exit!L50, 0) - SUMPRODUCT(($B$4:$B$8=B72)*$D$4:$D$8)</f>
        <v>6098826.9518418675</v>
      </c>
      <c r="E72">
        <f t="shared" si="1"/>
        <v>27</v>
      </c>
      <c r="F72" s="82">
        <f t="shared" si="2"/>
        <v>48575</v>
      </c>
      <c r="G72" s="49">
        <f>C72-IF($I$99=1,E117+IF(AND($I$98=1,A72=Exit!$B$15),F116,0),0)</f>
        <v>5255076.9518418675</v>
      </c>
    </row>
    <row r="73" spans="1:7" ht="15" customHeight="1">
      <c r="A73">
        <f>Timing!A44</f>
        <v>28</v>
      </c>
      <c r="B73" s="82">
        <f>Timing!B44</f>
        <v>48665</v>
      </c>
      <c r="C73" s="49">
        <f t="array" ref="C73">'Operating Cash Flow'!P32 - 'CapEx &amp; uses'!P49 + IF(A73=Timing!$B$6, Exit!L51, 0) - SUMPRODUCT(($B$4:$B$8=B73)*$D$4:$D$8)</f>
        <v>56845115.368472427</v>
      </c>
      <c r="E73">
        <f t="shared" si="1"/>
        <v>28</v>
      </c>
      <c r="F73" s="82">
        <f t="shared" si="2"/>
        <v>48665</v>
      </c>
      <c r="G73" s="49">
        <f>C73-IF($I$99=1,E118+IF(AND($I$98=1,A73=Exit!$B$15),F117,0),0)</f>
        <v>11001365.368472427</v>
      </c>
    </row>
    <row r="74" spans="1:7" ht="15" customHeight="1">
      <c r="A74">
        <f>Timing!A45</f>
        <v>29</v>
      </c>
      <c r="B74" s="82">
        <f>Timing!B45</f>
        <v>48757</v>
      </c>
      <c r="C74" s="49">
        <f t="array" ref="C74">'Operating Cash Flow'!P33 - 'CapEx &amp; uses'!P50 + IF(A74=Timing!$B$6, Exit!L52, 0) - SUMPRODUCT(($B$4:$B$8=B74)*$D$4:$D$8)</f>
        <v>3896055.808622119</v>
      </c>
      <c r="E74">
        <f t="shared" si="1"/>
        <v>29</v>
      </c>
      <c r="F74" s="82">
        <f t="shared" si="2"/>
        <v>48757</v>
      </c>
      <c r="G74" s="49">
        <f>C74-IF($I$99=1,E119+IF(AND($I$98=1,A74=Exit!$B$15),F118,0),0)</f>
        <v>3052305.808622119</v>
      </c>
    </row>
    <row r="75" spans="1:7" ht="15" customHeight="1">
      <c r="A75">
        <f>Timing!A46</f>
        <v>30</v>
      </c>
      <c r="B75" s="82">
        <f>Timing!B46</f>
        <v>48849</v>
      </c>
      <c r="C75" s="49">
        <f t="array" ref="C75">'Operating Cash Flow'!P34 - 'CapEx &amp; uses'!P51 + IF(A75=Timing!$B$6, Exit!L53, 0) - SUMPRODUCT(($B$4:$B$8=B75)*$D$4:$D$8)</f>
        <v>3932894.7038376722</v>
      </c>
      <c r="E75">
        <f t="shared" si="1"/>
        <v>30</v>
      </c>
      <c r="F75" s="82">
        <f t="shared" si="2"/>
        <v>48849</v>
      </c>
      <c r="G75" s="49">
        <f>C75-IF($I$99=1,E120+IF(AND($I$98=1,A75=Exit!$B$15),F119,0),0)</f>
        <v>3089144.7038376722</v>
      </c>
    </row>
    <row r="76" spans="1:7" ht="15" customHeight="1">
      <c r="A76">
        <f>Timing!A47</f>
        <v>31</v>
      </c>
      <c r="B76" s="82">
        <f>Timing!B47</f>
        <v>48940</v>
      </c>
      <c r="C76" s="49">
        <f t="array" ref="C76">'Operating Cash Flow'!P35 - 'CapEx &amp; uses'!P52 + IF(A76=Timing!$B$6, Exit!L54, 0) - SUMPRODUCT(($B$4:$B$8=B76)*$D$4:$D$8)</f>
        <v>3970654.5714336135</v>
      </c>
      <c r="E76">
        <f t="shared" si="1"/>
        <v>31</v>
      </c>
      <c r="F76" s="82">
        <f t="shared" si="2"/>
        <v>48940</v>
      </c>
      <c r="G76" s="49">
        <f>C76-IF($I$99=1,E121+IF(AND($I$98=1,A76=Exit!$B$15),F120,0),0)</f>
        <v>3126904.5714336135</v>
      </c>
    </row>
    <row r="77" spans="1:7" ht="15" customHeight="1">
      <c r="A77">
        <f>Timing!A48</f>
        <v>32</v>
      </c>
      <c r="B77" s="82">
        <f>Timing!B48</f>
        <v>49030</v>
      </c>
      <c r="C77" s="49">
        <f t="array" ref="C77">'Operating Cash Flow'!P36 - 'CapEx &amp; uses'!P53 + IF(A77=Timing!$B$6, Exit!L55, 0) - SUMPRODUCT(($B$4:$B$8=B77)*$D$4:$D$8)</f>
        <v>4009358.4357194537</v>
      </c>
      <c r="E77">
        <f t="shared" si="1"/>
        <v>32</v>
      </c>
      <c r="F77" s="82">
        <f t="shared" si="2"/>
        <v>49030</v>
      </c>
      <c r="G77" s="49">
        <f>C77-IF($I$99=1,E122+IF(AND($I$98=1,A77=Exit!$B$15),F121,0),0)</f>
        <v>3165608.4357194537</v>
      </c>
    </row>
    <row r="78" spans="1:7" ht="15" customHeight="1">
      <c r="A78">
        <f>Timing!A49</f>
        <v>33</v>
      </c>
      <c r="B78" s="82">
        <f>Timing!B49</f>
        <v>49122</v>
      </c>
      <c r="C78" s="49">
        <f t="array" ref="C78">'Operating Cash Flow'!P37 - 'CapEx &amp; uses'!P54 + IF(A78=Timing!$B$6, Exit!L56, 0) - SUMPRODUCT(($B$4:$B$8=B78)*$D$4:$D$8)</f>
        <v>4049029.8966124398</v>
      </c>
      <c r="E78">
        <f t="shared" si="1"/>
        <v>33</v>
      </c>
      <c r="F78" s="82">
        <f t="shared" si="2"/>
        <v>49122</v>
      </c>
      <c r="G78" s="49">
        <f>C78-IF($I$99=1,E123+IF(AND($I$98=1,A78=Exit!$B$15),F122,0),0)</f>
        <v>3205279.8966124398</v>
      </c>
    </row>
    <row r="79" spans="1:7" ht="15" customHeight="1">
      <c r="A79">
        <f>Timing!A50</f>
        <v>34</v>
      </c>
      <c r="B79" s="82">
        <f>Timing!B50</f>
        <v>49214</v>
      </c>
      <c r="C79" s="49">
        <f t="array" ref="C79">'Operating Cash Flow'!P38 - 'CapEx &amp; uses'!P55 + IF(A79=Timing!$B$6, Exit!L57, 0) - SUMPRODUCT(($B$4:$B$8=B79)*$D$4:$D$8)</f>
        <v>4089693.1440277509</v>
      </c>
      <c r="E79">
        <f t="shared" si="1"/>
        <v>34</v>
      </c>
      <c r="F79" s="82">
        <f t="shared" si="2"/>
        <v>49214</v>
      </c>
      <c r="G79" s="49">
        <f>C79-IF($I$99=1,E124+IF(AND($I$98=1,A79=Exit!$B$15),F123,0),0)</f>
        <v>3245943.1440277509</v>
      </c>
    </row>
    <row r="80" spans="1:7" ht="15" customHeight="1">
      <c r="A80">
        <f>Timing!A51</f>
        <v>35</v>
      </c>
      <c r="B80" s="82">
        <f>Timing!B51</f>
        <v>49305</v>
      </c>
      <c r="C80" s="49">
        <f t="array" ref="C80">'Operating Cash Flow'!P39 - 'CapEx &amp; uses'!P56 + IF(A80=Timing!$B$6, Exit!L58, 0) - SUMPRODUCT(($B$4:$B$8=B80)*$D$4:$D$8)</f>
        <v>4131372.9726284444</v>
      </c>
      <c r="E80">
        <f t="shared" si="1"/>
        <v>35</v>
      </c>
      <c r="F80" s="82">
        <f t="shared" si="2"/>
        <v>49305</v>
      </c>
      <c r="G80" s="49">
        <f>C80-IF($I$99=1,E125+IF(AND($I$98=1,A80=Exit!$B$15),F124,0),0)</f>
        <v>3287622.9726284444</v>
      </c>
    </row>
    <row r="81" spans="1:10" ht="15" customHeight="1">
      <c r="A81">
        <f>Timing!A52</f>
        <v>36</v>
      </c>
      <c r="B81" s="82">
        <f>Timing!B52</f>
        <v>49395</v>
      </c>
      <c r="C81" s="49">
        <f t="array" ref="C81">'Operating Cash Flow'!P40 - 'CapEx &amp; uses'!P57 + IF(A81=Timing!$B$6, Exit!L59, 0) - SUMPRODUCT(($B$4:$B$8=B81)*$D$4:$D$8)</f>
        <v>4174094.7969441554</v>
      </c>
      <c r="E81">
        <f t="shared" si="1"/>
        <v>36</v>
      </c>
      <c r="F81" s="82">
        <f t="shared" si="2"/>
        <v>49395</v>
      </c>
      <c r="G81" s="49">
        <f>C81-IF($I$99=1,E126+IF(AND($I$98=1,A81=Exit!$B$15),F125,0),0)</f>
        <v>3330344.7969441554</v>
      </c>
    </row>
    <row r="82" spans="1:10" ht="15" customHeight="1">
      <c r="A82">
        <f>Timing!A53</f>
        <v>37</v>
      </c>
      <c r="B82" s="82">
        <f>Timing!B53</f>
        <v>49487</v>
      </c>
      <c r="C82" s="49">
        <f t="array" ref="C82">'Operating Cash Flow'!P41 - 'CapEx &amp; uses'!P58 + IF(A82=Timing!$B$6, Exit!L60, 0) - SUMPRODUCT(($B$4:$B$8=B82)*$D$4:$D$8)</f>
        <v>4217884.6668677591</v>
      </c>
      <c r="E82">
        <f t="shared" si="1"/>
        <v>37</v>
      </c>
      <c r="F82" s="82">
        <f t="shared" si="2"/>
        <v>49487</v>
      </c>
      <c r="G82" s="49">
        <f>C82-IF($I$99=1,E127+IF(AND($I$98=1,A82=Exit!$B$15),F126,0),0)</f>
        <v>3374134.6668677591</v>
      </c>
    </row>
    <row r="83" spans="1:10" ht="15" customHeight="1">
      <c r="A83">
        <f>Timing!A54</f>
        <v>38</v>
      </c>
      <c r="B83" s="82">
        <f>Timing!B54</f>
        <v>49579</v>
      </c>
      <c r="C83" s="49">
        <f t="array" ref="C83">'Operating Cash Flow'!P42 - 'CapEx &amp; uses'!P59 + IF(A83=Timing!$B$6, Exit!L61, 0) - SUMPRODUCT(($B$4:$B$8=B83)*$D$4:$D$8)</f>
        <v>4262769.2835394535</v>
      </c>
      <c r="E83">
        <f t="shared" si="1"/>
        <v>38</v>
      </c>
      <c r="F83" s="82">
        <f t="shared" si="2"/>
        <v>49579</v>
      </c>
      <c r="G83" s="49">
        <f>C83-IF($I$99=1,E128+IF(AND($I$98=1,A83=Exit!$B$15),F127,0),0)</f>
        <v>3419019.2835394535</v>
      </c>
    </row>
    <row r="84" spans="1:10" ht="15" customHeight="1">
      <c r="A84">
        <f>Timing!A55</f>
        <v>39</v>
      </c>
      <c r="B84" s="82">
        <f>Timing!B55</f>
        <v>49670</v>
      </c>
      <c r="C84" s="49">
        <f t="array" ref="C84">'Operating Cash Flow'!P43 - 'CapEx &amp; uses'!P60 + IF(A84=Timing!$B$6, Exit!L62, 0) - SUMPRODUCT(($B$4:$B$8=B84)*$D$4:$D$8)</f>
        <v>4308776.0156279402</v>
      </c>
      <c r="E84">
        <f t="shared" si="1"/>
        <v>39</v>
      </c>
      <c r="F84" s="82">
        <f t="shared" si="2"/>
        <v>49670</v>
      </c>
      <c r="G84" s="49">
        <f>C84-IF($I$99=1,E129+IF(AND($I$98=1,A84=Exit!$B$15),F128,0),0)</f>
        <v>3465026.0156279402</v>
      </c>
    </row>
    <row r="85" spans="1:10" ht="15" customHeight="1">
      <c r="A85">
        <f>Timing!A56</f>
        <v>40</v>
      </c>
      <c r="B85" s="82">
        <f>Timing!B56</f>
        <v>49761</v>
      </c>
      <c r="C85" s="49">
        <f t="array" ref="C85">'Operating Cash Flow'!P44 - 'CapEx &amp; uses'!P61 + IF(A85=Timing!$B$6, Exit!L63, 0) - SUMPRODUCT(($B$4:$B$8=B85)*$D$4:$D$8)</f>
        <v>4355932.9160186378</v>
      </c>
      <c r="E85">
        <f t="shared" si="1"/>
        <v>40</v>
      </c>
      <c r="F85" s="82">
        <f t="shared" si="2"/>
        <v>49761</v>
      </c>
      <c r="G85" s="49">
        <f>C85-IF($I$99=1,E130+IF(AND($I$98=1,A85=Exit!$B$15),F129,0),0)</f>
        <v>3512182.9160186378</v>
      </c>
    </row>
    <row r="88" spans="1:10" ht="26.25" customHeight="1">
      <c r="A88" s="355" t="s">
        <v>248</v>
      </c>
      <c r="B88" s="355"/>
      <c r="C88" s="355"/>
      <c r="D88" s="355"/>
      <c r="E88" s="355"/>
      <c r="F88" s="355"/>
    </row>
    <row r="89" spans="1:10" ht="15" customHeight="1">
      <c r="A89" s="83" t="s">
        <v>245</v>
      </c>
      <c r="B89" s="83" t="s">
        <v>149</v>
      </c>
      <c r="C89" s="83" t="s">
        <v>249</v>
      </c>
      <c r="D89" s="83" t="s">
        <v>250</v>
      </c>
      <c r="E89" s="83" t="s">
        <v>251</v>
      </c>
      <c r="F89" s="83" t="s">
        <v>252</v>
      </c>
    </row>
    <row r="90" spans="1:10" ht="15" customHeight="1">
      <c r="A90">
        <f>Timing!A16</f>
        <v>0</v>
      </c>
      <c r="B90" s="82">
        <f>Timing!B16</f>
        <v>46108</v>
      </c>
      <c r="C90" s="49">
        <v>0</v>
      </c>
      <c r="D90" s="49">
        <v>0</v>
      </c>
      <c r="E90" s="49">
        <v>0</v>
      </c>
      <c r="F90" s="49">
        <f>$I$91</f>
        <v>40000000</v>
      </c>
      <c r="H90" s="94" t="s">
        <v>253</v>
      </c>
    </row>
    <row r="91" spans="1:10" ht="15" customHeight="1">
      <c r="A91">
        <f>Timing!A17</f>
        <v>1</v>
      </c>
      <c r="B91" s="82">
        <f>Timing!B17</f>
        <v>46200</v>
      </c>
      <c r="C91" s="49">
        <f t="shared" ref="C91:C130" si="3">IF($I$99=1, F90*IF(AND($I$105=1, B91&gt;$I$96), $I$104, $I$102)/4, 0)</f>
        <v>950000</v>
      </c>
      <c r="D91" s="100">
        <f t="shared" ref="D91:D130" si="4">IF($I$94=1, 0, IF(A91&lt;=$I$95, 0, F90/($I$103-$I$95)))</f>
        <v>0</v>
      </c>
      <c r="E91" s="49">
        <f t="shared" ref="E91:E130" si="5">C91+D91</f>
        <v>950000</v>
      </c>
      <c r="F91" s="49">
        <f t="shared" ref="F91:F130" si="6">IF(AND($I$105=1, B91&gt;=$I$96, B90&lt;$I$96), $I$97, F90-D91)</f>
        <v>40000000</v>
      </c>
      <c r="H91" s="101" t="s">
        <v>72</v>
      </c>
      <c r="I91" s="88">
        <f>Assumptions!J45</f>
        <v>40000000</v>
      </c>
    </row>
    <row r="92" spans="1:10" ht="15" customHeight="1">
      <c r="A92">
        <f>Timing!A18</f>
        <v>2</v>
      </c>
      <c r="B92" s="82">
        <f>Timing!B18</f>
        <v>46292</v>
      </c>
      <c r="C92" s="49">
        <f t="shared" si="3"/>
        <v>950000</v>
      </c>
      <c r="D92" s="100">
        <f t="shared" si="4"/>
        <v>0</v>
      </c>
      <c r="E92" s="49">
        <f t="shared" si="5"/>
        <v>950000</v>
      </c>
      <c r="F92" s="49">
        <f t="shared" si="6"/>
        <v>40000000</v>
      </c>
      <c r="H92" s="101" t="s">
        <v>254</v>
      </c>
      <c r="I92" s="91">
        <f>Assumptions!J46</f>
        <v>9.5000000000000001E-2</v>
      </c>
    </row>
    <row r="93" spans="1:10" ht="15" customHeight="1">
      <c r="A93">
        <f>Timing!A19</f>
        <v>3</v>
      </c>
      <c r="B93" s="82">
        <f>Timing!B19</f>
        <v>46383</v>
      </c>
      <c r="C93" s="49">
        <f t="shared" si="3"/>
        <v>950000</v>
      </c>
      <c r="D93" s="100">
        <f t="shared" si="4"/>
        <v>0</v>
      </c>
      <c r="E93" s="49">
        <f t="shared" si="5"/>
        <v>950000</v>
      </c>
      <c r="F93" s="49">
        <f t="shared" si="6"/>
        <v>40000000</v>
      </c>
      <c r="H93" s="102" t="s">
        <v>255</v>
      </c>
      <c r="I93" s="3">
        <v>1</v>
      </c>
      <c r="J93" s="4" t="s">
        <v>256</v>
      </c>
    </row>
    <row r="94" spans="1:10" ht="15" customHeight="1">
      <c r="A94">
        <f>Timing!A20</f>
        <v>4</v>
      </c>
      <c r="B94" s="82">
        <f>Timing!B20</f>
        <v>46473</v>
      </c>
      <c r="C94" s="49">
        <f t="shared" si="3"/>
        <v>950000</v>
      </c>
      <c r="D94" s="100">
        <f t="shared" si="4"/>
        <v>0</v>
      </c>
      <c r="E94" s="49">
        <f t="shared" si="5"/>
        <v>950000</v>
      </c>
      <c r="F94" s="49">
        <f t="shared" si="6"/>
        <v>40000000</v>
      </c>
      <c r="H94" s="102" t="s">
        <v>257</v>
      </c>
      <c r="I94" s="3">
        <v>1</v>
      </c>
      <c r="J94" s="4" t="s">
        <v>258</v>
      </c>
    </row>
    <row r="95" spans="1:10" ht="15" customHeight="1">
      <c r="A95">
        <f>Timing!A21</f>
        <v>5</v>
      </c>
      <c r="B95" s="82">
        <f>Timing!B21</f>
        <v>46565</v>
      </c>
      <c r="C95" s="49">
        <f t="shared" si="3"/>
        <v>950000</v>
      </c>
      <c r="D95" s="100">
        <f t="shared" si="4"/>
        <v>0</v>
      </c>
      <c r="E95" s="49">
        <f t="shared" si="5"/>
        <v>950000</v>
      </c>
      <c r="F95" s="49">
        <f t="shared" si="6"/>
        <v>40000000</v>
      </c>
      <c r="H95" s="101" t="s">
        <v>259</v>
      </c>
      <c r="I95" s="3">
        <v>9</v>
      </c>
      <c r="J95" s="4" t="s">
        <v>260</v>
      </c>
    </row>
    <row r="96" spans="1:10" ht="15" customHeight="1">
      <c r="A96">
        <f>Timing!A22</f>
        <v>6</v>
      </c>
      <c r="B96" s="82">
        <f>Timing!B22</f>
        <v>46657</v>
      </c>
      <c r="C96" s="49">
        <f t="shared" si="3"/>
        <v>950000</v>
      </c>
      <c r="D96" s="100">
        <f t="shared" si="4"/>
        <v>0</v>
      </c>
      <c r="E96" s="49">
        <f t="shared" si="5"/>
        <v>950000</v>
      </c>
      <c r="F96" s="49">
        <f t="shared" si="6"/>
        <v>40000000</v>
      </c>
      <c r="H96" s="101" t="s">
        <v>261</v>
      </c>
      <c r="I96" s="87">
        <v>47166</v>
      </c>
    </row>
    <row r="97" spans="1:10" ht="15" customHeight="1">
      <c r="A97">
        <f>Timing!A23</f>
        <v>7</v>
      </c>
      <c r="B97" s="82">
        <f>Timing!B23</f>
        <v>46748</v>
      </c>
      <c r="C97" s="49">
        <f t="shared" si="3"/>
        <v>950000</v>
      </c>
      <c r="D97" s="100">
        <f t="shared" si="4"/>
        <v>0</v>
      </c>
      <c r="E97" s="49">
        <f t="shared" si="5"/>
        <v>950000</v>
      </c>
      <c r="F97" s="49">
        <f t="shared" si="6"/>
        <v>40000000</v>
      </c>
      <c r="H97" s="101" t="s">
        <v>262</v>
      </c>
      <c r="I97" s="49">
        <v>45000000</v>
      </c>
      <c r="J97" s="4" t="s">
        <v>263</v>
      </c>
    </row>
    <row r="98" spans="1:10" ht="15" customHeight="1">
      <c r="A98">
        <f>Timing!A24</f>
        <v>8</v>
      </c>
      <c r="B98" s="82">
        <f>Timing!B24</f>
        <v>46839</v>
      </c>
      <c r="C98" s="49">
        <f t="shared" si="3"/>
        <v>950000</v>
      </c>
      <c r="D98" s="100">
        <f t="shared" si="4"/>
        <v>0</v>
      </c>
      <c r="E98" s="49">
        <f t="shared" si="5"/>
        <v>950000</v>
      </c>
      <c r="F98" s="49">
        <f t="shared" si="6"/>
        <v>40000000</v>
      </c>
      <c r="H98" s="103" t="s">
        <v>264</v>
      </c>
      <c r="I98" s="3">
        <v>1</v>
      </c>
      <c r="J98" s="4" t="s">
        <v>265</v>
      </c>
    </row>
    <row r="99" spans="1:10" ht="15" customHeight="1">
      <c r="A99">
        <f>Timing!A25</f>
        <v>9</v>
      </c>
      <c r="B99" s="82">
        <f>Timing!B25</f>
        <v>46931</v>
      </c>
      <c r="C99" s="49">
        <f t="shared" si="3"/>
        <v>950000</v>
      </c>
      <c r="D99" s="100">
        <f t="shared" si="4"/>
        <v>0</v>
      </c>
      <c r="E99" s="49">
        <f t="shared" si="5"/>
        <v>950000</v>
      </c>
      <c r="F99" s="49">
        <f t="shared" si="6"/>
        <v>40000000</v>
      </c>
      <c r="H99" s="104" t="s">
        <v>266</v>
      </c>
      <c r="I99" s="86">
        <v>1</v>
      </c>
      <c r="J99" s="4" t="s">
        <v>267</v>
      </c>
    </row>
    <row r="100" spans="1:10" ht="15" customHeight="1">
      <c r="A100">
        <f>Timing!A26</f>
        <v>10</v>
      </c>
      <c r="B100" s="82">
        <f>Timing!B26</f>
        <v>47023</v>
      </c>
      <c r="C100" s="49">
        <f t="shared" si="3"/>
        <v>950000</v>
      </c>
      <c r="D100" s="100">
        <f t="shared" si="4"/>
        <v>0</v>
      </c>
      <c r="E100" s="49">
        <f t="shared" si="5"/>
        <v>950000</v>
      </c>
      <c r="F100" s="49">
        <f t="shared" si="6"/>
        <v>40000000</v>
      </c>
      <c r="H100" s="4" t="s">
        <v>268</v>
      </c>
      <c r="I100" s="41">
        <v>5.2999999999999999E-2</v>
      </c>
    </row>
    <row r="101" spans="1:10" ht="15" customHeight="1">
      <c r="A101">
        <f>Timing!A27</f>
        <v>11</v>
      </c>
      <c r="B101" s="82">
        <f>Timing!B27</f>
        <v>47114</v>
      </c>
      <c r="C101" s="49">
        <f t="shared" si="3"/>
        <v>950000</v>
      </c>
      <c r="D101" s="100">
        <f t="shared" si="4"/>
        <v>0</v>
      </c>
      <c r="E101" s="49">
        <f t="shared" si="5"/>
        <v>950000</v>
      </c>
      <c r="F101" s="49">
        <f t="shared" si="6"/>
        <v>40000000</v>
      </c>
      <c r="H101" s="4" t="s">
        <v>269</v>
      </c>
      <c r="I101" s="41">
        <v>4.2000000000000003E-2</v>
      </c>
    </row>
    <row r="102" spans="1:10" ht="15" customHeight="1">
      <c r="A102">
        <f>Timing!A28</f>
        <v>12</v>
      </c>
      <c r="B102" s="82">
        <f>Timing!B28</f>
        <v>47204</v>
      </c>
      <c r="C102" s="49">
        <f t="shared" si="3"/>
        <v>750000</v>
      </c>
      <c r="D102" s="100">
        <f t="shared" si="4"/>
        <v>0</v>
      </c>
      <c r="E102" s="49">
        <f t="shared" si="5"/>
        <v>750000</v>
      </c>
      <c r="F102" s="49">
        <f t="shared" si="6"/>
        <v>45000000</v>
      </c>
      <c r="H102" s="4" t="s">
        <v>270</v>
      </c>
      <c r="I102" s="41">
        <f>IF($I$93=1, $I$92, $I$100+$I$101)</f>
        <v>9.5000000000000001E-2</v>
      </c>
    </row>
    <row r="103" spans="1:10" ht="15" customHeight="1">
      <c r="A103">
        <f>Timing!A29</f>
        <v>13</v>
      </c>
      <c r="B103" s="82">
        <f>Timing!B29</f>
        <v>47296</v>
      </c>
      <c r="C103" s="49">
        <f t="shared" si="3"/>
        <v>843750</v>
      </c>
      <c r="D103" s="100">
        <f t="shared" si="4"/>
        <v>0</v>
      </c>
      <c r="E103" s="49">
        <f t="shared" si="5"/>
        <v>843750</v>
      </c>
      <c r="F103" s="49">
        <f t="shared" si="6"/>
        <v>45000000</v>
      </c>
      <c r="H103" s="4" t="s">
        <v>271</v>
      </c>
      <c r="I103" s="105">
        <v>40</v>
      </c>
    </row>
    <row r="104" spans="1:10" ht="15" customHeight="1">
      <c r="A104">
        <f>Timing!A30</f>
        <v>14</v>
      </c>
      <c r="B104" s="82">
        <f>Timing!B30</f>
        <v>47388</v>
      </c>
      <c r="C104" s="49">
        <f t="shared" si="3"/>
        <v>843750</v>
      </c>
      <c r="D104" s="100">
        <f t="shared" si="4"/>
        <v>0</v>
      </c>
      <c r="E104" s="49">
        <f t="shared" si="5"/>
        <v>843750</v>
      </c>
      <c r="F104" s="49">
        <f t="shared" si="6"/>
        <v>45000000</v>
      </c>
      <c r="H104" s="4" t="s">
        <v>272</v>
      </c>
      <c r="I104" s="41">
        <v>7.4999999999999997E-2</v>
      </c>
    </row>
    <row r="105" spans="1:10" ht="15" customHeight="1">
      <c r="A105">
        <f>Timing!A31</f>
        <v>15</v>
      </c>
      <c r="B105" s="82">
        <f>Timing!B31</f>
        <v>47479</v>
      </c>
      <c r="C105" s="49">
        <f t="shared" si="3"/>
        <v>843750</v>
      </c>
      <c r="D105" s="100">
        <f t="shared" si="4"/>
        <v>0</v>
      </c>
      <c r="E105" s="49">
        <f t="shared" si="5"/>
        <v>843750</v>
      </c>
      <c r="F105" s="49">
        <f t="shared" si="6"/>
        <v>45000000</v>
      </c>
      <c r="H105" s="22" t="s">
        <v>273</v>
      </c>
      <c r="I105" s="106">
        <v>1</v>
      </c>
      <c r="J105" s="4" t="s">
        <v>274</v>
      </c>
    </row>
    <row r="106" spans="1:10" ht="15" customHeight="1">
      <c r="A106">
        <f>Timing!A32</f>
        <v>16</v>
      </c>
      <c r="B106" s="82">
        <f>Timing!B32</f>
        <v>47569</v>
      </c>
      <c r="C106" s="49">
        <f t="shared" si="3"/>
        <v>843750</v>
      </c>
      <c r="D106" s="100">
        <f t="shared" si="4"/>
        <v>0</v>
      </c>
      <c r="E106" s="49">
        <f t="shared" si="5"/>
        <v>843750</v>
      </c>
      <c r="F106" s="49">
        <f t="shared" si="6"/>
        <v>45000000</v>
      </c>
    </row>
    <row r="107" spans="1:10" ht="15" customHeight="1">
      <c r="A107">
        <f>Timing!A33</f>
        <v>17</v>
      </c>
      <c r="B107" s="82">
        <f>Timing!B33</f>
        <v>47661</v>
      </c>
      <c r="C107" s="49">
        <f t="shared" si="3"/>
        <v>843750</v>
      </c>
      <c r="D107" s="100">
        <f t="shared" si="4"/>
        <v>0</v>
      </c>
      <c r="E107" s="49">
        <f t="shared" si="5"/>
        <v>843750</v>
      </c>
      <c r="F107" s="49">
        <f t="shared" si="6"/>
        <v>45000000</v>
      </c>
    </row>
    <row r="108" spans="1:10" ht="15" customHeight="1">
      <c r="A108">
        <f>Timing!A34</f>
        <v>18</v>
      </c>
      <c r="B108" s="82">
        <f>Timing!B34</f>
        <v>47753</v>
      </c>
      <c r="C108" s="49">
        <f t="shared" si="3"/>
        <v>843750</v>
      </c>
      <c r="D108" s="100">
        <f t="shared" si="4"/>
        <v>0</v>
      </c>
      <c r="E108" s="49">
        <f t="shared" si="5"/>
        <v>843750</v>
      </c>
      <c r="F108" s="49">
        <f t="shared" si="6"/>
        <v>45000000</v>
      </c>
    </row>
    <row r="109" spans="1:10" ht="15" customHeight="1">
      <c r="A109">
        <f>Timing!A35</f>
        <v>19</v>
      </c>
      <c r="B109" s="82">
        <f>Timing!B35</f>
        <v>47844</v>
      </c>
      <c r="C109" s="49">
        <f t="shared" si="3"/>
        <v>843750</v>
      </c>
      <c r="D109" s="100">
        <f t="shared" si="4"/>
        <v>0</v>
      </c>
      <c r="E109" s="49">
        <f t="shared" si="5"/>
        <v>843750</v>
      </c>
      <c r="F109" s="49">
        <f t="shared" si="6"/>
        <v>45000000</v>
      </c>
    </row>
    <row r="110" spans="1:10" ht="15" customHeight="1">
      <c r="A110">
        <f>Timing!A36</f>
        <v>20</v>
      </c>
      <c r="B110" s="82">
        <f>Timing!B36</f>
        <v>47934</v>
      </c>
      <c r="C110" s="49">
        <f t="shared" si="3"/>
        <v>843750</v>
      </c>
      <c r="D110" s="100">
        <f t="shared" si="4"/>
        <v>0</v>
      </c>
      <c r="E110" s="49">
        <f t="shared" si="5"/>
        <v>843750</v>
      </c>
      <c r="F110" s="49">
        <f t="shared" si="6"/>
        <v>45000000</v>
      </c>
    </row>
    <row r="111" spans="1:10" ht="15" customHeight="1">
      <c r="A111">
        <f>Timing!A37</f>
        <v>21</v>
      </c>
      <c r="B111" s="82">
        <f>Timing!B37</f>
        <v>48026</v>
      </c>
      <c r="C111" s="49">
        <f t="shared" si="3"/>
        <v>843750</v>
      </c>
      <c r="D111" s="100">
        <f t="shared" si="4"/>
        <v>0</v>
      </c>
      <c r="E111" s="49">
        <f t="shared" si="5"/>
        <v>843750</v>
      </c>
      <c r="F111" s="49">
        <f t="shared" si="6"/>
        <v>45000000</v>
      </c>
    </row>
    <row r="112" spans="1:10" ht="15" customHeight="1">
      <c r="A112">
        <f>Timing!A38</f>
        <v>22</v>
      </c>
      <c r="B112" s="82">
        <f>Timing!B38</f>
        <v>48118</v>
      </c>
      <c r="C112" s="49">
        <f t="shared" si="3"/>
        <v>843750</v>
      </c>
      <c r="D112" s="100">
        <f t="shared" si="4"/>
        <v>0</v>
      </c>
      <c r="E112" s="49">
        <f t="shared" si="5"/>
        <v>843750</v>
      </c>
      <c r="F112" s="49">
        <f t="shared" si="6"/>
        <v>45000000</v>
      </c>
    </row>
    <row r="113" spans="1:6" ht="15" customHeight="1">
      <c r="A113">
        <f>Timing!A39</f>
        <v>23</v>
      </c>
      <c r="B113" s="82">
        <f>Timing!B39</f>
        <v>48209</v>
      </c>
      <c r="C113" s="49">
        <f t="shared" si="3"/>
        <v>843750</v>
      </c>
      <c r="D113" s="100">
        <f t="shared" si="4"/>
        <v>0</v>
      </c>
      <c r="E113" s="49">
        <f t="shared" si="5"/>
        <v>843750</v>
      </c>
      <c r="F113" s="49">
        <f t="shared" si="6"/>
        <v>45000000</v>
      </c>
    </row>
    <row r="114" spans="1:6" ht="15" customHeight="1">
      <c r="A114">
        <f>Timing!A40</f>
        <v>24</v>
      </c>
      <c r="B114" s="82">
        <f>Timing!B40</f>
        <v>48300</v>
      </c>
      <c r="C114" s="49">
        <f t="shared" si="3"/>
        <v>843750</v>
      </c>
      <c r="D114" s="100">
        <f t="shared" si="4"/>
        <v>0</v>
      </c>
      <c r="E114" s="49">
        <f t="shared" si="5"/>
        <v>843750</v>
      </c>
      <c r="F114" s="49">
        <f t="shared" si="6"/>
        <v>45000000</v>
      </c>
    </row>
    <row r="115" spans="1:6" ht="15" customHeight="1">
      <c r="A115">
        <f>Timing!A41</f>
        <v>25</v>
      </c>
      <c r="B115" s="82">
        <f>Timing!B41</f>
        <v>48392</v>
      </c>
      <c r="C115" s="49">
        <f t="shared" si="3"/>
        <v>843750</v>
      </c>
      <c r="D115" s="100">
        <f t="shared" si="4"/>
        <v>0</v>
      </c>
      <c r="E115" s="49">
        <f t="shared" si="5"/>
        <v>843750</v>
      </c>
      <c r="F115" s="49">
        <f t="shared" si="6"/>
        <v>45000000</v>
      </c>
    </row>
    <row r="116" spans="1:6" ht="15" customHeight="1">
      <c r="A116">
        <f>Timing!A42</f>
        <v>26</v>
      </c>
      <c r="B116" s="82">
        <f>Timing!B42</f>
        <v>48484</v>
      </c>
      <c r="C116" s="49">
        <f t="shared" si="3"/>
        <v>843750</v>
      </c>
      <c r="D116" s="100">
        <f t="shared" si="4"/>
        <v>0</v>
      </c>
      <c r="E116" s="49">
        <f t="shared" si="5"/>
        <v>843750</v>
      </c>
      <c r="F116" s="49">
        <f t="shared" si="6"/>
        <v>45000000</v>
      </c>
    </row>
    <row r="117" spans="1:6" ht="15" customHeight="1">
      <c r="A117">
        <f>Timing!A43</f>
        <v>27</v>
      </c>
      <c r="B117" s="82">
        <f>Timing!B43</f>
        <v>48575</v>
      </c>
      <c r="C117" s="49">
        <f t="shared" si="3"/>
        <v>843750</v>
      </c>
      <c r="D117" s="100">
        <f t="shared" si="4"/>
        <v>0</v>
      </c>
      <c r="E117" s="49">
        <f t="shared" si="5"/>
        <v>843750</v>
      </c>
      <c r="F117" s="49">
        <f t="shared" si="6"/>
        <v>45000000</v>
      </c>
    </row>
    <row r="118" spans="1:6" ht="15" customHeight="1">
      <c r="A118">
        <f>Timing!A44</f>
        <v>28</v>
      </c>
      <c r="B118" s="82">
        <f>Timing!B44</f>
        <v>48665</v>
      </c>
      <c r="C118" s="49">
        <f t="shared" si="3"/>
        <v>843750</v>
      </c>
      <c r="D118" s="100">
        <f t="shared" si="4"/>
        <v>0</v>
      </c>
      <c r="E118" s="49">
        <f t="shared" si="5"/>
        <v>843750</v>
      </c>
      <c r="F118" s="49">
        <f t="shared" si="6"/>
        <v>45000000</v>
      </c>
    </row>
    <row r="119" spans="1:6" ht="15" customHeight="1">
      <c r="A119">
        <f>Timing!A45</f>
        <v>29</v>
      </c>
      <c r="B119" s="82">
        <f>Timing!B45</f>
        <v>48757</v>
      </c>
      <c r="C119" s="49">
        <f t="shared" si="3"/>
        <v>843750</v>
      </c>
      <c r="D119" s="100">
        <f t="shared" si="4"/>
        <v>0</v>
      </c>
      <c r="E119" s="49">
        <f t="shared" si="5"/>
        <v>843750</v>
      </c>
      <c r="F119" s="49">
        <f t="shared" si="6"/>
        <v>45000000</v>
      </c>
    </row>
    <row r="120" spans="1:6" ht="15" customHeight="1">
      <c r="A120">
        <f>Timing!A46</f>
        <v>30</v>
      </c>
      <c r="B120" s="82">
        <f>Timing!B46</f>
        <v>48849</v>
      </c>
      <c r="C120" s="49">
        <f t="shared" si="3"/>
        <v>843750</v>
      </c>
      <c r="D120" s="100">
        <f t="shared" si="4"/>
        <v>0</v>
      </c>
      <c r="E120" s="49">
        <f t="shared" si="5"/>
        <v>843750</v>
      </c>
      <c r="F120" s="49">
        <f t="shared" si="6"/>
        <v>45000000</v>
      </c>
    </row>
    <row r="121" spans="1:6" ht="15" customHeight="1">
      <c r="A121">
        <f>Timing!A47</f>
        <v>31</v>
      </c>
      <c r="B121" s="82">
        <f>Timing!B47</f>
        <v>48940</v>
      </c>
      <c r="C121" s="49">
        <f t="shared" si="3"/>
        <v>843750</v>
      </c>
      <c r="D121" s="100">
        <f t="shared" si="4"/>
        <v>0</v>
      </c>
      <c r="E121" s="49">
        <f t="shared" si="5"/>
        <v>843750</v>
      </c>
      <c r="F121" s="49">
        <f t="shared" si="6"/>
        <v>45000000</v>
      </c>
    </row>
    <row r="122" spans="1:6" ht="15" customHeight="1">
      <c r="A122">
        <f>Timing!A48</f>
        <v>32</v>
      </c>
      <c r="B122" s="82">
        <f>Timing!B48</f>
        <v>49030</v>
      </c>
      <c r="C122" s="49">
        <f t="shared" si="3"/>
        <v>843750</v>
      </c>
      <c r="D122" s="100">
        <f t="shared" si="4"/>
        <v>0</v>
      </c>
      <c r="E122" s="49">
        <f t="shared" si="5"/>
        <v>843750</v>
      </c>
      <c r="F122" s="49">
        <f t="shared" si="6"/>
        <v>45000000</v>
      </c>
    </row>
    <row r="123" spans="1:6" ht="15" customHeight="1">
      <c r="A123">
        <f>Timing!A49</f>
        <v>33</v>
      </c>
      <c r="B123" s="82">
        <f>Timing!B49</f>
        <v>49122</v>
      </c>
      <c r="C123" s="49">
        <f t="shared" si="3"/>
        <v>843750</v>
      </c>
      <c r="D123" s="100">
        <f t="shared" si="4"/>
        <v>0</v>
      </c>
      <c r="E123" s="49">
        <f t="shared" si="5"/>
        <v>843750</v>
      </c>
      <c r="F123" s="49">
        <f t="shared" si="6"/>
        <v>45000000</v>
      </c>
    </row>
    <row r="124" spans="1:6" ht="15" customHeight="1">
      <c r="A124">
        <f>Timing!A50</f>
        <v>34</v>
      </c>
      <c r="B124" s="82">
        <f>Timing!B50</f>
        <v>49214</v>
      </c>
      <c r="C124" s="49">
        <f t="shared" si="3"/>
        <v>843750</v>
      </c>
      <c r="D124" s="100">
        <f t="shared" si="4"/>
        <v>0</v>
      </c>
      <c r="E124" s="49">
        <f t="shared" si="5"/>
        <v>843750</v>
      </c>
      <c r="F124" s="49">
        <f t="shared" si="6"/>
        <v>45000000</v>
      </c>
    </row>
    <row r="125" spans="1:6" ht="15" customHeight="1">
      <c r="A125">
        <f>Timing!A51</f>
        <v>35</v>
      </c>
      <c r="B125" s="82">
        <f>Timing!B51</f>
        <v>49305</v>
      </c>
      <c r="C125" s="49">
        <f t="shared" si="3"/>
        <v>843750</v>
      </c>
      <c r="D125" s="100">
        <f t="shared" si="4"/>
        <v>0</v>
      </c>
      <c r="E125" s="49">
        <f t="shared" si="5"/>
        <v>843750</v>
      </c>
      <c r="F125" s="49">
        <f t="shared" si="6"/>
        <v>45000000</v>
      </c>
    </row>
    <row r="126" spans="1:6" ht="15" customHeight="1">
      <c r="A126">
        <f>Timing!A52</f>
        <v>36</v>
      </c>
      <c r="B126" s="82">
        <f>Timing!B52</f>
        <v>49395</v>
      </c>
      <c r="C126" s="49">
        <f t="shared" si="3"/>
        <v>843750</v>
      </c>
      <c r="D126" s="100">
        <f t="shared" si="4"/>
        <v>0</v>
      </c>
      <c r="E126" s="49">
        <f t="shared" si="5"/>
        <v>843750</v>
      </c>
      <c r="F126" s="49">
        <f t="shared" si="6"/>
        <v>45000000</v>
      </c>
    </row>
    <row r="127" spans="1:6" ht="15" customHeight="1">
      <c r="A127">
        <f>Timing!A53</f>
        <v>37</v>
      </c>
      <c r="B127" s="82">
        <f>Timing!B53</f>
        <v>49487</v>
      </c>
      <c r="C127" s="49">
        <f t="shared" si="3"/>
        <v>843750</v>
      </c>
      <c r="D127" s="100">
        <f t="shared" si="4"/>
        <v>0</v>
      </c>
      <c r="E127" s="49">
        <f t="shared" si="5"/>
        <v>843750</v>
      </c>
      <c r="F127" s="49">
        <f t="shared" si="6"/>
        <v>45000000</v>
      </c>
    </row>
    <row r="128" spans="1:6" ht="15" customHeight="1">
      <c r="A128">
        <f>Timing!A54</f>
        <v>38</v>
      </c>
      <c r="B128" s="82">
        <f>Timing!B54</f>
        <v>49579</v>
      </c>
      <c r="C128" s="49">
        <f t="shared" si="3"/>
        <v>843750</v>
      </c>
      <c r="D128" s="100">
        <f t="shared" si="4"/>
        <v>0</v>
      </c>
      <c r="E128" s="49">
        <f t="shared" si="5"/>
        <v>843750</v>
      </c>
      <c r="F128" s="49">
        <f t="shared" si="6"/>
        <v>45000000</v>
      </c>
    </row>
    <row r="129" spans="1:6" ht="15" customHeight="1">
      <c r="A129">
        <f>Timing!A55</f>
        <v>39</v>
      </c>
      <c r="B129" s="82">
        <f>Timing!B55</f>
        <v>49670</v>
      </c>
      <c r="C129" s="49">
        <f t="shared" si="3"/>
        <v>843750</v>
      </c>
      <c r="D129" s="100">
        <f t="shared" si="4"/>
        <v>0</v>
      </c>
      <c r="E129" s="49">
        <f t="shared" si="5"/>
        <v>843750</v>
      </c>
      <c r="F129" s="49">
        <f t="shared" si="6"/>
        <v>45000000</v>
      </c>
    </row>
    <row r="130" spans="1:6" ht="15" customHeight="1">
      <c r="A130">
        <f>Timing!A56</f>
        <v>40</v>
      </c>
      <c r="B130" s="82">
        <f>Timing!B56</f>
        <v>49761</v>
      </c>
      <c r="C130" s="49">
        <f t="shared" si="3"/>
        <v>843750</v>
      </c>
      <c r="D130" s="100">
        <f t="shared" si="4"/>
        <v>0</v>
      </c>
      <c r="E130" s="49">
        <f t="shared" si="5"/>
        <v>843750</v>
      </c>
      <c r="F130" s="49">
        <f t="shared" si="6"/>
        <v>45000000</v>
      </c>
    </row>
    <row r="131" spans="1:6" ht="15" customHeight="1">
      <c r="B131" s="82"/>
    </row>
    <row r="132" spans="1:6" ht="15" customHeight="1">
      <c r="B132" s="82"/>
    </row>
    <row r="133" spans="1:6" ht="15" customHeight="1">
      <c r="B133" s="82"/>
    </row>
    <row r="134" spans="1:6" ht="15" customHeight="1">
      <c r="B134" s="82"/>
    </row>
    <row r="135" spans="1:6" ht="15" customHeight="1">
      <c r="B135" s="82"/>
    </row>
    <row r="136" spans="1:6" ht="15" customHeight="1">
      <c r="B136" s="82"/>
    </row>
    <row r="137" spans="1:6" ht="15" customHeight="1">
      <c r="B137" s="82"/>
    </row>
    <row r="138" spans="1:6" ht="15" customHeight="1">
      <c r="B138" s="82"/>
    </row>
    <row r="139" spans="1:6" ht="15" customHeight="1">
      <c r="B139" s="82"/>
    </row>
    <row r="140" spans="1:6" ht="15" customHeight="1">
      <c r="B140" s="82"/>
    </row>
    <row r="141" spans="1:6" ht="15" customHeight="1">
      <c r="B141" s="82"/>
    </row>
    <row r="142" spans="1:6" ht="15" customHeight="1">
      <c r="B142" s="82"/>
    </row>
    <row r="143" spans="1:6" ht="15" customHeight="1">
      <c r="B143" s="82"/>
    </row>
    <row r="144" spans="1:6" ht="15" customHeight="1">
      <c r="B144" s="82"/>
    </row>
    <row r="145" spans="2:2" ht="15" customHeight="1">
      <c r="B145" s="82"/>
    </row>
    <row r="146" spans="2:2" ht="15" customHeight="1">
      <c r="B146" s="82"/>
    </row>
    <row r="147" spans="2:2" ht="15" customHeight="1">
      <c r="B147" s="82"/>
    </row>
    <row r="148" spans="2:2" ht="15" customHeight="1">
      <c r="B148" s="82"/>
    </row>
    <row r="149" spans="2:2" ht="15" customHeight="1">
      <c r="B149" s="82"/>
    </row>
    <row r="150" spans="2:2" ht="15" customHeight="1">
      <c r="B150" s="82"/>
    </row>
    <row r="151" spans="2:2" ht="15" customHeight="1">
      <c r="B151" s="82"/>
    </row>
    <row r="152" spans="2:2" ht="15" customHeight="1">
      <c r="B152" s="82"/>
    </row>
    <row r="153" spans="2:2" ht="15" customHeight="1">
      <c r="B153" s="82"/>
    </row>
    <row r="154" spans="2:2" ht="15" customHeight="1">
      <c r="B154" s="82"/>
    </row>
    <row r="155" spans="2:2" ht="15" customHeight="1">
      <c r="B155" s="82"/>
    </row>
    <row r="156" spans="2:2" ht="15" customHeight="1">
      <c r="B156" s="82"/>
    </row>
    <row r="157" spans="2:2" ht="15" customHeight="1">
      <c r="B157" s="82"/>
    </row>
    <row r="158" spans="2:2" ht="15" customHeight="1">
      <c r="B158" s="82"/>
    </row>
    <row r="159" spans="2:2" ht="15" customHeight="1">
      <c r="B159" s="82"/>
    </row>
    <row r="160" spans="2:2" ht="15" customHeight="1">
      <c r="B160" s="82"/>
    </row>
    <row r="161" spans="2:2" ht="15" customHeight="1">
      <c r="B161" s="82"/>
    </row>
    <row r="162" spans="2:2" ht="15" customHeight="1">
      <c r="B162" s="82"/>
    </row>
    <row r="163" spans="2:2" ht="15" customHeight="1">
      <c r="B163" s="82"/>
    </row>
    <row r="164" spans="2:2" ht="15" customHeight="1">
      <c r="B164" s="82"/>
    </row>
    <row r="165" spans="2:2" ht="15" customHeight="1">
      <c r="B165" s="82"/>
    </row>
    <row r="166" spans="2:2" ht="15" customHeight="1">
      <c r="B166" s="82"/>
    </row>
    <row r="167" spans="2:2" ht="15" customHeight="1">
      <c r="B167" s="82"/>
    </row>
    <row r="168" spans="2:2" ht="15" customHeight="1">
      <c r="B168" s="82"/>
    </row>
    <row r="169" spans="2:2" ht="15" customHeight="1">
      <c r="B169" s="82"/>
    </row>
    <row r="170" spans="2:2" ht="15" customHeight="1">
      <c r="B170" s="82"/>
    </row>
    <row r="171" spans="2:2" ht="15" customHeight="1">
      <c r="B171" s="82"/>
    </row>
    <row r="172" spans="2:2" ht="15" customHeight="1">
      <c r="B172" s="82"/>
    </row>
    <row r="173" spans="2:2" ht="15" customHeight="1">
      <c r="B173" s="82"/>
    </row>
    <row r="174" spans="2:2" ht="15" customHeight="1">
      <c r="B174" s="82"/>
    </row>
    <row r="175" spans="2:2" ht="15" customHeight="1">
      <c r="B175" s="82"/>
    </row>
    <row r="176" spans="2:2" ht="15" customHeight="1">
      <c r="B176" s="82"/>
    </row>
    <row r="177" spans="2:2" ht="15" customHeight="1">
      <c r="B177" s="82"/>
    </row>
    <row r="178" spans="2:2" ht="15" customHeight="1">
      <c r="B178" s="82"/>
    </row>
    <row r="179" spans="2:2" ht="15" customHeight="1">
      <c r="B179" s="82"/>
    </row>
    <row r="180" spans="2:2" ht="15" customHeight="1">
      <c r="B180" s="82"/>
    </row>
    <row r="181" spans="2:2" ht="15" customHeight="1">
      <c r="B181" s="82"/>
    </row>
    <row r="182" spans="2:2" ht="15" customHeight="1">
      <c r="B182" s="82"/>
    </row>
    <row r="183" spans="2:2" ht="15" customHeight="1">
      <c r="B183" s="82"/>
    </row>
    <row r="184" spans="2:2" ht="15" customHeight="1">
      <c r="B184" s="82"/>
    </row>
    <row r="185" spans="2:2" ht="15" customHeight="1">
      <c r="B185" s="82"/>
    </row>
    <row r="186" spans="2:2" ht="15" customHeight="1">
      <c r="B186" s="82"/>
    </row>
    <row r="187" spans="2:2" ht="15" customHeight="1">
      <c r="B187" s="82"/>
    </row>
    <row r="188" spans="2:2" ht="15" customHeight="1">
      <c r="B188" s="82"/>
    </row>
    <row r="189" spans="2:2" ht="15" customHeight="1">
      <c r="B189" s="82"/>
    </row>
    <row r="190" spans="2:2" ht="15" customHeight="1">
      <c r="B190" s="82"/>
    </row>
    <row r="191" spans="2:2" ht="15" customHeight="1">
      <c r="B191" s="82"/>
    </row>
    <row r="192" spans="2:2" ht="15" customHeight="1">
      <c r="B192" s="82"/>
    </row>
    <row r="193" spans="2:2" ht="15" customHeight="1">
      <c r="B193" s="82"/>
    </row>
    <row r="194" spans="2:2" ht="15" customHeight="1">
      <c r="B194" s="82"/>
    </row>
    <row r="195" spans="2:2" ht="15" customHeight="1">
      <c r="B195" s="82"/>
    </row>
    <row r="196" spans="2:2" ht="15" customHeight="1">
      <c r="B196" s="82"/>
    </row>
    <row r="197" spans="2:2" ht="15" customHeight="1">
      <c r="B197" s="82"/>
    </row>
  </sheetData>
  <mergeCells count="4">
    <mergeCell ref="A1:F2"/>
    <mergeCell ref="A42:G42"/>
    <mergeCell ref="A43:C43"/>
    <mergeCell ref="A88:F88"/>
  </mergeCells>
  <dataValidations count="4">
    <dataValidation type="list" allowBlank="1" showInputMessage="1" showErrorMessage="1" sqref="I6" xr:uid="{00000000-0002-0000-0300-000000000000}">
      <formula1>"0,1"</formula1>
      <formula2>0</formula2>
    </dataValidation>
    <dataValidation type="list" allowBlank="1" showInputMessage="1" showErrorMessage="1" sqref="I8" xr:uid="{00000000-0002-0000-0300-000001000000}">
      <formula1>"Single Close,Staged"</formula1>
      <formula2>0</formula2>
    </dataValidation>
    <dataValidation type="list" allowBlank="1" showInputMessage="1" showErrorMessage="1" sqref="I17" xr:uid="{00000000-0002-0000-0300-000002000000}">
      <formula1>"single close,staged"</formula1>
      <formula2>0</formula2>
    </dataValidation>
    <dataValidation type="list" allowBlank="1" showInputMessage="1" showErrorMessage="1" sqref="I93 I99" xr:uid="{00000000-0002-0000-0300-000003000000}">
      <formula1>"1,0"</formula1>
      <formula2>0</formula2>
    </dataValidation>
  </dataValidations>
  <pageMargins left="0.7" right="0.7" top="0.75" bottom="0.75" header="0.511811023622047" footer="0.511811023622047"/>
  <pageSetup paperSize="9" orientation="portrait" horizontalDpi="300" verticalDpi="30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2:Q61"/>
  <sheetViews>
    <sheetView zoomScaleNormal="100" workbookViewId="0">
      <selection activeCell="B2" sqref="B2"/>
    </sheetView>
  </sheetViews>
  <sheetFormatPr defaultColWidth="8.7109375" defaultRowHeight="15"/>
  <cols>
    <col min="1" max="1" width="33.28515625" customWidth="1"/>
    <col min="2" max="2" width="16.28515625" customWidth="1"/>
    <col min="3" max="3" width="14.7109375" customWidth="1"/>
    <col min="4" max="4" width="18.28515625" customWidth="1"/>
    <col min="5" max="5" width="13.85546875" customWidth="1"/>
    <col min="6" max="6" width="14.7109375" customWidth="1"/>
    <col min="7" max="7" width="12.140625" customWidth="1"/>
    <col min="8" max="8" width="17.85546875" customWidth="1"/>
    <col min="9" max="9" width="15.85546875" customWidth="1"/>
    <col min="10" max="10" width="17.28515625" customWidth="1"/>
    <col min="11" max="11" width="18.7109375" customWidth="1"/>
    <col min="12" max="12" width="18.85546875" customWidth="1"/>
    <col min="13" max="13" width="6.85546875" customWidth="1"/>
    <col min="14" max="14" width="18.7109375" customWidth="1"/>
    <col min="15" max="15" width="19" customWidth="1"/>
    <col min="16" max="16" width="20.85546875" customWidth="1"/>
  </cols>
  <sheetData>
    <row r="2" spans="1:7" ht="15" customHeight="1">
      <c r="A2" t="s">
        <v>275</v>
      </c>
      <c r="B2" s="107">
        <f>Assumptions!B24</f>
        <v>57000000</v>
      </c>
    </row>
    <row r="3" spans="1:7" ht="15" customHeight="1">
      <c r="A3" t="s">
        <v>276</v>
      </c>
      <c r="B3" s="96">
        <v>0.02</v>
      </c>
    </row>
    <row r="4" spans="1:7" ht="15" customHeight="1">
      <c r="A4" t="s">
        <v>277</v>
      </c>
      <c r="B4" s="92">
        <v>8000000</v>
      </c>
    </row>
    <row r="5" spans="1:7" ht="15" customHeight="1">
      <c r="A5" t="s">
        <v>278</v>
      </c>
      <c r="B5" s="92">
        <v>120000000</v>
      </c>
      <c r="G5" s="92"/>
    </row>
    <row r="6" spans="1:7" ht="15" customHeight="1">
      <c r="A6" t="s">
        <v>279</v>
      </c>
      <c r="B6" s="92">
        <v>5000000</v>
      </c>
    </row>
    <row r="7" spans="1:7" ht="15" customHeight="1">
      <c r="A7" t="s">
        <v>280</v>
      </c>
      <c r="B7" s="33">
        <v>0.1</v>
      </c>
    </row>
    <row r="8" spans="1:7" ht="15" customHeight="1">
      <c r="A8" t="s">
        <v>281</v>
      </c>
      <c r="B8" s="33">
        <v>0.05</v>
      </c>
    </row>
    <row r="9" spans="1:7" ht="15" customHeight="1">
      <c r="A9" s="4" t="s">
        <v>282</v>
      </c>
      <c r="B9">
        <v>1</v>
      </c>
    </row>
    <row r="10" spans="1:7" ht="15" customHeight="1">
      <c r="A10" t="s">
        <v>283</v>
      </c>
      <c r="B10">
        <v>0</v>
      </c>
    </row>
    <row r="11" spans="1:7" ht="15" customHeight="1">
      <c r="A11" t="s">
        <v>284</v>
      </c>
      <c r="B11">
        <v>1</v>
      </c>
    </row>
    <row r="12" spans="1:7" ht="15" customHeight="1">
      <c r="A12" t="s">
        <v>285</v>
      </c>
      <c r="B12">
        <v>1</v>
      </c>
    </row>
    <row r="13" spans="1:7" ht="15" customHeight="1">
      <c r="A13" t="s">
        <v>286</v>
      </c>
      <c r="B13" s="33">
        <v>0.05</v>
      </c>
    </row>
    <row r="14" spans="1:7" ht="15" customHeight="1">
      <c r="A14" t="s">
        <v>287</v>
      </c>
      <c r="B14" s="13">
        <v>46108</v>
      </c>
    </row>
    <row r="16" spans="1:7" ht="15" customHeight="1">
      <c r="D16" s="4" t="s">
        <v>288</v>
      </c>
      <c r="E16" s="12">
        <v>12</v>
      </c>
    </row>
    <row r="17" spans="1:17" ht="15" customHeight="1">
      <c r="D17" s="4" t="s">
        <v>289</v>
      </c>
      <c r="E17" s="12">
        <v>24</v>
      </c>
    </row>
    <row r="18" spans="1:17" ht="15" customHeight="1">
      <c r="D18" s="4" t="s">
        <v>290</v>
      </c>
      <c r="E18" s="12">
        <v>8</v>
      </c>
      <c r="L18" s="4" t="s">
        <v>291</v>
      </c>
      <c r="M18">
        <f>SUMPRODUCT($L$22:$L$61,$M$22:$M$61)/SUM($L$22:$L$61)</f>
        <v>1.5632330827067669</v>
      </c>
    </row>
    <row r="20" spans="1:17" ht="15" customHeight="1">
      <c r="A20" s="83" t="s">
        <v>245</v>
      </c>
      <c r="B20" s="83" t="s">
        <v>149</v>
      </c>
      <c r="C20" s="83" t="s">
        <v>292</v>
      </c>
      <c r="D20" s="83" t="s">
        <v>293</v>
      </c>
      <c r="E20" s="83" t="s">
        <v>294</v>
      </c>
      <c r="F20" s="83" t="s">
        <v>295</v>
      </c>
      <c r="G20" s="83" t="s">
        <v>296</v>
      </c>
      <c r="H20" s="83" t="s">
        <v>297</v>
      </c>
      <c r="I20" s="83" t="s">
        <v>298</v>
      </c>
      <c r="J20" s="83" t="s">
        <v>299</v>
      </c>
      <c r="K20" s="83" t="s">
        <v>300</v>
      </c>
      <c r="L20" s="83" t="s">
        <v>301</v>
      </c>
      <c r="M20" s="83" t="s">
        <v>302</v>
      </c>
      <c r="N20" s="83" t="s">
        <v>303</v>
      </c>
      <c r="O20" s="83" t="s">
        <v>304</v>
      </c>
      <c r="P20" s="83" t="s">
        <v>305</v>
      </c>
    </row>
    <row r="21" spans="1:17" ht="15" customHeight="1">
      <c r="A21" s="108">
        <f>Timing!A16</f>
        <v>0</v>
      </c>
      <c r="B21" s="109">
        <f>Timing!B16</f>
        <v>46108</v>
      </c>
      <c r="C21" s="108">
        <v>0</v>
      </c>
      <c r="D21" s="108">
        <v>0</v>
      </c>
      <c r="E21" s="108">
        <v>0</v>
      </c>
      <c r="F21" s="108">
        <v>0</v>
      </c>
      <c r="G21" s="108">
        <v>0</v>
      </c>
      <c r="H21" s="108">
        <v>0</v>
      </c>
      <c r="I21" s="108">
        <v>0</v>
      </c>
      <c r="J21" s="108">
        <v>0</v>
      </c>
      <c r="K21" s="108">
        <v>0</v>
      </c>
      <c r="L21" s="108">
        <v>0</v>
      </c>
      <c r="M21" s="108">
        <v>1</v>
      </c>
      <c r="N21" s="108">
        <v>0</v>
      </c>
      <c r="O21" s="108">
        <v>0</v>
      </c>
      <c r="P21" s="110">
        <f>$B$2 + ($B$2*$B$3)</f>
        <v>58140000</v>
      </c>
      <c r="Q21" s="4" t="s">
        <v>306</v>
      </c>
    </row>
    <row r="22" spans="1:17" ht="15" customHeight="1">
      <c r="A22" s="108">
        <f>Timing!A17</f>
        <v>1</v>
      </c>
      <c r="B22" s="109">
        <f>Timing!B17</f>
        <v>46200</v>
      </c>
      <c r="C22" s="111">
        <f t="shared" ref="C22:C61" si="0">IF($A22&lt;=$E$16,$B$4/$E$16,0)</f>
        <v>666666.66666666663</v>
      </c>
      <c r="D22" s="92">
        <f t="shared" ref="D22:D61" si="1">IF($A22&lt;=$E$17,$B$5/$E$17,0)</f>
        <v>5000000</v>
      </c>
      <c r="E22" s="92">
        <f t="shared" ref="E22:E61" si="2">IF($A22&lt;=$E$18,$B$6/$E$18,0)</f>
        <v>625000</v>
      </c>
      <c r="F22" s="92">
        <f t="shared" ref="F22:F61" si="3">(C22+D22+E22)*$B$7</f>
        <v>629166.66666666674</v>
      </c>
      <c r="G22" s="92">
        <f t="shared" ref="G22:G61" si="4">C22+D22+E22+F22</f>
        <v>6920833.333333334</v>
      </c>
      <c r="H22" s="92">
        <f t="shared" ref="H22:H61" si="5">C22/$B$9</f>
        <v>666666.66666666663</v>
      </c>
      <c r="I22" s="92">
        <f t="shared" ref="I22:I61" si="6">D22/$B$9</f>
        <v>5000000</v>
      </c>
      <c r="J22" s="92">
        <f t="shared" ref="J22:J61" si="7">E22/$B$9</f>
        <v>625000</v>
      </c>
      <c r="K22" s="92">
        <f t="shared" ref="K22:K61" si="8">(H22+I22+J22)*($B$7+$B$8)</f>
        <v>943750.00000000023</v>
      </c>
      <c r="L22" s="92">
        <f t="shared" ref="L22:L61" si="9">H22+I22+J22+K22</f>
        <v>7235416.666666667</v>
      </c>
      <c r="M22">
        <f t="shared" ref="M22:M61" si="10">IF($B$10=1,1+0.02*($A$1+$A22-1), IF($B$11=1,1+0.02*(MAX($A$22:$A$61)-$A22), 1))</f>
        <v>1.78</v>
      </c>
      <c r="N22" s="92">
        <f t="shared" ref="N22:N61" si="11">L22*(M22/$M$18)</f>
        <v>8238721.2816443024</v>
      </c>
      <c r="O22" s="92">
        <f t="shared" ref="O22:O61" si="12">IF($B$12=1, N22*($B$13/4), 0)</f>
        <v>102984.01602055378</v>
      </c>
      <c r="P22" s="92">
        <f t="shared" ref="P22:P61" si="13">N22+O22</f>
        <v>8341705.2976648565</v>
      </c>
    </row>
    <row r="23" spans="1:17" ht="15" customHeight="1">
      <c r="A23" s="108">
        <f>Timing!A18</f>
        <v>2</v>
      </c>
      <c r="B23" s="109">
        <f>Timing!B18</f>
        <v>46292</v>
      </c>
      <c r="C23" s="111">
        <f t="shared" si="0"/>
        <v>666666.66666666663</v>
      </c>
      <c r="D23" s="92">
        <f t="shared" si="1"/>
        <v>5000000</v>
      </c>
      <c r="E23" s="92">
        <f t="shared" si="2"/>
        <v>625000</v>
      </c>
      <c r="F23" s="92">
        <f t="shared" si="3"/>
        <v>629166.66666666674</v>
      </c>
      <c r="G23" s="92">
        <f t="shared" si="4"/>
        <v>6920833.333333334</v>
      </c>
      <c r="H23" s="92">
        <f t="shared" si="5"/>
        <v>666666.66666666663</v>
      </c>
      <c r="I23" s="92">
        <f t="shared" si="6"/>
        <v>5000000</v>
      </c>
      <c r="J23" s="92">
        <f t="shared" si="7"/>
        <v>625000</v>
      </c>
      <c r="K23" s="92">
        <f t="shared" si="8"/>
        <v>943750.00000000023</v>
      </c>
      <c r="L23" s="92">
        <f t="shared" si="9"/>
        <v>7235416.666666667</v>
      </c>
      <c r="M23">
        <f t="shared" si="10"/>
        <v>1.76</v>
      </c>
      <c r="N23" s="92">
        <f t="shared" si="11"/>
        <v>8146151.3796033543</v>
      </c>
      <c r="O23" s="92">
        <f t="shared" si="12"/>
        <v>101826.89224504193</v>
      </c>
      <c r="P23" s="92">
        <f t="shared" si="13"/>
        <v>8247978.2718483964</v>
      </c>
    </row>
    <row r="24" spans="1:17" ht="15" customHeight="1">
      <c r="A24" s="108">
        <f>Timing!A19</f>
        <v>3</v>
      </c>
      <c r="B24" s="109">
        <f>Timing!B19</f>
        <v>46383</v>
      </c>
      <c r="C24" s="111">
        <f t="shared" si="0"/>
        <v>666666.66666666663</v>
      </c>
      <c r="D24" s="92">
        <f t="shared" si="1"/>
        <v>5000000</v>
      </c>
      <c r="E24" s="92">
        <f t="shared" si="2"/>
        <v>625000</v>
      </c>
      <c r="F24" s="92">
        <f t="shared" si="3"/>
        <v>629166.66666666674</v>
      </c>
      <c r="G24" s="92">
        <f t="shared" si="4"/>
        <v>6920833.333333334</v>
      </c>
      <c r="H24" s="92">
        <f t="shared" si="5"/>
        <v>666666.66666666663</v>
      </c>
      <c r="I24" s="92">
        <f t="shared" si="6"/>
        <v>5000000</v>
      </c>
      <c r="J24" s="92">
        <f t="shared" si="7"/>
        <v>625000</v>
      </c>
      <c r="K24" s="92">
        <f t="shared" si="8"/>
        <v>943750.00000000023</v>
      </c>
      <c r="L24" s="92">
        <f t="shared" si="9"/>
        <v>7235416.666666667</v>
      </c>
      <c r="M24">
        <f t="shared" si="10"/>
        <v>1.74</v>
      </c>
      <c r="N24" s="92">
        <f t="shared" si="11"/>
        <v>8053581.477562408</v>
      </c>
      <c r="O24" s="92">
        <f t="shared" si="12"/>
        <v>100669.7684695301</v>
      </c>
      <c r="P24" s="92">
        <f t="shared" si="13"/>
        <v>8154251.2460319381</v>
      </c>
    </row>
    <row r="25" spans="1:17" ht="15" customHeight="1">
      <c r="A25" s="108">
        <f>Timing!A20</f>
        <v>4</v>
      </c>
      <c r="B25" s="109">
        <f>Timing!B20</f>
        <v>46473</v>
      </c>
      <c r="C25" s="111">
        <f t="shared" si="0"/>
        <v>666666.66666666663</v>
      </c>
      <c r="D25" s="92">
        <f t="shared" si="1"/>
        <v>5000000</v>
      </c>
      <c r="E25" s="92">
        <f t="shared" si="2"/>
        <v>625000</v>
      </c>
      <c r="F25" s="92">
        <f t="shared" si="3"/>
        <v>629166.66666666674</v>
      </c>
      <c r="G25" s="92">
        <f t="shared" si="4"/>
        <v>6920833.333333334</v>
      </c>
      <c r="H25" s="92">
        <f t="shared" si="5"/>
        <v>666666.66666666663</v>
      </c>
      <c r="I25" s="92">
        <f t="shared" si="6"/>
        <v>5000000</v>
      </c>
      <c r="J25" s="92">
        <f t="shared" si="7"/>
        <v>625000</v>
      </c>
      <c r="K25" s="92">
        <f t="shared" si="8"/>
        <v>943750.00000000023</v>
      </c>
      <c r="L25" s="92">
        <f t="shared" si="9"/>
        <v>7235416.666666667</v>
      </c>
      <c r="M25">
        <f t="shared" si="10"/>
        <v>1.72</v>
      </c>
      <c r="N25" s="92">
        <f t="shared" si="11"/>
        <v>7961011.5755214598</v>
      </c>
      <c r="O25" s="92">
        <f t="shared" si="12"/>
        <v>99512.64469401825</v>
      </c>
      <c r="P25" s="92">
        <f t="shared" si="13"/>
        <v>8060524.220215478</v>
      </c>
    </row>
    <row r="26" spans="1:17" ht="15" customHeight="1">
      <c r="A26" s="108">
        <f>Timing!A21</f>
        <v>5</v>
      </c>
      <c r="B26" s="109">
        <f>Timing!B21</f>
        <v>46565</v>
      </c>
      <c r="C26" s="111">
        <f t="shared" si="0"/>
        <v>666666.66666666663</v>
      </c>
      <c r="D26" s="92">
        <f t="shared" si="1"/>
        <v>5000000</v>
      </c>
      <c r="E26" s="92">
        <f t="shared" si="2"/>
        <v>625000</v>
      </c>
      <c r="F26" s="92">
        <f t="shared" si="3"/>
        <v>629166.66666666674</v>
      </c>
      <c r="G26" s="92">
        <f t="shared" si="4"/>
        <v>6920833.333333334</v>
      </c>
      <c r="H26" s="92">
        <f t="shared" si="5"/>
        <v>666666.66666666663</v>
      </c>
      <c r="I26" s="92">
        <f t="shared" si="6"/>
        <v>5000000</v>
      </c>
      <c r="J26" s="92">
        <f t="shared" si="7"/>
        <v>625000</v>
      </c>
      <c r="K26" s="92">
        <f t="shared" si="8"/>
        <v>943750.00000000023</v>
      </c>
      <c r="L26" s="92">
        <f t="shared" si="9"/>
        <v>7235416.666666667</v>
      </c>
      <c r="M26">
        <f t="shared" si="10"/>
        <v>1.7000000000000002</v>
      </c>
      <c r="N26" s="92">
        <f t="shared" si="11"/>
        <v>7868441.6734805144</v>
      </c>
      <c r="O26" s="92">
        <f t="shared" si="12"/>
        <v>98355.52091850643</v>
      </c>
      <c r="P26" s="92">
        <f t="shared" si="13"/>
        <v>7966797.1943990206</v>
      </c>
    </row>
    <row r="27" spans="1:17" ht="15" customHeight="1">
      <c r="A27" s="108">
        <f>Timing!A22</f>
        <v>6</v>
      </c>
      <c r="B27" s="109">
        <f>Timing!B22</f>
        <v>46657</v>
      </c>
      <c r="C27" s="111">
        <f t="shared" si="0"/>
        <v>666666.66666666663</v>
      </c>
      <c r="D27" s="92">
        <f t="shared" si="1"/>
        <v>5000000</v>
      </c>
      <c r="E27" s="92">
        <f t="shared" si="2"/>
        <v>625000</v>
      </c>
      <c r="F27" s="92">
        <f t="shared" si="3"/>
        <v>629166.66666666674</v>
      </c>
      <c r="G27" s="92">
        <f t="shared" si="4"/>
        <v>6920833.333333334</v>
      </c>
      <c r="H27" s="92">
        <f t="shared" si="5"/>
        <v>666666.66666666663</v>
      </c>
      <c r="I27" s="92">
        <f t="shared" si="6"/>
        <v>5000000</v>
      </c>
      <c r="J27" s="92">
        <f t="shared" si="7"/>
        <v>625000</v>
      </c>
      <c r="K27" s="92">
        <f t="shared" si="8"/>
        <v>943750.00000000023</v>
      </c>
      <c r="L27" s="92">
        <f t="shared" si="9"/>
        <v>7235416.666666667</v>
      </c>
      <c r="M27">
        <f t="shared" si="10"/>
        <v>1.6800000000000002</v>
      </c>
      <c r="N27" s="92">
        <f t="shared" si="11"/>
        <v>7775871.7714395663</v>
      </c>
      <c r="O27" s="92">
        <f t="shared" si="12"/>
        <v>97198.397142994581</v>
      </c>
      <c r="P27" s="92">
        <f t="shared" si="13"/>
        <v>7873070.1685825605</v>
      </c>
    </row>
    <row r="28" spans="1:17" ht="15" customHeight="1">
      <c r="A28" s="108">
        <f>Timing!A23</f>
        <v>7</v>
      </c>
      <c r="B28" s="109">
        <f>Timing!B23</f>
        <v>46748</v>
      </c>
      <c r="C28" s="111">
        <f t="shared" si="0"/>
        <v>666666.66666666663</v>
      </c>
      <c r="D28" s="92">
        <f t="shared" si="1"/>
        <v>5000000</v>
      </c>
      <c r="E28" s="92">
        <f t="shared" si="2"/>
        <v>625000</v>
      </c>
      <c r="F28" s="92">
        <f t="shared" si="3"/>
        <v>629166.66666666674</v>
      </c>
      <c r="G28" s="92">
        <f t="shared" si="4"/>
        <v>6920833.333333334</v>
      </c>
      <c r="H28" s="92">
        <f t="shared" si="5"/>
        <v>666666.66666666663</v>
      </c>
      <c r="I28" s="92">
        <f t="shared" si="6"/>
        <v>5000000</v>
      </c>
      <c r="J28" s="92">
        <f t="shared" si="7"/>
        <v>625000</v>
      </c>
      <c r="K28" s="92">
        <f t="shared" si="8"/>
        <v>943750.00000000023</v>
      </c>
      <c r="L28" s="92">
        <f t="shared" si="9"/>
        <v>7235416.666666667</v>
      </c>
      <c r="M28">
        <f t="shared" si="10"/>
        <v>1.6600000000000001</v>
      </c>
      <c r="N28" s="92">
        <f t="shared" si="11"/>
        <v>7683301.86939862</v>
      </c>
      <c r="O28" s="92">
        <f t="shared" si="12"/>
        <v>96041.273367482761</v>
      </c>
      <c r="P28" s="92">
        <f t="shared" si="13"/>
        <v>7779343.1427661031</v>
      </c>
    </row>
    <row r="29" spans="1:17" ht="15" customHeight="1">
      <c r="A29" s="108">
        <f>Timing!A24</f>
        <v>8</v>
      </c>
      <c r="B29" s="109">
        <f>Timing!B24</f>
        <v>46839</v>
      </c>
      <c r="C29" s="111">
        <f t="shared" si="0"/>
        <v>666666.66666666663</v>
      </c>
      <c r="D29" s="92">
        <f t="shared" si="1"/>
        <v>5000000</v>
      </c>
      <c r="E29" s="92">
        <f t="shared" si="2"/>
        <v>625000</v>
      </c>
      <c r="F29" s="92">
        <f t="shared" si="3"/>
        <v>629166.66666666674</v>
      </c>
      <c r="G29" s="92">
        <f t="shared" si="4"/>
        <v>6920833.333333334</v>
      </c>
      <c r="H29" s="92">
        <f t="shared" si="5"/>
        <v>666666.66666666663</v>
      </c>
      <c r="I29" s="92">
        <f t="shared" si="6"/>
        <v>5000000</v>
      </c>
      <c r="J29" s="92">
        <f t="shared" si="7"/>
        <v>625000</v>
      </c>
      <c r="K29" s="92">
        <f t="shared" si="8"/>
        <v>943750.00000000023</v>
      </c>
      <c r="L29" s="92">
        <f t="shared" si="9"/>
        <v>7235416.666666667</v>
      </c>
      <c r="M29">
        <f t="shared" si="10"/>
        <v>1.6400000000000001</v>
      </c>
      <c r="N29" s="92">
        <f t="shared" si="11"/>
        <v>7590731.9673576718</v>
      </c>
      <c r="O29" s="92">
        <f t="shared" si="12"/>
        <v>94884.149591970898</v>
      </c>
      <c r="P29" s="92">
        <f t="shared" si="13"/>
        <v>7685616.116949643</v>
      </c>
    </row>
    <row r="30" spans="1:17" ht="15" customHeight="1">
      <c r="A30" s="108">
        <f>Timing!A25</f>
        <v>9</v>
      </c>
      <c r="B30" s="109">
        <f>Timing!B25</f>
        <v>46931</v>
      </c>
      <c r="C30" s="111">
        <f t="shared" si="0"/>
        <v>666666.66666666663</v>
      </c>
      <c r="D30" s="92">
        <f t="shared" si="1"/>
        <v>5000000</v>
      </c>
      <c r="E30" s="92">
        <f t="shared" si="2"/>
        <v>0</v>
      </c>
      <c r="F30" s="92">
        <f t="shared" si="3"/>
        <v>566666.66666666674</v>
      </c>
      <c r="G30" s="92">
        <f t="shared" si="4"/>
        <v>6233333.333333334</v>
      </c>
      <c r="H30" s="92">
        <f t="shared" si="5"/>
        <v>666666.66666666663</v>
      </c>
      <c r="I30" s="92">
        <f t="shared" si="6"/>
        <v>5000000</v>
      </c>
      <c r="J30" s="92">
        <f t="shared" si="7"/>
        <v>0</v>
      </c>
      <c r="K30" s="92">
        <f t="shared" si="8"/>
        <v>850000.00000000012</v>
      </c>
      <c r="L30" s="92">
        <f t="shared" si="9"/>
        <v>6516666.666666667</v>
      </c>
      <c r="M30">
        <f t="shared" si="10"/>
        <v>1.62</v>
      </c>
      <c r="N30" s="92">
        <f t="shared" si="11"/>
        <v>6753311.5290269842</v>
      </c>
      <c r="O30" s="92">
        <f t="shared" si="12"/>
        <v>84416.394112837312</v>
      </c>
      <c r="P30" s="92">
        <f t="shared" si="13"/>
        <v>6837727.9231398217</v>
      </c>
    </row>
    <row r="31" spans="1:17" ht="15" customHeight="1">
      <c r="A31" s="108">
        <f>Timing!A26</f>
        <v>10</v>
      </c>
      <c r="B31" s="109">
        <f>Timing!B26</f>
        <v>47023</v>
      </c>
      <c r="C31" s="111">
        <f t="shared" si="0"/>
        <v>666666.66666666663</v>
      </c>
      <c r="D31" s="92">
        <f t="shared" si="1"/>
        <v>5000000</v>
      </c>
      <c r="E31" s="92">
        <f t="shared" si="2"/>
        <v>0</v>
      </c>
      <c r="F31" s="92">
        <f t="shared" si="3"/>
        <v>566666.66666666674</v>
      </c>
      <c r="G31" s="92">
        <f t="shared" si="4"/>
        <v>6233333.333333334</v>
      </c>
      <c r="H31" s="92">
        <f t="shared" si="5"/>
        <v>666666.66666666663</v>
      </c>
      <c r="I31" s="92">
        <f t="shared" si="6"/>
        <v>5000000</v>
      </c>
      <c r="J31" s="92">
        <f t="shared" si="7"/>
        <v>0</v>
      </c>
      <c r="K31" s="92">
        <f t="shared" si="8"/>
        <v>850000.00000000012</v>
      </c>
      <c r="L31" s="92">
        <f t="shared" si="9"/>
        <v>6516666.666666667</v>
      </c>
      <c r="M31">
        <f t="shared" si="10"/>
        <v>1.6</v>
      </c>
      <c r="N31" s="92">
        <f t="shared" si="11"/>
        <v>6669937.3126192428</v>
      </c>
      <c r="O31" s="92">
        <f t="shared" si="12"/>
        <v>83374.216407740547</v>
      </c>
      <c r="P31" s="92">
        <f t="shared" si="13"/>
        <v>6753311.5290269833</v>
      </c>
    </row>
    <row r="32" spans="1:17" ht="15" customHeight="1">
      <c r="A32" s="108">
        <f>Timing!A27</f>
        <v>11</v>
      </c>
      <c r="B32" s="109">
        <f>Timing!B27</f>
        <v>47114</v>
      </c>
      <c r="C32" s="111">
        <f t="shared" si="0"/>
        <v>666666.66666666663</v>
      </c>
      <c r="D32" s="92">
        <f t="shared" si="1"/>
        <v>5000000</v>
      </c>
      <c r="E32" s="92">
        <f t="shared" si="2"/>
        <v>0</v>
      </c>
      <c r="F32" s="92">
        <f t="shared" si="3"/>
        <v>566666.66666666674</v>
      </c>
      <c r="G32" s="92">
        <f t="shared" si="4"/>
        <v>6233333.333333334</v>
      </c>
      <c r="H32" s="92">
        <f t="shared" si="5"/>
        <v>666666.66666666663</v>
      </c>
      <c r="I32" s="92">
        <f t="shared" si="6"/>
        <v>5000000</v>
      </c>
      <c r="J32" s="92">
        <f t="shared" si="7"/>
        <v>0</v>
      </c>
      <c r="K32" s="92">
        <f t="shared" si="8"/>
        <v>850000.00000000012</v>
      </c>
      <c r="L32" s="92">
        <f t="shared" si="9"/>
        <v>6516666.666666667</v>
      </c>
      <c r="M32">
        <f t="shared" si="10"/>
        <v>1.58</v>
      </c>
      <c r="N32" s="92">
        <f t="shared" si="11"/>
        <v>6586563.0962115023</v>
      </c>
      <c r="O32" s="92">
        <f t="shared" si="12"/>
        <v>82332.038702643782</v>
      </c>
      <c r="P32" s="92">
        <f t="shared" si="13"/>
        <v>6668895.1349141458</v>
      </c>
    </row>
    <row r="33" spans="1:16" ht="15" customHeight="1">
      <c r="A33" s="108">
        <f>Timing!A28</f>
        <v>12</v>
      </c>
      <c r="B33" s="109">
        <f>Timing!B28</f>
        <v>47204</v>
      </c>
      <c r="C33" s="111">
        <f t="shared" si="0"/>
        <v>666666.66666666663</v>
      </c>
      <c r="D33" s="92">
        <f t="shared" si="1"/>
        <v>5000000</v>
      </c>
      <c r="E33" s="92">
        <f t="shared" si="2"/>
        <v>0</v>
      </c>
      <c r="F33" s="92">
        <f t="shared" si="3"/>
        <v>566666.66666666674</v>
      </c>
      <c r="G33" s="92">
        <f t="shared" si="4"/>
        <v>6233333.333333334</v>
      </c>
      <c r="H33" s="92">
        <f t="shared" si="5"/>
        <v>666666.66666666663</v>
      </c>
      <c r="I33" s="92">
        <f t="shared" si="6"/>
        <v>5000000</v>
      </c>
      <c r="J33" s="92">
        <f t="shared" si="7"/>
        <v>0</v>
      </c>
      <c r="K33" s="92">
        <f t="shared" si="8"/>
        <v>850000.00000000012</v>
      </c>
      <c r="L33" s="92">
        <f t="shared" si="9"/>
        <v>6516666.666666667</v>
      </c>
      <c r="M33">
        <f t="shared" si="10"/>
        <v>1.56</v>
      </c>
      <c r="N33" s="92">
        <f t="shared" si="11"/>
        <v>6503188.8798037618</v>
      </c>
      <c r="O33" s="92">
        <f t="shared" si="12"/>
        <v>81289.860997547032</v>
      </c>
      <c r="P33" s="92">
        <f t="shared" si="13"/>
        <v>6584478.7408013092</v>
      </c>
    </row>
    <row r="34" spans="1:16" ht="15" customHeight="1">
      <c r="A34" s="108">
        <f>Timing!A29</f>
        <v>13</v>
      </c>
      <c r="B34" s="109">
        <f>Timing!B29</f>
        <v>47296</v>
      </c>
      <c r="C34" s="111">
        <f t="shared" si="0"/>
        <v>0</v>
      </c>
      <c r="D34" s="92">
        <f t="shared" si="1"/>
        <v>5000000</v>
      </c>
      <c r="E34" s="92">
        <f t="shared" si="2"/>
        <v>0</v>
      </c>
      <c r="F34" s="92">
        <f t="shared" si="3"/>
        <v>500000</v>
      </c>
      <c r="G34" s="92">
        <f t="shared" si="4"/>
        <v>5500000</v>
      </c>
      <c r="H34" s="92">
        <f t="shared" si="5"/>
        <v>0</v>
      </c>
      <c r="I34" s="92">
        <f t="shared" si="6"/>
        <v>5000000</v>
      </c>
      <c r="J34" s="92">
        <f t="shared" si="7"/>
        <v>0</v>
      </c>
      <c r="K34" s="92">
        <f t="shared" si="8"/>
        <v>750000.00000000012</v>
      </c>
      <c r="L34" s="92">
        <f t="shared" si="9"/>
        <v>5750000</v>
      </c>
      <c r="M34">
        <f t="shared" si="10"/>
        <v>1.54</v>
      </c>
      <c r="N34" s="92">
        <f t="shared" si="11"/>
        <v>5664542.3500553127</v>
      </c>
      <c r="O34" s="92">
        <f t="shared" si="12"/>
        <v>70806.779375691418</v>
      </c>
      <c r="P34" s="92">
        <f t="shared" si="13"/>
        <v>5735349.1294310037</v>
      </c>
    </row>
    <row r="35" spans="1:16" ht="15" customHeight="1">
      <c r="A35" s="108">
        <f>Timing!A30</f>
        <v>14</v>
      </c>
      <c r="B35" s="109">
        <f>Timing!B30</f>
        <v>47388</v>
      </c>
      <c r="C35" s="111">
        <f t="shared" si="0"/>
        <v>0</v>
      </c>
      <c r="D35" s="92">
        <f t="shared" si="1"/>
        <v>5000000</v>
      </c>
      <c r="E35" s="92">
        <f t="shared" si="2"/>
        <v>0</v>
      </c>
      <c r="F35" s="92">
        <f t="shared" si="3"/>
        <v>500000</v>
      </c>
      <c r="G35" s="92">
        <f t="shared" si="4"/>
        <v>5500000</v>
      </c>
      <c r="H35" s="92">
        <f t="shared" si="5"/>
        <v>0</v>
      </c>
      <c r="I35" s="92">
        <f t="shared" si="6"/>
        <v>5000000</v>
      </c>
      <c r="J35" s="92">
        <f t="shared" si="7"/>
        <v>0</v>
      </c>
      <c r="K35" s="92">
        <f t="shared" si="8"/>
        <v>750000.00000000012</v>
      </c>
      <c r="L35" s="92">
        <f t="shared" si="9"/>
        <v>5750000</v>
      </c>
      <c r="M35">
        <f t="shared" si="10"/>
        <v>1.52</v>
      </c>
      <c r="N35" s="92">
        <f t="shared" si="11"/>
        <v>5590976.8649896588</v>
      </c>
      <c r="O35" s="92">
        <f t="shared" si="12"/>
        <v>69887.210812370744</v>
      </c>
      <c r="P35" s="92">
        <f t="shared" si="13"/>
        <v>5660864.0758020291</v>
      </c>
    </row>
    <row r="36" spans="1:16" ht="15" customHeight="1">
      <c r="A36" s="108">
        <f>Timing!A31</f>
        <v>15</v>
      </c>
      <c r="B36" s="109">
        <f>Timing!B31</f>
        <v>47479</v>
      </c>
      <c r="C36" s="111">
        <f t="shared" si="0"/>
        <v>0</v>
      </c>
      <c r="D36" s="92">
        <f t="shared" si="1"/>
        <v>5000000</v>
      </c>
      <c r="E36" s="92">
        <f t="shared" si="2"/>
        <v>0</v>
      </c>
      <c r="F36" s="92">
        <f t="shared" si="3"/>
        <v>500000</v>
      </c>
      <c r="G36" s="92">
        <f t="shared" si="4"/>
        <v>5500000</v>
      </c>
      <c r="H36" s="92">
        <f t="shared" si="5"/>
        <v>0</v>
      </c>
      <c r="I36" s="92">
        <f t="shared" si="6"/>
        <v>5000000</v>
      </c>
      <c r="J36" s="92">
        <f t="shared" si="7"/>
        <v>0</v>
      </c>
      <c r="K36" s="92">
        <f t="shared" si="8"/>
        <v>750000.00000000012</v>
      </c>
      <c r="L36" s="92">
        <f t="shared" si="9"/>
        <v>5750000</v>
      </c>
      <c r="M36">
        <f t="shared" si="10"/>
        <v>1.5</v>
      </c>
      <c r="N36" s="92">
        <f t="shared" si="11"/>
        <v>5517411.3799240058</v>
      </c>
      <c r="O36" s="92">
        <f t="shared" si="12"/>
        <v>68967.64224905007</v>
      </c>
      <c r="P36" s="92">
        <f t="shared" si="13"/>
        <v>5586379.0221730554</v>
      </c>
    </row>
    <row r="37" spans="1:16" ht="15" customHeight="1">
      <c r="A37" s="108">
        <f>Timing!A32</f>
        <v>16</v>
      </c>
      <c r="B37" s="109">
        <f>Timing!B32</f>
        <v>47569</v>
      </c>
      <c r="C37" s="111">
        <f t="shared" si="0"/>
        <v>0</v>
      </c>
      <c r="D37" s="92">
        <f t="shared" si="1"/>
        <v>5000000</v>
      </c>
      <c r="E37" s="92">
        <f t="shared" si="2"/>
        <v>0</v>
      </c>
      <c r="F37" s="92">
        <f t="shared" si="3"/>
        <v>500000</v>
      </c>
      <c r="G37" s="92">
        <f t="shared" si="4"/>
        <v>5500000</v>
      </c>
      <c r="H37" s="92">
        <f t="shared" si="5"/>
        <v>0</v>
      </c>
      <c r="I37" s="92">
        <f t="shared" si="6"/>
        <v>5000000</v>
      </c>
      <c r="J37" s="92">
        <f t="shared" si="7"/>
        <v>0</v>
      </c>
      <c r="K37" s="92">
        <f t="shared" si="8"/>
        <v>750000.00000000012</v>
      </c>
      <c r="L37" s="92">
        <f t="shared" si="9"/>
        <v>5750000</v>
      </c>
      <c r="M37">
        <f t="shared" si="10"/>
        <v>1.48</v>
      </c>
      <c r="N37" s="92">
        <f t="shared" si="11"/>
        <v>5443845.8948583519</v>
      </c>
      <c r="O37" s="92">
        <f t="shared" si="12"/>
        <v>68048.073685729396</v>
      </c>
      <c r="P37" s="92">
        <f t="shared" si="13"/>
        <v>5511893.9685440809</v>
      </c>
    </row>
    <row r="38" spans="1:16" ht="15" customHeight="1">
      <c r="A38" s="108">
        <f>Timing!A33</f>
        <v>17</v>
      </c>
      <c r="B38" s="109">
        <f>Timing!B33</f>
        <v>47661</v>
      </c>
      <c r="C38" s="111">
        <f t="shared" si="0"/>
        <v>0</v>
      </c>
      <c r="D38" s="92">
        <f t="shared" si="1"/>
        <v>5000000</v>
      </c>
      <c r="E38" s="92">
        <f t="shared" si="2"/>
        <v>0</v>
      </c>
      <c r="F38" s="92">
        <f t="shared" si="3"/>
        <v>500000</v>
      </c>
      <c r="G38" s="92">
        <f t="shared" si="4"/>
        <v>5500000</v>
      </c>
      <c r="H38" s="92">
        <f t="shared" si="5"/>
        <v>0</v>
      </c>
      <c r="I38" s="92">
        <f t="shared" si="6"/>
        <v>5000000</v>
      </c>
      <c r="J38" s="92">
        <f t="shared" si="7"/>
        <v>0</v>
      </c>
      <c r="K38" s="92">
        <f t="shared" si="8"/>
        <v>750000.00000000012</v>
      </c>
      <c r="L38" s="92">
        <f t="shared" si="9"/>
        <v>5750000</v>
      </c>
      <c r="M38">
        <f t="shared" si="10"/>
        <v>1.46</v>
      </c>
      <c r="N38" s="92">
        <f t="shared" si="11"/>
        <v>5370280.4097926989</v>
      </c>
      <c r="O38" s="92">
        <f t="shared" si="12"/>
        <v>67128.505122408736</v>
      </c>
      <c r="P38" s="92">
        <f t="shared" si="13"/>
        <v>5437408.9149151072</v>
      </c>
    </row>
    <row r="39" spans="1:16" ht="15" customHeight="1">
      <c r="A39" s="108">
        <f>Timing!A34</f>
        <v>18</v>
      </c>
      <c r="B39" s="109">
        <f>Timing!B34</f>
        <v>47753</v>
      </c>
      <c r="C39" s="111">
        <f t="shared" si="0"/>
        <v>0</v>
      </c>
      <c r="D39" s="92">
        <f t="shared" si="1"/>
        <v>5000000</v>
      </c>
      <c r="E39" s="92">
        <f t="shared" si="2"/>
        <v>0</v>
      </c>
      <c r="F39" s="92">
        <f t="shared" si="3"/>
        <v>500000</v>
      </c>
      <c r="G39" s="92">
        <f t="shared" si="4"/>
        <v>5500000</v>
      </c>
      <c r="H39" s="92">
        <f t="shared" si="5"/>
        <v>0</v>
      </c>
      <c r="I39" s="92">
        <f t="shared" si="6"/>
        <v>5000000</v>
      </c>
      <c r="J39" s="92">
        <f t="shared" si="7"/>
        <v>0</v>
      </c>
      <c r="K39" s="92">
        <f t="shared" si="8"/>
        <v>750000.00000000012</v>
      </c>
      <c r="L39" s="92">
        <f t="shared" si="9"/>
        <v>5750000</v>
      </c>
      <c r="M39">
        <f t="shared" si="10"/>
        <v>1.44</v>
      </c>
      <c r="N39" s="92">
        <f t="shared" si="11"/>
        <v>5296714.9247270459</v>
      </c>
      <c r="O39" s="92">
        <f t="shared" si="12"/>
        <v>66208.936559088077</v>
      </c>
      <c r="P39" s="92">
        <f t="shared" si="13"/>
        <v>5362923.8612861345</v>
      </c>
    </row>
    <row r="40" spans="1:16" ht="15" customHeight="1">
      <c r="A40" s="108">
        <f>Timing!A35</f>
        <v>19</v>
      </c>
      <c r="B40" s="109">
        <f>Timing!B35</f>
        <v>47844</v>
      </c>
      <c r="C40" s="111">
        <f t="shared" si="0"/>
        <v>0</v>
      </c>
      <c r="D40" s="92">
        <f t="shared" si="1"/>
        <v>5000000</v>
      </c>
      <c r="E40" s="92">
        <f t="shared" si="2"/>
        <v>0</v>
      </c>
      <c r="F40" s="92">
        <f t="shared" si="3"/>
        <v>500000</v>
      </c>
      <c r="G40" s="92">
        <f t="shared" si="4"/>
        <v>5500000</v>
      </c>
      <c r="H40" s="92">
        <f t="shared" si="5"/>
        <v>0</v>
      </c>
      <c r="I40" s="92">
        <f t="shared" si="6"/>
        <v>5000000</v>
      </c>
      <c r="J40" s="92">
        <f t="shared" si="7"/>
        <v>0</v>
      </c>
      <c r="K40" s="92">
        <f t="shared" si="8"/>
        <v>750000.00000000012</v>
      </c>
      <c r="L40" s="92">
        <f t="shared" si="9"/>
        <v>5750000</v>
      </c>
      <c r="M40">
        <f t="shared" si="10"/>
        <v>1.42</v>
      </c>
      <c r="N40" s="92">
        <f t="shared" si="11"/>
        <v>5223149.439661392</v>
      </c>
      <c r="O40" s="92">
        <f t="shared" si="12"/>
        <v>65289.367995767403</v>
      </c>
      <c r="P40" s="92">
        <f t="shared" si="13"/>
        <v>5288438.8076571599</v>
      </c>
    </row>
    <row r="41" spans="1:16" ht="15" customHeight="1">
      <c r="A41" s="108">
        <f>Timing!A36</f>
        <v>20</v>
      </c>
      <c r="B41" s="109">
        <f>Timing!B36</f>
        <v>47934</v>
      </c>
      <c r="C41" s="111">
        <f t="shared" si="0"/>
        <v>0</v>
      </c>
      <c r="D41" s="92">
        <f t="shared" si="1"/>
        <v>5000000</v>
      </c>
      <c r="E41" s="92">
        <f t="shared" si="2"/>
        <v>0</v>
      </c>
      <c r="F41" s="92">
        <f t="shared" si="3"/>
        <v>500000</v>
      </c>
      <c r="G41" s="92">
        <f t="shared" si="4"/>
        <v>5500000</v>
      </c>
      <c r="H41" s="92">
        <f t="shared" si="5"/>
        <v>0</v>
      </c>
      <c r="I41" s="92">
        <f t="shared" si="6"/>
        <v>5000000</v>
      </c>
      <c r="J41" s="92">
        <f t="shared" si="7"/>
        <v>0</v>
      </c>
      <c r="K41" s="92">
        <f t="shared" si="8"/>
        <v>750000.00000000012</v>
      </c>
      <c r="L41" s="92">
        <f t="shared" si="9"/>
        <v>5750000</v>
      </c>
      <c r="M41">
        <f t="shared" si="10"/>
        <v>1.4</v>
      </c>
      <c r="N41" s="92">
        <f t="shared" si="11"/>
        <v>5149583.9545957381</v>
      </c>
      <c r="O41" s="92">
        <f t="shared" si="12"/>
        <v>64369.799432446729</v>
      </c>
      <c r="P41" s="92">
        <f t="shared" si="13"/>
        <v>5213953.7540281853</v>
      </c>
    </row>
    <row r="42" spans="1:16" ht="15" customHeight="1">
      <c r="A42" s="108">
        <f>Timing!A37</f>
        <v>21</v>
      </c>
      <c r="B42" s="109">
        <f>Timing!B37</f>
        <v>48026</v>
      </c>
      <c r="C42" s="111">
        <f t="shared" si="0"/>
        <v>0</v>
      </c>
      <c r="D42" s="92">
        <f t="shared" si="1"/>
        <v>5000000</v>
      </c>
      <c r="E42" s="92">
        <f t="shared" si="2"/>
        <v>0</v>
      </c>
      <c r="F42" s="92">
        <f t="shared" si="3"/>
        <v>500000</v>
      </c>
      <c r="G42" s="92">
        <f t="shared" si="4"/>
        <v>5500000</v>
      </c>
      <c r="H42" s="92">
        <f t="shared" si="5"/>
        <v>0</v>
      </c>
      <c r="I42" s="92">
        <f t="shared" si="6"/>
        <v>5000000</v>
      </c>
      <c r="J42" s="92">
        <f t="shared" si="7"/>
        <v>0</v>
      </c>
      <c r="K42" s="92">
        <f t="shared" si="8"/>
        <v>750000.00000000012</v>
      </c>
      <c r="L42" s="92">
        <f t="shared" si="9"/>
        <v>5750000</v>
      </c>
      <c r="M42">
        <f t="shared" si="10"/>
        <v>1.38</v>
      </c>
      <c r="N42" s="92">
        <f t="shared" si="11"/>
        <v>5076018.4695300851</v>
      </c>
      <c r="O42" s="92">
        <f t="shared" si="12"/>
        <v>63450.23086912607</v>
      </c>
      <c r="P42" s="92">
        <f t="shared" si="13"/>
        <v>5139468.7003992116</v>
      </c>
    </row>
    <row r="43" spans="1:16" ht="15" customHeight="1">
      <c r="A43" s="108">
        <f>Timing!A38</f>
        <v>22</v>
      </c>
      <c r="B43" s="109">
        <f>Timing!B38</f>
        <v>48118</v>
      </c>
      <c r="C43" s="111">
        <f t="shared" si="0"/>
        <v>0</v>
      </c>
      <c r="D43" s="92">
        <f t="shared" si="1"/>
        <v>5000000</v>
      </c>
      <c r="E43" s="92">
        <f t="shared" si="2"/>
        <v>0</v>
      </c>
      <c r="F43" s="92">
        <f t="shared" si="3"/>
        <v>500000</v>
      </c>
      <c r="G43" s="92">
        <f t="shared" si="4"/>
        <v>5500000</v>
      </c>
      <c r="H43" s="92">
        <f t="shared" si="5"/>
        <v>0</v>
      </c>
      <c r="I43" s="92">
        <f t="shared" si="6"/>
        <v>5000000</v>
      </c>
      <c r="J43" s="92">
        <f t="shared" si="7"/>
        <v>0</v>
      </c>
      <c r="K43" s="92">
        <f t="shared" si="8"/>
        <v>750000.00000000012</v>
      </c>
      <c r="L43" s="92">
        <f t="shared" si="9"/>
        <v>5750000</v>
      </c>
      <c r="M43">
        <f t="shared" si="10"/>
        <v>1.3599999999999999</v>
      </c>
      <c r="N43" s="92">
        <f t="shared" si="11"/>
        <v>5002452.9844644312</v>
      </c>
      <c r="O43" s="92">
        <f t="shared" si="12"/>
        <v>62530.662305805396</v>
      </c>
      <c r="P43" s="92">
        <f t="shared" si="13"/>
        <v>5064983.646770237</v>
      </c>
    </row>
    <row r="44" spans="1:16" ht="15" customHeight="1">
      <c r="A44" s="108">
        <f>Timing!A39</f>
        <v>23</v>
      </c>
      <c r="B44" s="109">
        <f>Timing!B39</f>
        <v>48209</v>
      </c>
      <c r="C44" s="111">
        <f t="shared" si="0"/>
        <v>0</v>
      </c>
      <c r="D44" s="92">
        <f t="shared" si="1"/>
        <v>5000000</v>
      </c>
      <c r="E44" s="92">
        <f t="shared" si="2"/>
        <v>0</v>
      </c>
      <c r="F44" s="92">
        <f t="shared" si="3"/>
        <v>500000</v>
      </c>
      <c r="G44" s="92">
        <f t="shared" si="4"/>
        <v>5500000</v>
      </c>
      <c r="H44" s="92">
        <f t="shared" si="5"/>
        <v>0</v>
      </c>
      <c r="I44" s="92">
        <f t="shared" si="6"/>
        <v>5000000</v>
      </c>
      <c r="J44" s="92">
        <f t="shared" si="7"/>
        <v>0</v>
      </c>
      <c r="K44" s="92">
        <f t="shared" si="8"/>
        <v>750000.00000000012</v>
      </c>
      <c r="L44" s="92">
        <f t="shared" si="9"/>
        <v>5750000</v>
      </c>
      <c r="M44">
        <f t="shared" si="10"/>
        <v>1.34</v>
      </c>
      <c r="N44" s="92">
        <f t="shared" si="11"/>
        <v>4928887.4993987791</v>
      </c>
      <c r="O44" s="92">
        <f t="shared" si="12"/>
        <v>61611.093742484743</v>
      </c>
      <c r="P44" s="92">
        <f t="shared" si="13"/>
        <v>4990498.5931412643</v>
      </c>
    </row>
    <row r="45" spans="1:16" ht="15" customHeight="1">
      <c r="A45" s="108">
        <f>Timing!A40</f>
        <v>24</v>
      </c>
      <c r="B45" s="109">
        <f>Timing!B40</f>
        <v>48300</v>
      </c>
      <c r="C45" s="111">
        <f t="shared" si="0"/>
        <v>0</v>
      </c>
      <c r="D45" s="92">
        <f t="shared" si="1"/>
        <v>5000000</v>
      </c>
      <c r="E45" s="92">
        <f t="shared" si="2"/>
        <v>0</v>
      </c>
      <c r="F45" s="92">
        <f t="shared" si="3"/>
        <v>500000</v>
      </c>
      <c r="G45" s="92">
        <f t="shared" si="4"/>
        <v>5500000</v>
      </c>
      <c r="H45" s="92">
        <f t="shared" si="5"/>
        <v>0</v>
      </c>
      <c r="I45" s="92">
        <f t="shared" si="6"/>
        <v>5000000</v>
      </c>
      <c r="J45" s="92">
        <f t="shared" si="7"/>
        <v>0</v>
      </c>
      <c r="K45" s="92">
        <f t="shared" si="8"/>
        <v>750000.00000000012</v>
      </c>
      <c r="L45" s="92">
        <f t="shared" si="9"/>
        <v>5750000</v>
      </c>
      <c r="M45">
        <f t="shared" si="10"/>
        <v>1.32</v>
      </c>
      <c r="N45" s="92">
        <f t="shared" si="11"/>
        <v>4855322.0143331252</v>
      </c>
      <c r="O45" s="92">
        <f t="shared" si="12"/>
        <v>60691.525179164069</v>
      </c>
      <c r="P45" s="92">
        <f t="shared" si="13"/>
        <v>4916013.5395122897</v>
      </c>
    </row>
    <row r="46" spans="1:16" ht="15" customHeight="1">
      <c r="A46" s="108">
        <f>Timing!A41</f>
        <v>25</v>
      </c>
      <c r="B46" s="109">
        <f>Timing!B41</f>
        <v>48392</v>
      </c>
      <c r="C46" s="111">
        <f t="shared" si="0"/>
        <v>0</v>
      </c>
      <c r="D46" s="92">
        <f t="shared" si="1"/>
        <v>0</v>
      </c>
      <c r="E46" s="92">
        <f t="shared" si="2"/>
        <v>0</v>
      </c>
      <c r="F46" s="92">
        <f t="shared" si="3"/>
        <v>0</v>
      </c>
      <c r="G46" s="92">
        <f t="shared" si="4"/>
        <v>0</v>
      </c>
      <c r="H46" s="92">
        <f t="shared" si="5"/>
        <v>0</v>
      </c>
      <c r="I46" s="92">
        <f t="shared" si="6"/>
        <v>0</v>
      </c>
      <c r="J46" s="92">
        <f t="shared" si="7"/>
        <v>0</v>
      </c>
      <c r="K46" s="92">
        <f t="shared" si="8"/>
        <v>0</v>
      </c>
      <c r="L46" s="92">
        <f t="shared" si="9"/>
        <v>0</v>
      </c>
      <c r="M46">
        <f t="shared" si="10"/>
        <v>1.3</v>
      </c>
      <c r="N46" s="92">
        <f t="shared" si="11"/>
        <v>0</v>
      </c>
      <c r="O46" s="92">
        <f t="shared" si="12"/>
        <v>0</v>
      </c>
      <c r="P46" s="92">
        <f t="shared" si="13"/>
        <v>0</v>
      </c>
    </row>
    <row r="47" spans="1:16" ht="15" customHeight="1">
      <c r="A47" s="108">
        <f>Timing!A42</f>
        <v>26</v>
      </c>
      <c r="B47" s="109">
        <f>Timing!B42</f>
        <v>48484</v>
      </c>
      <c r="C47" s="111">
        <f t="shared" si="0"/>
        <v>0</v>
      </c>
      <c r="D47" s="92">
        <f t="shared" si="1"/>
        <v>0</v>
      </c>
      <c r="E47" s="92">
        <f t="shared" si="2"/>
        <v>0</v>
      </c>
      <c r="F47" s="92">
        <f t="shared" si="3"/>
        <v>0</v>
      </c>
      <c r="G47" s="92">
        <f t="shared" si="4"/>
        <v>0</v>
      </c>
      <c r="H47" s="92">
        <f t="shared" si="5"/>
        <v>0</v>
      </c>
      <c r="I47" s="92">
        <f t="shared" si="6"/>
        <v>0</v>
      </c>
      <c r="J47" s="92">
        <f t="shared" si="7"/>
        <v>0</v>
      </c>
      <c r="K47" s="92">
        <f t="shared" si="8"/>
        <v>0</v>
      </c>
      <c r="L47" s="92">
        <f t="shared" si="9"/>
        <v>0</v>
      </c>
      <c r="M47">
        <f t="shared" si="10"/>
        <v>1.28</v>
      </c>
      <c r="N47" s="92">
        <f t="shared" si="11"/>
        <v>0</v>
      </c>
      <c r="O47" s="92">
        <f t="shared" si="12"/>
        <v>0</v>
      </c>
      <c r="P47" s="92">
        <f t="shared" si="13"/>
        <v>0</v>
      </c>
    </row>
    <row r="48" spans="1:16" ht="15" customHeight="1">
      <c r="A48" s="108">
        <f>Timing!A43</f>
        <v>27</v>
      </c>
      <c r="B48" s="109">
        <f>Timing!B43</f>
        <v>48575</v>
      </c>
      <c r="C48" s="111">
        <f t="shared" si="0"/>
        <v>0</v>
      </c>
      <c r="D48" s="92">
        <f t="shared" si="1"/>
        <v>0</v>
      </c>
      <c r="E48" s="92">
        <f t="shared" si="2"/>
        <v>0</v>
      </c>
      <c r="F48" s="92">
        <f t="shared" si="3"/>
        <v>0</v>
      </c>
      <c r="G48" s="92">
        <f t="shared" si="4"/>
        <v>0</v>
      </c>
      <c r="H48" s="92">
        <f t="shared" si="5"/>
        <v>0</v>
      </c>
      <c r="I48" s="92">
        <f t="shared" si="6"/>
        <v>0</v>
      </c>
      <c r="J48" s="92">
        <f t="shared" si="7"/>
        <v>0</v>
      </c>
      <c r="K48" s="92">
        <f t="shared" si="8"/>
        <v>0</v>
      </c>
      <c r="L48" s="92">
        <f t="shared" si="9"/>
        <v>0</v>
      </c>
      <c r="M48">
        <f t="shared" si="10"/>
        <v>1.26</v>
      </c>
      <c r="N48" s="92">
        <f t="shared" si="11"/>
        <v>0</v>
      </c>
      <c r="O48" s="92">
        <f t="shared" si="12"/>
        <v>0</v>
      </c>
      <c r="P48" s="92">
        <f t="shared" si="13"/>
        <v>0</v>
      </c>
    </row>
    <row r="49" spans="1:16" ht="15" customHeight="1">
      <c r="A49" s="108">
        <f>Timing!A44</f>
        <v>28</v>
      </c>
      <c r="B49" s="109">
        <f>Timing!B44</f>
        <v>48665</v>
      </c>
      <c r="C49" s="111">
        <f t="shared" si="0"/>
        <v>0</v>
      </c>
      <c r="D49" s="92">
        <f t="shared" si="1"/>
        <v>0</v>
      </c>
      <c r="E49" s="92">
        <f t="shared" si="2"/>
        <v>0</v>
      </c>
      <c r="F49" s="92">
        <f t="shared" si="3"/>
        <v>0</v>
      </c>
      <c r="G49" s="92">
        <f t="shared" si="4"/>
        <v>0</v>
      </c>
      <c r="H49" s="92">
        <f t="shared" si="5"/>
        <v>0</v>
      </c>
      <c r="I49" s="92">
        <f t="shared" si="6"/>
        <v>0</v>
      </c>
      <c r="J49" s="92">
        <f t="shared" si="7"/>
        <v>0</v>
      </c>
      <c r="K49" s="92">
        <f t="shared" si="8"/>
        <v>0</v>
      </c>
      <c r="L49" s="92">
        <f t="shared" si="9"/>
        <v>0</v>
      </c>
      <c r="M49">
        <f t="shared" si="10"/>
        <v>1.24</v>
      </c>
      <c r="N49" s="92">
        <f t="shared" si="11"/>
        <v>0</v>
      </c>
      <c r="O49" s="92">
        <f t="shared" si="12"/>
        <v>0</v>
      </c>
      <c r="P49" s="92">
        <f t="shared" si="13"/>
        <v>0</v>
      </c>
    </row>
    <row r="50" spans="1:16" ht="15" customHeight="1">
      <c r="A50" s="108">
        <f>Timing!A45</f>
        <v>29</v>
      </c>
      <c r="B50" s="109">
        <f>Timing!B45</f>
        <v>48757</v>
      </c>
      <c r="C50" s="111">
        <f t="shared" si="0"/>
        <v>0</v>
      </c>
      <c r="D50" s="92">
        <f t="shared" si="1"/>
        <v>0</v>
      </c>
      <c r="E50" s="92">
        <f t="shared" si="2"/>
        <v>0</v>
      </c>
      <c r="F50" s="92">
        <f t="shared" si="3"/>
        <v>0</v>
      </c>
      <c r="G50" s="92">
        <f t="shared" si="4"/>
        <v>0</v>
      </c>
      <c r="H50" s="92">
        <f t="shared" si="5"/>
        <v>0</v>
      </c>
      <c r="I50" s="92">
        <f t="shared" si="6"/>
        <v>0</v>
      </c>
      <c r="J50" s="92">
        <f t="shared" si="7"/>
        <v>0</v>
      </c>
      <c r="K50" s="92">
        <f t="shared" si="8"/>
        <v>0</v>
      </c>
      <c r="L50" s="92">
        <f t="shared" si="9"/>
        <v>0</v>
      </c>
      <c r="M50">
        <f t="shared" si="10"/>
        <v>1.22</v>
      </c>
      <c r="N50" s="92">
        <f t="shared" si="11"/>
        <v>0</v>
      </c>
      <c r="O50" s="92">
        <f t="shared" si="12"/>
        <v>0</v>
      </c>
      <c r="P50" s="92">
        <f t="shared" si="13"/>
        <v>0</v>
      </c>
    </row>
    <row r="51" spans="1:16" ht="15" customHeight="1">
      <c r="A51" s="108">
        <f>Timing!A46</f>
        <v>30</v>
      </c>
      <c r="B51" s="109">
        <f>Timing!B46</f>
        <v>48849</v>
      </c>
      <c r="C51" s="111">
        <f t="shared" si="0"/>
        <v>0</v>
      </c>
      <c r="D51" s="92">
        <f t="shared" si="1"/>
        <v>0</v>
      </c>
      <c r="E51" s="92">
        <f t="shared" si="2"/>
        <v>0</v>
      </c>
      <c r="F51" s="92">
        <f t="shared" si="3"/>
        <v>0</v>
      </c>
      <c r="G51" s="92">
        <f t="shared" si="4"/>
        <v>0</v>
      </c>
      <c r="H51" s="92">
        <f t="shared" si="5"/>
        <v>0</v>
      </c>
      <c r="I51" s="92">
        <f t="shared" si="6"/>
        <v>0</v>
      </c>
      <c r="J51" s="92">
        <f t="shared" si="7"/>
        <v>0</v>
      </c>
      <c r="K51" s="92">
        <f t="shared" si="8"/>
        <v>0</v>
      </c>
      <c r="L51" s="92">
        <f t="shared" si="9"/>
        <v>0</v>
      </c>
      <c r="M51">
        <f t="shared" si="10"/>
        <v>1.2</v>
      </c>
      <c r="N51" s="92">
        <f t="shared" si="11"/>
        <v>0</v>
      </c>
      <c r="O51" s="92">
        <f t="shared" si="12"/>
        <v>0</v>
      </c>
      <c r="P51" s="92">
        <f t="shared" si="13"/>
        <v>0</v>
      </c>
    </row>
    <row r="52" spans="1:16" ht="15" customHeight="1">
      <c r="A52" s="108">
        <f>Timing!A47</f>
        <v>31</v>
      </c>
      <c r="B52" s="109">
        <f>Timing!B47</f>
        <v>48940</v>
      </c>
      <c r="C52" s="111">
        <f t="shared" si="0"/>
        <v>0</v>
      </c>
      <c r="D52" s="92">
        <f t="shared" si="1"/>
        <v>0</v>
      </c>
      <c r="E52" s="92">
        <f t="shared" si="2"/>
        <v>0</v>
      </c>
      <c r="F52" s="92">
        <f t="shared" si="3"/>
        <v>0</v>
      </c>
      <c r="G52" s="92">
        <f t="shared" si="4"/>
        <v>0</v>
      </c>
      <c r="H52" s="92">
        <f t="shared" si="5"/>
        <v>0</v>
      </c>
      <c r="I52" s="92">
        <f t="shared" si="6"/>
        <v>0</v>
      </c>
      <c r="J52" s="92">
        <f t="shared" si="7"/>
        <v>0</v>
      </c>
      <c r="K52" s="92">
        <f t="shared" si="8"/>
        <v>0</v>
      </c>
      <c r="L52" s="92">
        <f t="shared" si="9"/>
        <v>0</v>
      </c>
      <c r="M52">
        <f t="shared" si="10"/>
        <v>1.18</v>
      </c>
      <c r="N52" s="92">
        <f t="shared" si="11"/>
        <v>0</v>
      </c>
      <c r="O52" s="92">
        <f t="shared" si="12"/>
        <v>0</v>
      </c>
      <c r="P52" s="92">
        <f t="shared" si="13"/>
        <v>0</v>
      </c>
    </row>
    <row r="53" spans="1:16" ht="15" customHeight="1">
      <c r="A53" s="108">
        <f>Timing!A48</f>
        <v>32</v>
      </c>
      <c r="B53" s="109">
        <f>Timing!B48</f>
        <v>49030</v>
      </c>
      <c r="C53" s="111">
        <f t="shared" si="0"/>
        <v>0</v>
      </c>
      <c r="D53" s="92">
        <f t="shared" si="1"/>
        <v>0</v>
      </c>
      <c r="E53" s="92">
        <f t="shared" si="2"/>
        <v>0</v>
      </c>
      <c r="F53" s="92">
        <f t="shared" si="3"/>
        <v>0</v>
      </c>
      <c r="G53" s="92">
        <f t="shared" si="4"/>
        <v>0</v>
      </c>
      <c r="H53" s="92">
        <f t="shared" si="5"/>
        <v>0</v>
      </c>
      <c r="I53" s="92">
        <f t="shared" si="6"/>
        <v>0</v>
      </c>
      <c r="J53" s="92">
        <f t="shared" si="7"/>
        <v>0</v>
      </c>
      <c r="K53" s="92">
        <f t="shared" si="8"/>
        <v>0</v>
      </c>
      <c r="L53" s="92">
        <f t="shared" si="9"/>
        <v>0</v>
      </c>
      <c r="M53">
        <f t="shared" si="10"/>
        <v>1.1599999999999999</v>
      </c>
      <c r="N53" s="92">
        <f t="shared" si="11"/>
        <v>0</v>
      </c>
      <c r="O53" s="92">
        <f t="shared" si="12"/>
        <v>0</v>
      </c>
      <c r="P53" s="92">
        <f t="shared" si="13"/>
        <v>0</v>
      </c>
    </row>
    <row r="54" spans="1:16" ht="15" customHeight="1">
      <c r="A54" s="108">
        <f>Timing!A49</f>
        <v>33</v>
      </c>
      <c r="B54" s="109">
        <f>Timing!B49</f>
        <v>49122</v>
      </c>
      <c r="C54" s="111">
        <f t="shared" si="0"/>
        <v>0</v>
      </c>
      <c r="D54" s="92">
        <f t="shared" si="1"/>
        <v>0</v>
      </c>
      <c r="E54" s="92">
        <f t="shared" si="2"/>
        <v>0</v>
      </c>
      <c r="F54" s="92">
        <f t="shared" si="3"/>
        <v>0</v>
      </c>
      <c r="G54" s="92">
        <f t="shared" si="4"/>
        <v>0</v>
      </c>
      <c r="H54" s="92">
        <f t="shared" si="5"/>
        <v>0</v>
      </c>
      <c r="I54" s="92">
        <f t="shared" si="6"/>
        <v>0</v>
      </c>
      <c r="J54" s="92">
        <f t="shared" si="7"/>
        <v>0</v>
      </c>
      <c r="K54" s="92">
        <f t="shared" si="8"/>
        <v>0</v>
      </c>
      <c r="L54" s="92">
        <f t="shared" si="9"/>
        <v>0</v>
      </c>
      <c r="M54">
        <f t="shared" si="10"/>
        <v>1.1400000000000001</v>
      </c>
      <c r="N54" s="92">
        <f t="shared" si="11"/>
        <v>0</v>
      </c>
      <c r="O54" s="92">
        <f t="shared" si="12"/>
        <v>0</v>
      </c>
      <c r="P54" s="92">
        <f t="shared" si="13"/>
        <v>0</v>
      </c>
    </row>
    <row r="55" spans="1:16" ht="15" customHeight="1">
      <c r="A55" s="108">
        <f>Timing!A50</f>
        <v>34</v>
      </c>
      <c r="B55" s="109">
        <f>Timing!B50</f>
        <v>49214</v>
      </c>
      <c r="C55" s="111">
        <f t="shared" si="0"/>
        <v>0</v>
      </c>
      <c r="D55" s="92">
        <f t="shared" si="1"/>
        <v>0</v>
      </c>
      <c r="E55" s="92">
        <f t="shared" si="2"/>
        <v>0</v>
      </c>
      <c r="F55" s="92">
        <f t="shared" si="3"/>
        <v>0</v>
      </c>
      <c r="G55" s="92">
        <f t="shared" si="4"/>
        <v>0</v>
      </c>
      <c r="H55" s="92">
        <f t="shared" si="5"/>
        <v>0</v>
      </c>
      <c r="I55" s="92">
        <f t="shared" si="6"/>
        <v>0</v>
      </c>
      <c r="J55" s="92">
        <f t="shared" si="7"/>
        <v>0</v>
      </c>
      <c r="K55" s="92">
        <f t="shared" si="8"/>
        <v>0</v>
      </c>
      <c r="L55" s="92">
        <f t="shared" si="9"/>
        <v>0</v>
      </c>
      <c r="M55">
        <f t="shared" si="10"/>
        <v>1.1200000000000001</v>
      </c>
      <c r="N55" s="92">
        <f t="shared" si="11"/>
        <v>0</v>
      </c>
      <c r="O55" s="92">
        <f t="shared" si="12"/>
        <v>0</v>
      </c>
      <c r="P55" s="92">
        <f t="shared" si="13"/>
        <v>0</v>
      </c>
    </row>
    <row r="56" spans="1:16" ht="15" customHeight="1">
      <c r="A56" s="108">
        <f>Timing!A51</f>
        <v>35</v>
      </c>
      <c r="B56" s="109">
        <f>Timing!B51</f>
        <v>49305</v>
      </c>
      <c r="C56" s="111">
        <f t="shared" si="0"/>
        <v>0</v>
      </c>
      <c r="D56" s="92">
        <f t="shared" si="1"/>
        <v>0</v>
      </c>
      <c r="E56" s="92">
        <f t="shared" si="2"/>
        <v>0</v>
      </c>
      <c r="F56" s="92">
        <f t="shared" si="3"/>
        <v>0</v>
      </c>
      <c r="G56" s="92">
        <f t="shared" si="4"/>
        <v>0</v>
      </c>
      <c r="H56" s="92">
        <f t="shared" si="5"/>
        <v>0</v>
      </c>
      <c r="I56" s="92">
        <f t="shared" si="6"/>
        <v>0</v>
      </c>
      <c r="J56" s="92">
        <f t="shared" si="7"/>
        <v>0</v>
      </c>
      <c r="K56" s="92">
        <f t="shared" si="8"/>
        <v>0</v>
      </c>
      <c r="L56" s="92">
        <f t="shared" si="9"/>
        <v>0</v>
      </c>
      <c r="M56">
        <f t="shared" si="10"/>
        <v>1.1000000000000001</v>
      </c>
      <c r="N56" s="92">
        <f t="shared" si="11"/>
        <v>0</v>
      </c>
      <c r="O56" s="92">
        <f t="shared" si="12"/>
        <v>0</v>
      </c>
      <c r="P56" s="92">
        <f t="shared" si="13"/>
        <v>0</v>
      </c>
    </row>
    <row r="57" spans="1:16" ht="15" customHeight="1">
      <c r="A57" s="108">
        <f>Timing!A52</f>
        <v>36</v>
      </c>
      <c r="B57" s="109">
        <f>Timing!B52</f>
        <v>49395</v>
      </c>
      <c r="C57" s="111">
        <f t="shared" si="0"/>
        <v>0</v>
      </c>
      <c r="D57" s="92">
        <f t="shared" si="1"/>
        <v>0</v>
      </c>
      <c r="E57" s="92">
        <f t="shared" si="2"/>
        <v>0</v>
      </c>
      <c r="F57" s="92">
        <f t="shared" si="3"/>
        <v>0</v>
      </c>
      <c r="G57" s="92">
        <f t="shared" si="4"/>
        <v>0</v>
      </c>
      <c r="H57" s="92">
        <f t="shared" si="5"/>
        <v>0</v>
      </c>
      <c r="I57" s="92">
        <f t="shared" si="6"/>
        <v>0</v>
      </c>
      <c r="J57" s="92">
        <f t="shared" si="7"/>
        <v>0</v>
      </c>
      <c r="K57" s="92">
        <f t="shared" si="8"/>
        <v>0</v>
      </c>
      <c r="L57" s="92">
        <f t="shared" si="9"/>
        <v>0</v>
      </c>
      <c r="M57">
        <f t="shared" si="10"/>
        <v>1.08</v>
      </c>
      <c r="N57" s="92">
        <f t="shared" si="11"/>
        <v>0</v>
      </c>
      <c r="O57" s="92">
        <f t="shared" si="12"/>
        <v>0</v>
      </c>
      <c r="P57" s="92">
        <f t="shared" si="13"/>
        <v>0</v>
      </c>
    </row>
    <row r="58" spans="1:16" ht="15" customHeight="1">
      <c r="A58" s="108">
        <f>Timing!A53</f>
        <v>37</v>
      </c>
      <c r="B58" s="109">
        <f>Timing!B53</f>
        <v>49487</v>
      </c>
      <c r="C58" s="111">
        <f t="shared" si="0"/>
        <v>0</v>
      </c>
      <c r="D58" s="92">
        <f t="shared" si="1"/>
        <v>0</v>
      </c>
      <c r="E58" s="92">
        <f t="shared" si="2"/>
        <v>0</v>
      </c>
      <c r="F58" s="92">
        <f t="shared" si="3"/>
        <v>0</v>
      </c>
      <c r="G58" s="92">
        <f t="shared" si="4"/>
        <v>0</v>
      </c>
      <c r="H58" s="92">
        <f t="shared" si="5"/>
        <v>0</v>
      </c>
      <c r="I58" s="92">
        <f t="shared" si="6"/>
        <v>0</v>
      </c>
      <c r="J58" s="92">
        <f t="shared" si="7"/>
        <v>0</v>
      </c>
      <c r="K58" s="92">
        <f t="shared" si="8"/>
        <v>0</v>
      </c>
      <c r="L58" s="92">
        <f t="shared" si="9"/>
        <v>0</v>
      </c>
      <c r="M58">
        <f t="shared" si="10"/>
        <v>1.06</v>
      </c>
      <c r="N58" s="92">
        <f t="shared" si="11"/>
        <v>0</v>
      </c>
      <c r="O58" s="92">
        <f t="shared" si="12"/>
        <v>0</v>
      </c>
      <c r="P58" s="92">
        <f t="shared" si="13"/>
        <v>0</v>
      </c>
    </row>
    <row r="59" spans="1:16" ht="15" customHeight="1">
      <c r="A59" s="108">
        <f>Timing!A54</f>
        <v>38</v>
      </c>
      <c r="B59" s="109">
        <f>Timing!B54</f>
        <v>49579</v>
      </c>
      <c r="C59" s="111">
        <f t="shared" si="0"/>
        <v>0</v>
      </c>
      <c r="D59" s="92">
        <f t="shared" si="1"/>
        <v>0</v>
      </c>
      <c r="E59" s="92">
        <f t="shared" si="2"/>
        <v>0</v>
      </c>
      <c r="F59" s="92">
        <f t="shared" si="3"/>
        <v>0</v>
      </c>
      <c r="G59" s="92">
        <f t="shared" si="4"/>
        <v>0</v>
      </c>
      <c r="H59" s="92">
        <f t="shared" si="5"/>
        <v>0</v>
      </c>
      <c r="I59" s="92">
        <f t="shared" si="6"/>
        <v>0</v>
      </c>
      <c r="J59" s="92">
        <f t="shared" si="7"/>
        <v>0</v>
      </c>
      <c r="K59" s="92">
        <f t="shared" si="8"/>
        <v>0</v>
      </c>
      <c r="L59" s="92">
        <f t="shared" si="9"/>
        <v>0</v>
      </c>
      <c r="M59">
        <f t="shared" si="10"/>
        <v>1.04</v>
      </c>
      <c r="N59" s="92">
        <f t="shared" si="11"/>
        <v>0</v>
      </c>
      <c r="O59" s="92">
        <f t="shared" si="12"/>
        <v>0</v>
      </c>
      <c r="P59" s="92">
        <f t="shared" si="13"/>
        <v>0</v>
      </c>
    </row>
    <row r="60" spans="1:16" ht="15" customHeight="1">
      <c r="A60" s="108">
        <f>Timing!A55</f>
        <v>39</v>
      </c>
      <c r="B60" s="109">
        <f>Timing!B55</f>
        <v>49670</v>
      </c>
      <c r="C60" s="111">
        <f t="shared" si="0"/>
        <v>0</v>
      </c>
      <c r="D60" s="92">
        <f t="shared" si="1"/>
        <v>0</v>
      </c>
      <c r="E60" s="92">
        <f t="shared" si="2"/>
        <v>0</v>
      </c>
      <c r="F60" s="92">
        <f t="shared" si="3"/>
        <v>0</v>
      </c>
      <c r="G60" s="92">
        <f t="shared" si="4"/>
        <v>0</v>
      </c>
      <c r="H60" s="92">
        <f t="shared" si="5"/>
        <v>0</v>
      </c>
      <c r="I60" s="92">
        <f t="shared" si="6"/>
        <v>0</v>
      </c>
      <c r="J60" s="92">
        <f t="shared" si="7"/>
        <v>0</v>
      </c>
      <c r="K60" s="92">
        <f t="shared" si="8"/>
        <v>0</v>
      </c>
      <c r="L60" s="92">
        <f t="shared" si="9"/>
        <v>0</v>
      </c>
      <c r="M60">
        <f t="shared" si="10"/>
        <v>1.02</v>
      </c>
      <c r="N60" s="92">
        <f t="shared" si="11"/>
        <v>0</v>
      </c>
      <c r="O60" s="92">
        <f t="shared" si="12"/>
        <v>0</v>
      </c>
      <c r="P60" s="92">
        <f t="shared" si="13"/>
        <v>0</v>
      </c>
    </row>
    <row r="61" spans="1:16" ht="15" customHeight="1">
      <c r="A61" s="108">
        <f>Timing!A56</f>
        <v>40</v>
      </c>
      <c r="B61" s="109">
        <f>Timing!B56</f>
        <v>49761</v>
      </c>
      <c r="C61" s="111">
        <f t="shared" si="0"/>
        <v>0</v>
      </c>
      <c r="D61" s="92">
        <f t="shared" si="1"/>
        <v>0</v>
      </c>
      <c r="E61" s="92">
        <f t="shared" si="2"/>
        <v>0</v>
      </c>
      <c r="F61" s="92">
        <f t="shared" si="3"/>
        <v>0</v>
      </c>
      <c r="G61" s="92">
        <f t="shared" si="4"/>
        <v>0</v>
      </c>
      <c r="H61" s="92">
        <f t="shared" si="5"/>
        <v>0</v>
      </c>
      <c r="I61" s="92">
        <f t="shared" si="6"/>
        <v>0</v>
      </c>
      <c r="J61" s="92">
        <f t="shared" si="7"/>
        <v>0</v>
      </c>
      <c r="K61" s="92">
        <f t="shared" si="8"/>
        <v>0</v>
      </c>
      <c r="L61" s="92">
        <f t="shared" si="9"/>
        <v>0</v>
      </c>
      <c r="M61">
        <f t="shared" si="10"/>
        <v>1</v>
      </c>
      <c r="N61" s="92">
        <f t="shared" si="11"/>
        <v>0</v>
      </c>
      <c r="O61" s="92">
        <f t="shared" si="12"/>
        <v>0</v>
      </c>
      <c r="P61" s="92">
        <f t="shared" si="13"/>
        <v>0</v>
      </c>
    </row>
  </sheetData>
  <pageMargins left="0.7" right="0.7" top="0.75" bottom="0.75" header="0.511811023622047" footer="0.511811023622047"/>
  <pageSetup paperSize="9"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P79"/>
  <sheetViews>
    <sheetView topLeftCell="A53" zoomScale="90" zoomScaleNormal="90" workbookViewId="0">
      <selection activeCell="G66" sqref="G66:H66"/>
    </sheetView>
  </sheetViews>
  <sheetFormatPr defaultColWidth="8.7109375" defaultRowHeight="15"/>
  <cols>
    <col min="1" max="1" width="20.5703125" customWidth="1"/>
    <col min="2" max="2" width="14" customWidth="1"/>
    <col min="3" max="3" width="15.5703125" customWidth="1"/>
    <col min="4" max="4" width="24.140625" customWidth="1"/>
    <col min="5" max="5" width="20.5703125" customWidth="1"/>
    <col min="6" max="6" width="15.140625" customWidth="1"/>
    <col min="7" max="7" width="22" customWidth="1"/>
    <col min="8" max="8" width="30.140625" customWidth="1"/>
    <col min="9" max="9" width="22.85546875" customWidth="1"/>
    <col min="10" max="10" width="27.42578125" customWidth="1"/>
    <col min="11" max="11" width="18.85546875" customWidth="1"/>
    <col min="12" max="12" width="21.85546875" customWidth="1"/>
    <col min="13" max="13" width="27.140625" customWidth="1"/>
    <col min="14" max="14" width="18.28515625" customWidth="1"/>
    <col min="15" max="15" width="20.5703125" customWidth="1"/>
    <col min="16" max="16" width="16.5703125" customWidth="1"/>
    <col min="18" max="18" width="23.28515625" customWidth="1"/>
    <col min="19" max="19" width="15" customWidth="1"/>
    <col min="21" max="21" width="26.42578125" customWidth="1"/>
    <col min="22" max="22" width="13.28515625" customWidth="1"/>
    <col min="24" max="24" width="23.7109375" customWidth="1"/>
    <col min="25" max="25" width="12.140625" customWidth="1"/>
    <col min="27" max="27" width="20.85546875" customWidth="1"/>
    <col min="28" max="28" width="14" customWidth="1"/>
    <col min="30" max="30" width="20.5703125" customWidth="1"/>
  </cols>
  <sheetData>
    <row r="1" spans="1:16" ht="36" customHeight="1">
      <c r="A1" s="357" t="s">
        <v>307</v>
      </c>
      <c r="B1" s="357"/>
      <c r="C1" s="357"/>
      <c r="D1" s="357"/>
      <c r="E1" s="357"/>
      <c r="F1" s="357"/>
      <c r="G1" s="357"/>
      <c r="H1" s="357"/>
      <c r="I1" s="357"/>
      <c r="J1" s="357"/>
      <c r="K1" s="357"/>
      <c r="L1" s="357"/>
      <c r="M1" s="357"/>
      <c r="N1" s="357"/>
      <c r="O1" s="357"/>
    </row>
    <row r="3" spans="1:16" ht="15" customHeight="1">
      <c r="A3" s="83" t="s">
        <v>245</v>
      </c>
      <c r="B3" s="83" t="s">
        <v>149</v>
      </c>
      <c r="C3" s="83" t="s">
        <v>308</v>
      </c>
      <c r="D3" s="83" t="s">
        <v>309</v>
      </c>
      <c r="E3" s="83" t="s">
        <v>310</v>
      </c>
      <c r="F3" s="83" t="s">
        <v>311</v>
      </c>
      <c r="G3" s="83" t="s">
        <v>312</v>
      </c>
      <c r="H3" s="83" t="s">
        <v>313</v>
      </c>
      <c r="I3" s="83" t="s">
        <v>314</v>
      </c>
      <c r="J3" s="83" t="s">
        <v>315</v>
      </c>
      <c r="K3" s="83" t="s">
        <v>79</v>
      </c>
      <c r="L3" s="83" t="s">
        <v>316</v>
      </c>
      <c r="M3" s="83" t="s">
        <v>317</v>
      </c>
      <c r="N3" s="83" t="s">
        <v>318</v>
      </c>
      <c r="O3" s="83" t="s">
        <v>319</v>
      </c>
      <c r="P3" s="83" t="s">
        <v>320</v>
      </c>
    </row>
    <row r="4" spans="1:16" ht="15" customHeight="1">
      <c r="A4">
        <f>Timing!A16</f>
        <v>0</v>
      </c>
      <c r="B4" s="82">
        <f>Timing!B16</f>
        <v>46108</v>
      </c>
      <c r="C4" s="4">
        <f>MIN(IF($A4&gt;=$B$62,$B$52,0) + IF($A4&gt;=$B$63,$B$53,0) + IF($A4&gt;=$B$64,$B$54,0) - SUM($C$3:C3), $B$60/4, MAX(IF($A4&gt;=$B$62,$B$52,0) + IF($A4&gt;=$B$63,$B$53,0) + IF($A4&gt;=$B$64,$B$54,0) - SUM($C$3:C3), 0))</f>
        <v>0</v>
      </c>
      <c r="D4" s="112">
        <f t="shared" ref="D4:D44" si="0">C4*$B$55*(1+$E$75)^($A4/4)</f>
        <v>0</v>
      </c>
      <c r="E4" s="113">
        <f t="shared" ref="E4:E44" si="1">IF(AND($A4&gt;=$E$56, $A4&lt;=$E$57), $E$51 / ($E$57 - $E$56 + 1), 0)</f>
        <v>0</v>
      </c>
      <c r="F4" s="112">
        <f t="shared" ref="F4:F44" si="2">E4*$E$52*(1+$E$75)^($A4/4)</f>
        <v>0</v>
      </c>
      <c r="G4" s="49">
        <f t="shared" ref="G4:G44" si="3">IF($A4&lt;$H$55, 0, IF($A4&lt;$H$55+4, $H$51*$H$52/4, IF($A4&lt;$H$55+8, $H$51*$H$53/4, $H$51/4)))</f>
        <v>0</v>
      </c>
      <c r="H4" s="49">
        <f t="shared" ref="H4:H44" si="4">IF($A4&lt;$K$71, 0, IF($A4&lt;$K$71+4, $K$67*$K$68/4, IF($A4&lt;$K$71+8, $K$67*$K$69/4, $K$67/4)))</f>
        <v>0</v>
      </c>
      <c r="I4" s="114">
        <f t="shared" ref="I4:I44" si="5">IF($A4 &lt; $K$55, 0, ($K$51/4) * (1 + $K$53)^($A4 - $K$55))</f>
        <v>0</v>
      </c>
      <c r="J4" s="49">
        <f t="shared" ref="J4:J44" si="6">IF($A4&lt;$N$56, 0, IF($A4&lt;$N$56+4, $N$51*$N$52*$N$53/4, IF($A4&lt;$N$56+8, $N$51*$N$52*$N$54/4, $N$51*$N$52*$N$55/4)))</f>
        <v>0</v>
      </c>
      <c r="K4" s="49">
        <f t="shared" ref="K4:K44" si="7">D4+F4+G4+H4+I4+J4</f>
        <v>0</v>
      </c>
      <c r="L4" s="49">
        <f t="shared" ref="L4:L44" si="8">K4*(1-IF($A4&lt;4, $E$74, IF($A4&lt;8, $E$75, $E$67)))</f>
        <v>0</v>
      </c>
      <c r="M4" s="49">
        <f t="shared" ref="M4:M44" si="9">IF($A4 &lt;= $E$71*4, $E$70/4, 0)</f>
        <v>-75000</v>
      </c>
      <c r="N4" s="49">
        <f t="shared" ref="N4:N44" si="10">IF($A4 &lt; $H$70, 0, K4 * $H$67)</f>
        <v>0</v>
      </c>
      <c r="O4" s="49">
        <f t="shared" ref="O4:O44" si="11">L4 + M4 + N4</f>
        <v>-75000</v>
      </c>
      <c r="P4" s="49">
        <f t="shared" ref="P4:P44" si="12">K4 - O4</f>
        <v>75000</v>
      </c>
    </row>
    <row r="5" spans="1:16" ht="15" customHeight="1">
      <c r="A5">
        <f>Timing!A17</f>
        <v>1</v>
      </c>
      <c r="B5" s="82">
        <f>Timing!B17</f>
        <v>46200</v>
      </c>
      <c r="C5" s="4">
        <f>MIN(IF($A5&gt;=$B$62,$B$52,0) + IF($A5&gt;=$B$63,$B$53,0) + IF($A5&gt;=$B$64,$B$54,0) - SUM($C$3:C4), $B$60/4, MAX(IF($A5&gt;=$B$62,$B$52,0) + IF($A5&gt;=$B$63,$B$53,0) + IF($A5&gt;=$B$64,$B$54,0) - SUM($C$3:C4), 0))</f>
        <v>0</v>
      </c>
      <c r="D5" s="112">
        <f t="shared" si="0"/>
        <v>0</v>
      </c>
      <c r="E5" s="113">
        <f t="shared" si="1"/>
        <v>0</v>
      </c>
      <c r="F5" s="112">
        <f t="shared" si="2"/>
        <v>0</v>
      </c>
      <c r="G5" s="49">
        <f t="shared" si="3"/>
        <v>0</v>
      </c>
      <c r="H5" s="49">
        <f t="shared" si="4"/>
        <v>0</v>
      </c>
      <c r="I5" s="114">
        <f t="shared" si="5"/>
        <v>0</v>
      </c>
      <c r="J5" s="49">
        <f t="shared" si="6"/>
        <v>0</v>
      </c>
      <c r="K5" s="49">
        <f t="shared" si="7"/>
        <v>0</v>
      </c>
      <c r="L5" s="49">
        <f t="shared" si="8"/>
        <v>0</v>
      </c>
      <c r="M5" s="49">
        <f t="shared" si="9"/>
        <v>-75000</v>
      </c>
      <c r="N5" s="49">
        <f t="shared" si="10"/>
        <v>0</v>
      </c>
      <c r="O5" s="49">
        <f t="shared" si="11"/>
        <v>-75000</v>
      </c>
      <c r="P5" s="49">
        <f t="shared" si="12"/>
        <v>75000</v>
      </c>
    </row>
    <row r="6" spans="1:16" ht="15" customHeight="1">
      <c r="A6">
        <f>Timing!A18</f>
        <v>2</v>
      </c>
      <c r="B6" s="82">
        <f>Timing!B18</f>
        <v>46292</v>
      </c>
      <c r="C6" s="4">
        <f>MIN(IF($A6&gt;=$B$62,$B$52,0) + IF($A6&gt;=$B$63,$B$53,0) + IF($A6&gt;=$B$64,$B$54,0) - SUM($C$3:C5), $B$60/4, MAX(IF($A6&gt;=$B$62,$B$52,0) + IF($A6&gt;=$B$63,$B$53,0) + IF($A6&gt;=$B$64,$B$54,0) - SUM($C$3:C5), 0))</f>
        <v>0</v>
      </c>
      <c r="D6" s="112">
        <f t="shared" si="0"/>
        <v>0</v>
      </c>
      <c r="E6" s="113">
        <f t="shared" si="1"/>
        <v>0</v>
      </c>
      <c r="F6" s="112">
        <f t="shared" si="2"/>
        <v>0</v>
      </c>
      <c r="G6" s="49">
        <f t="shared" si="3"/>
        <v>0</v>
      </c>
      <c r="H6" s="49">
        <f t="shared" si="4"/>
        <v>0</v>
      </c>
      <c r="I6" s="114">
        <f t="shared" si="5"/>
        <v>0</v>
      </c>
      <c r="J6" s="49">
        <f t="shared" si="6"/>
        <v>0</v>
      </c>
      <c r="K6" s="49">
        <f t="shared" si="7"/>
        <v>0</v>
      </c>
      <c r="L6" s="49">
        <f t="shared" si="8"/>
        <v>0</v>
      </c>
      <c r="M6" s="49">
        <f t="shared" si="9"/>
        <v>-75000</v>
      </c>
      <c r="N6" s="49">
        <f t="shared" si="10"/>
        <v>0</v>
      </c>
      <c r="O6" s="49">
        <f t="shared" si="11"/>
        <v>-75000</v>
      </c>
      <c r="P6" s="49">
        <f t="shared" si="12"/>
        <v>75000</v>
      </c>
    </row>
    <row r="7" spans="1:16" ht="15" customHeight="1">
      <c r="A7">
        <f>Timing!A19</f>
        <v>3</v>
      </c>
      <c r="B7" s="82">
        <f>Timing!B19</f>
        <v>46383</v>
      </c>
      <c r="C7" s="4">
        <f>MIN(IF($A7&gt;=$B$62,$B$52,0) + IF($A7&gt;=$B$63,$B$53,0) + IF($A7&gt;=$B$64,$B$54,0) - SUM($C$3:C6), $B$60/4, MAX(IF($A7&gt;=$B$62,$B$52,0) + IF($A7&gt;=$B$63,$B$53,0) + IF($A7&gt;=$B$64,$B$54,0) - SUM($C$3:C6), 0))</f>
        <v>0</v>
      </c>
      <c r="D7" s="112">
        <f t="shared" si="0"/>
        <v>0</v>
      </c>
      <c r="E7" s="113">
        <f t="shared" si="1"/>
        <v>0</v>
      </c>
      <c r="F7" s="112">
        <f t="shared" si="2"/>
        <v>0</v>
      </c>
      <c r="G7" s="49">
        <f t="shared" si="3"/>
        <v>0</v>
      </c>
      <c r="H7" s="49">
        <f t="shared" si="4"/>
        <v>0</v>
      </c>
      <c r="I7" s="114">
        <f t="shared" si="5"/>
        <v>0</v>
      </c>
      <c r="J7" s="49">
        <f t="shared" si="6"/>
        <v>0</v>
      </c>
      <c r="K7" s="49">
        <f t="shared" si="7"/>
        <v>0</v>
      </c>
      <c r="L7" s="49">
        <f t="shared" si="8"/>
        <v>0</v>
      </c>
      <c r="M7" s="49">
        <f t="shared" si="9"/>
        <v>-75000</v>
      </c>
      <c r="N7" s="49">
        <f t="shared" si="10"/>
        <v>0</v>
      </c>
      <c r="O7" s="49">
        <f t="shared" si="11"/>
        <v>-75000</v>
      </c>
      <c r="P7" s="49">
        <f t="shared" si="12"/>
        <v>75000</v>
      </c>
    </row>
    <row r="8" spans="1:16" ht="15" customHeight="1">
      <c r="A8">
        <f>Timing!A20</f>
        <v>4</v>
      </c>
      <c r="B8" s="82">
        <f>Timing!B20</f>
        <v>46473</v>
      </c>
      <c r="C8" s="4">
        <f>MIN(IF($A8&gt;=$B$62,$B$52,0) + IF($A8&gt;=$B$63,$B$53,0) + IF($A8&gt;=$B$64,$B$54,0) - SUM($C$3:C7), $B$60/4, MAX(IF($A8&gt;=$B$62,$B$52,0) + IF($A8&gt;=$B$63,$B$53,0) + IF($A8&gt;=$B$64,$B$54,0) - SUM($C$3:C7), 0))</f>
        <v>0</v>
      </c>
      <c r="D8" s="112">
        <f t="shared" si="0"/>
        <v>0</v>
      </c>
      <c r="E8" s="113">
        <f t="shared" si="1"/>
        <v>0</v>
      </c>
      <c r="F8" s="112">
        <f t="shared" si="2"/>
        <v>0</v>
      </c>
      <c r="G8" s="49">
        <f t="shared" si="3"/>
        <v>375000</v>
      </c>
      <c r="H8" s="49">
        <f t="shared" si="4"/>
        <v>540000</v>
      </c>
      <c r="I8" s="114">
        <f t="shared" si="5"/>
        <v>0</v>
      </c>
      <c r="J8" s="49">
        <f t="shared" si="6"/>
        <v>687500</v>
      </c>
      <c r="K8" s="49">
        <f t="shared" si="7"/>
        <v>1602500</v>
      </c>
      <c r="L8" s="49">
        <f t="shared" si="8"/>
        <v>1554425</v>
      </c>
      <c r="M8" s="49">
        <f t="shared" si="9"/>
        <v>-75000</v>
      </c>
      <c r="N8" s="49">
        <f t="shared" si="10"/>
        <v>0</v>
      </c>
      <c r="O8" s="49">
        <f t="shared" si="11"/>
        <v>1479425</v>
      </c>
      <c r="P8" s="49">
        <f t="shared" si="12"/>
        <v>123075</v>
      </c>
    </row>
    <row r="9" spans="1:16" ht="15" customHeight="1">
      <c r="A9">
        <f>Timing!A21</f>
        <v>5</v>
      </c>
      <c r="B9" s="82">
        <f>Timing!B21</f>
        <v>46565</v>
      </c>
      <c r="C9" s="4">
        <f>MIN(IF($A9&gt;=$B$62,$B$52,0) + IF($A9&gt;=$B$63,$B$53,0) + IF($A9&gt;=$B$64,$B$54,0) - SUM($C$3:C8), $B$60/4, MAX(IF($A9&gt;=$B$62,$B$52,0) + IF($A9&gt;=$B$63,$B$53,0) + IF($A9&gt;=$B$64,$B$54,0) - SUM($C$3:C8), 0))</f>
        <v>0</v>
      </c>
      <c r="D9" s="112">
        <f t="shared" si="0"/>
        <v>0</v>
      </c>
      <c r="E9" s="113">
        <f t="shared" si="1"/>
        <v>0</v>
      </c>
      <c r="F9" s="112">
        <f t="shared" si="2"/>
        <v>0</v>
      </c>
      <c r="G9" s="49">
        <f t="shared" si="3"/>
        <v>375000</v>
      </c>
      <c r="H9" s="49">
        <f t="shared" si="4"/>
        <v>540000</v>
      </c>
      <c r="I9" s="114">
        <f t="shared" si="5"/>
        <v>0</v>
      </c>
      <c r="J9" s="49">
        <f t="shared" si="6"/>
        <v>687500</v>
      </c>
      <c r="K9" s="49">
        <f t="shared" si="7"/>
        <v>1602500</v>
      </c>
      <c r="L9" s="49">
        <f t="shared" si="8"/>
        <v>1554425</v>
      </c>
      <c r="M9" s="49">
        <f t="shared" si="9"/>
        <v>-75000</v>
      </c>
      <c r="N9" s="49">
        <f t="shared" si="10"/>
        <v>0</v>
      </c>
      <c r="O9" s="49">
        <f t="shared" si="11"/>
        <v>1479425</v>
      </c>
      <c r="P9" s="49">
        <f t="shared" si="12"/>
        <v>123075</v>
      </c>
    </row>
    <row r="10" spans="1:16" ht="15" customHeight="1">
      <c r="A10">
        <f>Timing!A22</f>
        <v>6</v>
      </c>
      <c r="B10" s="82">
        <f>Timing!B22</f>
        <v>46657</v>
      </c>
      <c r="C10" s="4">
        <f>MIN(IF($A10&gt;=$B$62,$B$52,0) + IF($A10&gt;=$B$63,$B$53,0) + IF($A10&gt;=$B$64,$B$54,0) - SUM($C$3:C9), $B$60/4, MAX(IF($A10&gt;=$B$62,$B$52,0) + IF($A10&gt;=$B$63,$B$53,0) + IF($A10&gt;=$B$64,$B$54,0) - SUM($C$3:C9), 0))</f>
        <v>10</v>
      </c>
      <c r="D10" s="112">
        <f t="shared" si="0"/>
        <v>3244896.6426972984</v>
      </c>
      <c r="E10" s="113">
        <f t="shared" si="1"/>
        <v>0</v>
      </c>
      <c r="F10" s="112">
        <f t="shared" si="2"/>
        <v>0</v>
      </c>
      <c r="G10" s="49">
        <f t="shared" si="3"/>
        <v>375000</v>
      </c>
      <c r="H10" s="49">
        <f t="shared" si="4"/>
        <v>540000</v>
      </c>
      <c r="I10" s="114">
        <f t="shared" si="5"/>
        <v>0</v>
      </c>
      <c r="J10" s="49">
        <f t="shared" si="6"/>
        <v>687500</v>
      </c>
      <c r="K10" s="49">
        <f t="shared" si="7"/>
        <v>4847396.6426972989</v>
      </c>
      <c r="L10" s="49">
        <f t="shared" si="8"/>
        <v>4701974.7434163801</v>
      </c>
      <c r="M10" s="49">
        <f t="shared" si="9"/>
        <v>-75000</v>
      </c>
      <c r="N10" s="49">
        <f t="shared" si="10"/>
        <v>0</v>
      </c>
      <c r="O10" s="49">
        <f t="shared" si="11"/>
        <v>4626974.7434163801</v>
      </c>
      <c r="P10" s="49">
        <f t="shared" si="12"/>
        <v>220421.89928091876</v>
      </c>
    </row>
    <row r="11" spans="1:16" ht="15" customHeight="1">
      <c r="A11">
        <f>Timing!A23</f>
        <v>7</v>
      </c>
      <c r="B11" s="82">
        <f>Timing!B23</f>
        <v>46748</v>
      </c>
      <c r="C11" s="4">
        <f>MIN(IF($A11&gt;=$B$62,$B$52,0) + IF($A11&gt;=$B$63,$B$53,0) + IF($A11&gt;=$B$64,$B$54,0) - SUM($C$3:C10), $B$60/4, MAX(IF($A11&gt;=$B$62,$B$52,0) + IF($A11&gt;=$B$63,$B$53,0) + IF($A11&gt;=$B$64,$B$54,0) - SUM($C$3:C10), 0))</f>
        <v>10</v>
      </c>
      <c r="D11" s="112">
        <f t="shared" si="0"/>
        <v>3268964.2740075085</v>
      </c>
      <c r="E11" s="113">
        <f t="shared" si="1"/>
        <v>0</v>
      </c>
      <c r="F11" s="112">
        <f t="shared" si="2"/>
        <v>0</v>
      </c>
      <c r="G11" s="49">
        <f t="shared" si="3"/>
        <v>375000</v>
      </c>
      <c r="H11" s="49">
        <f t="shared" si="4"/>
        <v>540000</v>
      </c>
      <c r="I11" s="114">
        <f t="shared" si="5"/>
        <v>0</v>
      </c>
      <c r="J11" s="49">
        <f t="shared" si="6"/>
        <v>687500</v>
      </c>
      <c r="K11" s="49">
        <f t="shared" si="7"/>
        <v>4871464.2740075085</v>
      </c>
      <c r="L11" s="49">
        <f t="shared" si="8"/>
        <v>4725320.345787283</v>
      </c>
      <c r="M11" s="49">
        <f t="shared" si="9"/>
        <v>-75000</v>
      </c>
      <c r="N11" s="49">
        <f t="shared" si="10"/>
        <v>0</v>
      </c>
      <c r="O11" s="49">
        <f t="shared" si="11"/>
        <v>4650320.345787283</v>
      </c>
      <c r="P11" s="49">
        <f t="shared" si="12"/>
        <v>221143.9282202255</v>
      </c>
    </row>
    <row r="12" spans="1:16" ht="15" customHeight="1">
      <c r="A12">
        <f>Timing!A24</f>
        <v>8</v>
      </c>
      <c r="B12" s="82">
        <f>Timing!B24</f>
        <v>46839</v>
      </c>
      <c r="C12" s="4">
        <f>MIN(IF($A12&gt;=$B$62,$B$52,0) + IF($A12&gt;=$B$63,$B$53,0) + IF($A12&gt;=$B$64,$B$54,0) - SUM($C$3:C11), $B$60/4, MAX(IF($A12&gt;=$B$62,$B$52,0) + IF($A12&gt;=$B$63,$B$53,0) + IF($A12&gt;=$B$64,$B$54,0) - SUM($C$3:C11), 0))</f>
        <v>10</v>
      </c>
      <c r="D12" s="112">
        <f t="shared" si="0"/>
        <v>3293210.416666667</v>
      </c>
      <c r="E12" s="113">
        <f t="shared" si="1"/>
        <v>21.111111111111111</v>
      </c>
      <c r="F12" s="112">
        <f t="shared" si="2"/>
        <v>37821085</v>
      </c>
      <c r="G12" s="49">
        <f t="shared" si="3"/>
        <v>500000</v>
      </c>
      <c r="H12" s="49">
        <f t="shared" si="4"/>
        <v>944999.99999999988</v>
      </c>
      <c r="I12" s="114">
        <f t="shared" si="5"/>
        <v>0</v>
      </c>
      <c r="J12" s="49">
        <f t="shared" si="6"/>
        <v>1375000</v>
      </c>
      <c r="K12" s="49">
        <f t="shared" si="7"/>
        <v>43934295.416666664</v>
      </c>
      <c r="L12" s="49">
        <f t="shared" si="8"/>
        <v>17573718.166666668</v>
      </c>
      <c r="M12" s="49">
        <f t="shared" si="9"/>
        <v>-75000</v>
      </c>
      <c r="N12" s="49">
        <f t="shared" si="10"/>
        <v>0</v>
      </c>
      <c r="O12" s="49">
        <f t="shared" si="11"/>
        <v>17498718.166666668</v>
      </c>
      <c r="P12" s="49">
        <f t="shared" si="12"/>
        <v>26435577.249999996</v>
      </c>
    </row>
    <row r="13" spans="1:16" ht="15" customHeight="1">
      <c r="A13">
        <f>Timing!A25</f>
        <v>9</v>
      </c>
      <c r="B13" s="82">
        <f>Timing!B25</f>
        <v>46931</v>
      </c>
      <c r="C13" s="4">
        <f>MIN(IF($A13&gt;=$B$62,$B$52,0) + IF($A13&gt;=$B$63,$B$53,0) + IF($A13&gt;=$B$64,$B$54,0) - SUM($C$3:C12), $B$60/4, MAX(IF($A13&gt;=$B$62,$B$52,0) + IF($A13&gt;=$B$63,$B$53,0) + IF($A13&gt;=$B$64,$B$54,0) - SUM($C$3:C12), 0))</f>
        <v>10</v>
      </c>
      <c r="D13" s="112">
        <f t="shared" si="0"/>
        <v>3317636.3947062613</v>
      </c>
      <c r="E13" s="113">
        <f t="shared" si="1"/>
        <v>21.111111111111111</v>
      </c>
      <c r="F13" s="112">
        <f t="shared" si="2"/>
        <v>38101606.702156737</v>
      </c>
      <c r="G13" s="49">
        <f t="shared" si="3"/>
        <v>500000</v>
      </c>
      <c r="H13" s="49">
        <f t="shared" si="4"/>
        <v>944999.99999999988</v>
      </c>
      <c r="I13" s="114">
        <f t="shared" si="5"/>
        <v>0</v>
      </c>
      <c r="J13" s="49">
        <f t="shared" si="6"/>
        <v>1375000</v>
      </c>
      <c r="K13" s="49">
        <f t="shared" si="7"/>
        <v>44239243.096863002</v>
      </c>
      <c r="L13" s="49">
        <f t="shared" si="8"/>
        <v>17695697.238745201</v>
      </c>
      <c r="M13" s="49">
        <f t="shared" si="9"/>
        <v>-75000</v>
      </c>
      <c r="N13" s="49">
        <f t="shared" si="10"/>
        <v>0</v>
      </c>
      <c r="O13" s="49">
        <f t="shared" si="11"/>
        <v>17620697.238745201</v>
      </c>
      <c r="P13" s="49">
        <f t="shared" si="12"/>
        <v>26618545.8581178</v>
      </c>
    </row>
    <row r="14" spans="1:16" ht="15" customHeight="1">
      <c r="A14">
        <f>Timing!A26</f>
        <v>10</v>
      </c>
      <c r="B14" s="82">
        <f>Timing!B26</f>
        <v>47023</v>
      </c>
      <c r="C14" s="4">
        <f>MIN(IF($A14&gt;=$B$62,$B$52,0) + IF($A14&gt;=$B$63,$B$53,0) + IF($A14&gt;=$B$64,$B$54,0) - SUM($C$3:C13), $B$60/4, MAX(IF($A14&gt;=$B$62,$B$52,0) + IF($A14&gt;=$B$63,$B$53,0) + IF($A14&gt;=$B$64,$B$54,0) - SUM($C$3:C13), 0))</f>
        <v>10</v>
      </c>
      <c r="D14" s="112">
        <f t="shared" si="0"/>
        <v>3342243.5419782172</v>
      </c>
      <c r="E14" s="113">
        <f t="shared" si="1"/>
        <v>21.111111111111111</v>
      </c>
      <c r="F14" s="112">
        <f t="shared" si="2"/>
        <v>38384209.053913586</v>
      </c>
      <c r="G14" s="49">
        <f t="shared" si="3"/>
        <v>500000</v>
      </c>
      <c r="H14" s="49">
        <f t="shared" si="4"/>
        <v>944999.99999999988</v>
      </c>
      <c r="I14" s="114">
        <f t="shared" si="5"/>
        <v>1536250</v>
      </c>
      <c r="J14" s="49">
        <f t="shared" si="6"/>
        <v>1375000</v>
      </c>
      <c r="K14" s="49">
        <f t="shared" si="7"/>
        <v>46082702.595891804</v>
      </c>
      <c r="L14" s="49">
        <f t="shared" si="8"/>
        <v>18433081.038356721</v>
      </c>
      <c r="M14" s="49">
        <f t="shared" si="9"/>
        <v>-75000</v>
      </c>
      <c r="N14" s="49">
        <f t="shared" si="10"/>
        <v>0</v>
      </c>
      <c r="O14" s="49">
        <f t="shared" si="11"/>
        <v>18358081.038356721</v>
      </c>
      <c r="P14" s="49">
        <f t="shared" si="12"/>
        <v>27724621.557535082</v>
      </c>
    </row>
    <row r="15" spans="1:16" ht="15" customHeight="1">
      <c r="A15">
        <f>Timing!A27</f>
        <v>11</v>
      </c>
      <c r="B15" s="82">
        <f>Timing!B27</f>
        <v>47114</v>
      </c>
      <c r="C15" s="4">
        <f>MIN(IF($A15&gt;=$B$62,$B$52,0) + IF($A15&gt;=$B$63,$B$53,0) + IF($A15&gt;=$B$64,$B$54,0) - SUM($C$3:C14), $B$60/4, MAX(IF($A15&gt;=$B$62,$B$52,0) + IF($A15&gt;=$B$63,$B$53,0) + IF($A15&gt;=$B$64,$B$54,0) - SUM($C$3:C14), 0))</f>
        <v>10</v>
      </c>
      <c r="D15" s="112">
        <f t="shared" si="0"/>
        <v>3367033.202227734</v>
      </c>
      <c r="E15" s="113">
        <f t="shared" si="1"/>
        <v>21.111111111111111</v>
      </c>
      <c r="F15" s="112">
        <f t="shared" si="2"/>
        <v>38668907.487597972</v>
      </c>
      <c r="G15" s="49">
        <f t="shared" si="3"/>
        <v>500000</v>
      </c>
      <c r="H15" s="49">
        <f t="shared" si="4"/>
        <v>944999.99999999988</v>
      </c>
      <c r="I15" s="114">
        <f t="shared" si="5"/>
        <v>1574656.2499999998</v>
      </c>
      <c r="J15" s="49">
        <f t="shared" si="6"/>
        <v>1375000</v>
      </c>
      <c r="K15" s="49">
        <f t="shared" si="7"/>
        <v>46430596.939825706</v>
      </c>
      <c r="L15" s="49">
        <f t="shared" si="8"/>
        <v>18572238.775930282</v>
      </c>
      <c r="M15" s="49">
        <f t="shared" si="9"/>
        <v>-75000</v>
      </c>
      <c r="N15" s="49">
        <f t="shared" si="10"/>
        <v>0</v>
      </c>
      <c r="O15" s="49">
        <f t="shared" si="11"/>
        <v>18497238.775930282</v>
      </c>
      <c r="P15" s="49">
        <f t="shared" si="12"/>
        <v>27933358.163895424</v>
      </c>
    </row>
    <row r="16" spans="1:16" ht="15" customHeight="1">
      <c r="A16">
        <f>Timing!A28</f>
        <v>12</v>
      </c>
      <c r="B16" s="82">
        <f>Timing!B28</f>
        <v>47204</v>
      </c>
      <c r="C16" s="4">
        <f>MIN(IF($A16&gt;=$B$62,$B$52,0) + IF($A16&gt;=$B$63,$B$53,0) + IF($A16&gt;=$B$64,$B$54,0) - SUM($C$3:C15), $B$60/4, MAX(IF($A16&gt;=$B$62,$B$52,0) + IF($A16&gt;=$B$63,$B$53,0) + IF($A16&gt;=$B$64,$B$54,0) - SUM($C$3:C15), 0))</f>
        <v>10</v>
      </c>
      <c r="D16" s="112">
        <f t="shared" si="0"/>
        <v>3392006.729166667</v>
      </c>
      <c r="E16" s="113">
        <f t="shared" si="1"/>
        <v>21.111111111111111</v>
      </c>
      <c r="F16" s="112">
        <f t="shared" si="2"/>
        <v>38955717.549999997</v>
      </c>
      <c r="G16" s="49">
        <f t="shared" si="3"/>
        <v>625000</v>
      </c>
      <c r="H16" s="49">
        <f t="shared" si="4"/>
        <v>1350000</v>
      </c>
      <c r="I16" s="114">
        <f t="shared" si="5"/>
        <v>1614022.6562499998</v>
      </c>
      <c r="J16" s="49">
        <f t="shared" si="6"/>
        <v>2062500</v>
      </c>
      <c r="K16" s="49">
        <f t="shared" si="7"/>
        <v>47999246.935416661</v>
      </c>
      <c r="L16" s="49">
        <f t="shared" si="8"/>
        <v>19199698.774166666</v>
      </c>
      <c r="M16" s="49">
        <f t="shared" si="9"/>
        <v>-75000</v>
      </c>
      <c r="N16" s="49">
        <f t="shared" si="10"/>
        <v>0</v>
      </c>
      <c r="O16" s="49">
        <f t="shared" si="11"/>
        <v>19124698.774166666</v>
      </c>
      <c r="P16" s="49">
        <f t="shared" si="12"/>
        <v>28874548.161249995</v>
      </c>
    </row>
    <row r="17" spans="1:16" ht="15" customHeight="1">
      <c r="A17">
        <f>Timing!A29</f>
        <v>13</v>
      </c>
      <c r="B17" s="82">
        <f>Timing!B29</f>
        <v>47296</v>
      </c>
      <c r="C17" s="4">
        <f>MIN(IF($A17&gt;=$B$62,$B$52,0) + IF($A17&gt;=$B$63,$B$53,0) + IF($A17&gt;=$B$64,$B$54,0) - SUM($C$3:C16), $B$60/4, MAX(IF($A17&gt;=$B$62,$B$52,0) + IF($A17&gt;=$B$63,$B$53,0) + IF($A17&gt;=$B$64,$B$54,0) - SUM($C$3:C16), 0))</f>
        <v>10</v>
      </c>
      <c r="D17" s="112">
        <f t="shared" si="0"/>
        <v>3417165.4865474496</v>
      </c>
      <c r="E17" s="113">
        <f t="shared" si="1"/>
        <v>21.111111111111111</v>
      </c>
      <c r="F17" s="112">
        <f t="shared" si="2"/>
        <v>39244654.903221443</v>
      </c>
      <c r="G17" s="49">
        <f t="shared" si="3"/>
        <v>625000</v>
      </c>
      <c r="H17" s="49">
        <f t="shared" si="4"/>
        <v>1350000</v>
      </c>
      <c r="I17" s="114">
        <f t="shared" si="5"/>
        <v>1654373.2226562498</v>
      </c>
      <c r="J17" s="49">
        <f t="shared" si="6"/>
        <v>2062500</v>
      </c>
      <c r="K17" s="49">
        <f t="shared" si="7"/>
        <v>48353693.612425141</v>
      </c>
      <c r="L17" s="49">
        <f t="shared" si="8"/>
        <v>19341477.444970056</v>
      </c>
      <c r="M17" s="49">
        <f t="shared" si="9"/>
        <v>0</v>
      </c>
      <c r="N17" s="49">
        <f t="shared" si="10"/>
        <v>0</v>
      </c>
      <c r="O17" s="49">
        <f t="shared" si="11"/>
        <v>19341477.444970056</v>
      </c>
      <c r="P17" s="49">
        <f t="shared" si="12"/>
        <v>29012216.167455085</v>
      </c>
    </row>
    <row r="18" spans="1:16" ht="15" customHeight="1">
      <c r="A18">
        <f>Timing!A30</f>
        <v>14</v>
      </c>
      <c r="B18" s="82">
        <f>Timing!B30</f>
        <v>47388</v>
      </c>
      <c r="C18" s="4">
        <f>MIN(IF($A18&gt;=$B$62,$B$52,0) + IF($A18&gt;=$B$63,$B$53,0) + IF($A18&gt;=$B$64,$B$54,0) - SUM($C$3:C17), $B$60/4, MAX(IF($A18&gt;=$B$62,$B$52,0) + IF($A18&gt;=$B$63,$B$53,0) + IF($A18&gt;=$B$64,$B$54,0) - SUM($C$3:C17), 0))</f>
        <v>10</v>
      </c>
      <c r="D18" s="112">
        <f t="shared" si="0"/>
        <v>3442510.8482375639</v>
      </c>
      <c r="E18" s="113">
        <f t="shared" si="1"/>
        <v>21.111111111111111</v>
      </c>
      <c r="F18" s="112">
        <f t="shared" si="2"/>
        <v>39535735.325530998</v>
      </c>
      <c r="G18" s="49">
        <f t="shared" si="3"/>
        <v>625000</v>
      </c>
      <c r="H18" s="49">
        <f t="shared" si="4"/>
        <v>1350000</v>
      </c>
      <c r="I18" s="114">
        <f t="shared" si="5"/>
        <v>1695732.5532226558</v>
      </c>
      <c r="J18" s="49">
        <f t="shared" si="6"/>
        <v>2062500</v>
      </c>
      <c r="K18" s="49">
        <f t="shared" si="7"/>
        <v>48711478.726991221</v>
      </c>
      <c r="L18" s="49">
        <f t="shared" si="8"/>
        <v>19484591.490796488</v>
      </c>
      <c r="M18" s="49">
        <f t="shared" si="9"/>
        <v>0</v>
      </c>
      <c r="N18" s="49">
        <f t="shared" si="10"/>
        <v>0</v>
      </c>
      <c r="O18" s="49">
        <f t="shared" si="11"/>
        <v>19484591.490796488</v>
      </c>
      <c r="P18" s="49">
        <f t="shared" si="12"/>
        <v>29226887.236194734</v>
      </c>
    </row>
    <row r="19" spans="1:16" ht="15" customHeight="1">
      <c r="A19">
        <f>Timing!A31</f>
        <v>15</v>
      </c>
      <c r="B19" s="82">
        <f>Timing!B31</f>
        <v>47479</v>
      </c>
      <c r="C19" s="4">
        <f>MIN(IF($A19&gt;=$B$62,$B$52,0) + IF($A19&gt;=$B$63,$B$53,0) + IF($A19&gt;=$B$64,$B$54,0) - SUM($C$3:C18), $B$60/4, MAX(IF($A19&gt;=$B$62,$B$52,0) + IF($A19&gt;=$B$63,$B$53,0) + IF($A19&gt;=$B$64,$B$54,0) - SUM($C$3:C18), 0))</f>
        <v>10</v>
      </c>
      <c r="D19" s="112">
        <f t="shared" si="0"/>
        <v>3468044.1982945665</v>
      </c>
      <c r="E19" s="113">
        <f t="shared" si="1"/>
        <v>21.111111111111111</v>
      </c>
      <c r="F19" s="112">
        <f t="shared" si="2"/>
        <v>39828974.712225914</v>
      </c>
      <c r="G19" s="49">
        <f t="shared" si="3"/>
        <v>625000</v>
      </c>
      <c r="H19" s="49">
        <f t="shared" si="4"/>
        <v>1350000</v>
      </c>
      <c r="I19" s="114">
        <f t="shared" si="5"/>
        <v>1738125.8670532221</v>
      </c>
      <c r="J19" s="49">
        <f t="shared" si="6"/>
        <v>2062500</v>
      </c>
      <c r="K19" s="49">
        <f t="shared" si="7"/>
        <v>49072644.777573705</v>
      </c>
      <c r="L19" s="49">
        <f t="shared" si="8"/>
        <v>19629057.911029484</v>
      </c>
      <c r="M19" s="49">
        <f t="shared" si="9"/>
        <v>0</v>
      </c>
      <c r="N19" s="49">
        <f t="shared" si="10"/>
        <v>0</v>
      </c>
      <c r="O19" s="49">
        <f t="shared" si="11"/>
        <v>19629057.911029484</v>
      </c>
      <c r="P19" s="49">
        <f t="shared" si="12"/>
        <v>29443586.866544221</v>
      </c>
    </row>
    <row r="20" spans="1:16" ht="15" customHeight="1">
      <c r="A20">
        <f>Timing!A32</f>
        <v>16</v>
      </c>
      <c r="B20" s="82">
        <f>Timing!B32</f>
        <v>47569</v>
      </c>
      <c r="C20" s="4">
        <f>MIN(IF($A20&gt;=$B$62,$B$52,0) + IF($A20&gt;=$B$63,$B$53,0) + IF($A20&gt;=$B$64,$B$54,0) - SUM($C$3:C19), $B$60/4, MAX(IF($A20&gt;=$B$62,$B$52,0) + IF($A20&gt;=$B$63,$B$53,0) + IF($A20&gt;=$B$64,$B$54,0) - SUM($C$3:C19), 0))</f>
        <v>10</v>
      </c>
      <c r="D20" s="112">
        <f t="shared" si="0"/>
        <v>3493766.9310416668</v>
      </c>
      <c r="E20" s="113">
        <f t="shared" si="1"/>
        <v>21.111111111111111</v>
      </c>
      <c r="F20" s="112">
        <f t="shared" si="2"/>
        <v>40124389.076499999</v>
      </c>
      <c r="G20" s="49">
        <f t="shared" si="3"/>
        <v>625000</v>
      </c>
      <c r="H20" s="49">
        <f t="shared" si="4"/>
        <v>1350000</v>
      </c>
      <c r="I20" s="114">
        <f t="shared" si="5"/>
        <v>1781579.0137295525</v>
      </c>
      <c r="J20" s="49">
        <f t="shared" si="6"/>
        <v>2062500</v>
      </c>
      <c r="K20" s="49">
        <f t="shared" si="7"/>
        <v>49437235.021271214</v>
      </c>
      <c r="L20" s="49">
        <f t="shared" si="8"/>
        <v>19774894.008508485</v>
      </c>
      <c r="M20" s="49">
        <f t="shared" si="9"/>
        <v>0</v>
      </c>
      <c r="N20" s="49">
        <f t="shared" si="10"/>
        <v>0</v>
      </c>
      <c r="O20" s="49">
        <f t="shared" si="11"/>
        <v>19774894.008508485</v>
      </c>
      <c r="P20" s="49">
        <f t="shared" si="12"/>
        <v>29662341.012762729</v>
      </c>
    </row>
    <row r="21" spans="1:16" ht="15" customHeight="1">
      <c r="A21">
        <f>Timing!A33</f>
        <v>17</v>
      </c>
      <c r="B21" s="82">
        <f>Timing!B33</f>
        <v>47661</v>
      </c>
      <c r="C21" s="4">
        <f>MIN(IF($A21&gt;=$B$62,$B$52,0) + IF($A21&gt;=$B$63,$B$53,0) + IF($A21&gt;=$B$64,$B$54,0) - SUM($C$3:C20), $B$60/4, MAX(IF($A21&gt;=$B$62,$B$52,0) + IF($A21&gt;=$B$63,$B$53,0) + IF($A21&gt;=$B$64,$B$54,0) - SUM($C$3:C20), 0))</f>
        <v>10</v>
      </c>
      <c r="D21" s="112">
        <f t="shared" si="0"/>
        <v>3519680.4511438734</v>
      </c>
      <c r="E21" s="113">
        <f t="shared" si="1"/>
        <v>0</v>
      </c>
      <c r="F21" s="112">
        <f t="shared" si="2"/>
        <v>0</v>
      </c>
      <c r="G21" s="49">
        <f t="shared" si="3"/>
        <v>625000</v>
      </c>
      <c r="H21" s="49">
        <f t="shared" si="4"/>
        <v>1350000</v>
      </c>
      <c r="I21" s="114">
        <f t="shared" si="5"/>
        <v>1826118.4890727915</v>
      </c>
      <c r="J21" s="49">
        <f t="shared" si="6"/>
        <v>2062500</v>
      </c>
      <c r="K21" s="49">
        <f t="shared" si="7"/>
        <v>9383298.9402166642</v>
      </c>
      <c r="L21" s="49">
        <f t="shared" si="8"/>
        <v>3753319.576086666</v>
      </c>
      <c r="M21" s="49">
        <f t="shared" si="9"/>
        <v>0</v>
      </c>
      <c r="N21" s="49">
        <f t="shared" si="10"/>
        <v>0</v>
      </c>
      <c r="O21" s="49">
        <f t="shared" si="11"/>
        <v>3753319.576086666</v>
      </c>
      <c r="P21" s="49">
        <f t="shared" si="12"/>
        <v>5629979.3641299978</v>
      </c>
    </row>
    <row r="22" spans="1:16" ht="15" customHeight="1">
      <c r="A22">
        <f>Timing!A34</f>
        <v>18</v>
      </c>
      <c r="B22" s="82">
        <f>Timing!B34</f>
        <v>47753</v>
      </c>
      <c r="C22" s="4">
        <f>MIN(IF($A22&gt;=$B$62,$B$52,0) + IF($A22&gt;=$B$63,$B$53,0) + IF($A22&gt;=$B$64,$B$54,0) - SUM($C$3:C21), $B$60/4, MAX(IF($A22&gt;=$B$62,$B$52,0) + IF($A22&gt;=$B$63,$B$53,0) + IF($A22&gt;=$B$64,$B$54,0) - SUM($C$3:C21), 0))</f>
        <v>10</v>
      </c>
      <c r="D22" s="112">
        <f t="shared" si="0"/>
        <v>3545786.1736846911</v>
      </c>
      <c r="E22" s="113">
        <f t="shared" si="1"/>
        <v>0</v>
      </c>
      <c r="F22" s="112">
        <f t="shared" si="2"/>
        <v>0</v>
      </c>
      <c r="G22" s="49">
        <f t="shared" si="3"/>
        <v>625000</v>
      </c>
      <c r="H22" s="49">
        <f t="shared" si="4"/>
        <v>1350000</v>
      </c>
      <c r="I22" s="114">
        <f t="shared" si="5"/>
        <v>1871771.451299611</v>
      </c>
      <c r="J22" s="49">
        <f t="shared" si="6"/>
        <v>2062500</v>
      </c>
      <c r="K22" s="49">
        <f t="shared" si="7"/>
        <v>9455057.6249843016</v>
      </c>
      <c r="L22" s="49">
        <f t="shared" si="8"/>
        <v>3782023.0499937208</v>
      </c>
      <c r="M22" s="49">
        <f t="shared" si="9"/>
        <v>0</v>
      </c>
      <c r="N22" s="49">
        <f t="shared" si="10"/>
        <v>0</v>
      </c>
      <c r="O22" s="49">
        <f t="shared" si="11"/>
        <v>3782023.0499937208</v>
      </c>
      <c r="P22" s="49">
        <f t="shared" si="12"/>
        <v>5673034.5749905808</v>
      </c>
    </row>
    <row r="23" spans="1:16" ht="15" customHeight="1">
      <c r="A23">
        <f>Timing!A35</f>
        <v>19</v>
      </c>
      <c r="B23" s="82">
        <f>Timing!B35</f>
        <v>47844</v>
      </c>
      <c r="C23" s="4">
        <f>MIN(IF($A23&gt;=$B$62,$B$52,0) + IF($A23&gt;=$B$63,$B$53,0) + IF($A23&gt;=$B$64,$B$54,0) - SUM($C$3:C22), $B$60/4, MAX(IF($A23&gt;=$B$62,$B$52,0) + IF($A23&gt;=$B$63,$B$53,0) + IF($A23&gt;=$B$64,$B$54,0) - SUM($C$3:C22), 0))</f>
        <v>10</v>
      </c>
      <c r="D23" s="112">
        <f t="shared" si="0"/>
        <v>3572085.5242434032</v>
      </c>
      <c r="E23" s="113">
        <f t="shared" si="1"/>
        <v>0</v>
      </c>
      <c r="F23" s="112">
        <f t="shared" si="2"/>
        <v>0</v>
      </c>
      <c r="G23" s="49">
        <f t="shared" si="3"/>
        <v>625000</v>
      </c>
      <c r="H23" s="49">
        <f t="shared" si="4"/>
        <v>1350000</v>
      </c>
      <c r="I23" s="114">
        <f t="shared" si="5"/>
        <v>1918565.737582101</v>
      </c>
      <c r="J23" s="49">
        <f t="shared" si="6"/>
        <v>2062500</v>
      </c>
      <c r="K23" s="49">
        <f t="shared" si="7"/>
        <v>9528151.2618255038</v>
      </c>
      <c r="L23" s="49">
        <f t="shared" si="8"/>
        <v>3811260.5047302018</v>
      </c>
      <c r="M23" s="49">
        <f t="shared" si="9"/>
        <v>0</v>
      </c>
      <c r="N23" s="49">
        <f t="shared" si="10"/>
        <v>0</v>
      </c>
      <c r="O23" s="49">
        <f t="shared" si="11"/>
        <v>3811260.5047302018</v>
      </c>
      <c r="P23" s="49">
        <f t="shared" si="12"/>
        <v>5716890.7570953015</v>
      </c>
    </row>
    <row r="24" spans="1:16" ht="15" customHeight="1">
      <c r="A24">
        <f>Timing!A36</f>
        <v>20</v>
      </c>
      <c r="B24" s="82">
        <f>Timing!B36</f>
        <v>47934</v>
      </c>
      <c r="C24" s="4">
        <f>MIN(IF($A24&gt;=$B$62,$B$52,0) + IF($A24&gt;=$B$63,$B$53,0) + IF($A24&gt;=$B$64,$B$54,0) - SUM($C$3:C23), $B$60/4, MAX(IF($A24&gt;=$B$62,$B$52,0) + IF($A24&gt;=$B$63,$B$53,0) + IF($A24&gt;=$B$64,$B$54,0) - SUM($C$3:C23), 0))</f>
        <v>10</v>
      </c>
      <c r="D24" s="112">
        <f t="shared" si="0"/>
        <v>3598579.9389729165</v>
      </c>
      <c r="E24" s="113">
        <f t="shared" si="1"/>
        <v>0</v>
      </c>
      <c r="F24" s="112">
        <f t="shared" si="2"/>
        <v>0</v>
      </c>
      <c r="G24" s="49">
        <f t="shared" si="3"/>
        <v>625000</v>
      </c>
      <c r="H24" s="49">
        <f t="shared" si="4"/>
        <v>1350000</v>
      </c>
      <c r="I24" s="114">
        <f t="shared" si="5"/>
        <v>1966529.8810216535</v>
      </c>
      <c r="J24" s="49">
        <f t="shared" si="6"/>
        <v>2062500</v>
      </c>
      <c r="K24" s="49">
        <f t="shared" si="7"/>
        <v>9602609.8199945688</v>
      </c>
      <c r="L24" s="49">
        <f t="shared" si="8"/>
        <v>3841043.9279978275</v>
      </c>
      <c r="M24" s="49">
        <f t="shared" si="9"/>
        <v>0</v>
      </c>
      <c r="N24" s="49">
        <f t="shared" si="10"/>
        <v>0</v>
      </c>
      <c r="O24" s="49">
        <f t="shared" si="11"/>
        <v>3841043.9279978275</v>
      </c>
      <c r="P24" s="49">
        <f t="shared" si="12"/>
        <v>5761565.8919967413</v>
      </c>
    </row>
    <row r="25" spans="1:16" ht="15" customHeight="1">
      <c r="A25">
        <f>Timing!A37</f>
        <v>21</v>
      </c>
      <c r="B25" s="82">
        <f>Timing!B37</f>
        <v>48026</v>
      </c>
      <c r="C25" s="4">
        <f>MIN(IF($A25&gt;=$B$62,$B$52,0) + IF($A25&gt;=$B$63,$B$53,0) + IF($A25&gt;=$B$64,$B$54,0) - SUM($C$3:C24), $B$60/4, MAX(IF($A25&gt;=$B$62,$B$52,0) + IF($A25&gt;=$B$63,$B$53,0) + IF($A25&gt;=$B$64,$B$54,0) - SUM($C$3:C24), 0))</f>
        <v>10</v>
      </c>
      <c r="D25" s="112">
        <f t="shared" si="0"/>
        <v>3625270.8646781896</v>
      </c>
      <c r="E25" s="113">
        <f t="shared" si="1"/>
        <v>0</v>
      </c>
      <c r="F25" s="112">
        <f t="shared" si="2"/>
        <v>0</v>
      </c>
      <c r="G25" s="49">
        <f t="shared" si="3"/>
        <v>625000</v>
      </c>
      <c r="H25" s="49">
        <f t="shared" si="4"/>
        <v>1350000</v>
      </c>
      <c r="I25" s="114">
        <f t="shared" si="5"/>
        <v>2015693.1280471948</v>
      </c>
      <c r="J25" s="49">
        <f t="shared" si="6"/>
        <v>2062500</v>
      </c>
      <c r="K25" s="49">
        <f t="shared" si="7"/>
        <v>9678463.9927253835</v>
      </c>
      <c r="L25" s="49">
        <f t="shared" si="8"/>
        <v>3871385.5970901535</v>
      </c>
      <c r="M25" s="49">
        <f t="shared" si="9"/>
        <v>0</v>
      </c>
      <c r="N25" s="49">
        <f t="shared" si="10"/>
        <v>0</v>
      </c>
      <c r="O25" s="49">
        <f t="shared" si="11"/>
        <v>3871385.5970901535</v>
      </c>
      <c r="P25" s="49">
        <f t="shared" si="12"/>
        <v>5807078.3956352305</v>
      </c>
    </row>
    <row r="26" spans="1:16" ht="15" customHeight="1">
      <c r="A26">
        <f>Timing!A38</f>
        <v>22</v>
      </c>
      <c r="B26" s="82">
        <f>Timing!B38</f>
        <v>48118</v>
      </c>
      <c r="C26" s="4">
        <f>MIN(IF($A26&gt;=$B$62,$B$52,0) + IF($A26&gt;=$B$63,$B$53,0) + IF($A26&gt;=$B$64,$B$54,0) - SUM($C$3:C25), $B$60/4, MAX(IF($A26&gt;=$B$62,$B$52,0) + IF($A26&gt;=$B$63,$B$53,0) + IF($A26&gt;=$B$64,$B$54,0) - SUM($C$3:C25), 0))</f>
        <v>10</v>
      </c>
      <c r="D26" s="112">
        <f t="shared" si="0"/>
        <v>3652159.7588952319</v>
      </c>
      <c r="E26" s="113">
        <f t="shared" si="1"/>
        <v>0</v>
      </c>
      <c r="F26" s="112">
        <f t="shared" si="2"/>
        <v>0</v>
      </c>
      <c r="G26" s="49">
        <f t="shared" si="3"/>
        <v>625000</v>
      </c>
      <c r="H26" s="49">
        <f t="shared" si="4"/>
        <v>1350000</v>
      </c>
      <c r="I26" s="114">
        <f t="shared" si="5"/>
        <v>2066085.4562483747</v>
      </c>
      <c r="J26" s="49">
        <f t="shared" si="6"/>
        <v>2062500</v>
      </c>
      <c r="K26" s="49">
        <f t="shared" si="7"/>
        <v>9755745.2151436061</v>
      </c>
      <c r="L26" s="49">
        <f t="shared" si="8"/>
        <v>3902298.0860574427</v>
      </c>
      <c r="M26" s="49">
        <f t="shared" si="9"/>
        <v>0</v>
      </c>
      <c r="N26" s="49">
        <f t="shared" si="10"/>
        <v>0</v>
      </c>
      <c r="O26" s="49">
        <f t="shared" si="11"/>
        <v>3902298.0860574427</v>
      </c>
      <c r="P26" s="49">
        <f t="shared" si="12"/>
        <v>5853447.1290861629</v>
      </c>
    </row>
    <row r="27" spans="1:16" ht="15" customHeight="1">
      <c r="A27">
        <f>Timing!A39</f>
        <v>23</v>
      </c>
      <c r="B27" s="82">
        <f>Timing!B39</f>
        <v>48209</v>
      </c>
      <c r="C27" s="4">
        <f>MIN(IF($A27&gt;=$B$62,$B$52,0) + IF($A27&gt;=$B$63,$B$53,0) + IF($A27&gt;=$B$64,$B$54,0) - SUM($C$3:C26), $B$60/4, MAX(IF($A27&gt;=$B$62,$B$52,0) + IF($A27&gt;=$B$63,$B$53,0) + IF($A27&gt;=$B$64,$B$54,0) - SUM($C$3:C26), 0))</f>
        <v>10</v>
      </c>
      <c r="D27" s="112">
        <f t="shared" si="0"/>
        <v>3679248.0899707051</v>
      </c>
      <c r="E27" s="113">
        <f t="shared" si="1"/>
        <v>0</v>
      </c>
      <c r="F27" s="112">
        <f t="shared" si="2"/>
        <v>0</v>
      </c>
      <c r="G27" s="49">
        <f t="shared" si="3"/>
        <v>625000</v>
      </c>
      <c r="H27" s="49">
        <f t="shared" si="4"/>
        <v>1350000</v>
      </c>
      <c r="I27" s="114">
        <f t="shared" si="5"/>
        <v>2117737.592654584</v>
      </c>
      <c r="J27" s="49">
        <f t="shared" si="6"/>
        <v>2062500</v>
      </c>
      <c r="K27" s="49">
        <f t="shared" si="7"/>
        <v>9834485.68262529</v>
      </c>
      <c r="L27" s="49">
        <f t="shared" si="8"/>
        <v>3933794.2730501164</v>
      </c>
      <c r="M27" s="49">
        <f t="shared" si="9"/>
        <v>0</v>
      </c>
      <c r="N27" s="49">
        <f t="shared" si="10"/>
        <v>0</v>
      </c>
      <c r="O27" s="49">
        <f t="shared" si="11"/>
        <v>3933794.2730501164</v>
      </c>
      <c r="P27" s="49">
        <f t="shared" si="12"/>
        <v>5900691.4095751736</v>
      </c>
    </row>
    <row r="28" spans="1:16" ht="15" customHeight="1">
      <c r="A28">
        <f>Timing!A40</f>
        <v>24</v>
      </c>
      <c r="B28" s="82">
        <f>Timing!B40</f>
        <v>48300</v>
      </c>
      <c r="C28" s="4">
        <f>MIN(IF($A28&gt;=$B$62,$B$52,0) + IF($A28&gt;=$B$63,$B$53,0) + IF($A28&gt;=$B$64,$B$54,0) - SUM($C$3:C27), $B$60/4, MAX(IF($A28&gt;=$B$62,$B$52,0) + IF($A28&gt;=$B$63,$B$53,0) + IF($A28&gt;=$B$64,$B$54,0) - SUM($C$3:C27), 0))</f>
        <v>10</v>
      </c>
      <c r="D28" s="112">
        <f t="shared" si="0"/>
        <v>3706537.3371421043</v>
      </c>
      <c r="E28" s="113">
        <f t="shared" si="1"/>
        <v>0</v>
      </c>
      <c r="F28" s="112">
        <f t="shared" si="2"/>
        <v>0</v>
      </c>
      <c r="G28" s="49">
        <f t="shared" si="3"/>
        <v>625000</v>
      </c>
      <c r="H28" s="49">
        <f t="shared" si="4"/>
        <v>1350000</v>
      </c>
      <c r="I28" s="114">
        <f t="shared" si="5"/>
        <v>2170681.0324709481</v>
      </c>
      <c r="J28" s="49">
        <f t="shared" si="6"/>
        <v>2062500</v>
      </c>
      <c r="K28" s="49">
        <f t="shared" si="7"/>
        <v>9914718.3696130514</v>
      </c>
      <c r="L28" s="49">
        <f t="shared" si="8"/>
        <v>3965887.3478452209</v>
      </c>
      <c r="M28" s="49">
        <f t="shared" si="9"/>
        <v>0</v>
      </c>
      <c r="N28" s="49">
        <f t="shared" si="10"/>
        <v>0</v>
      </c>
      <c r="O28" s="49">
        <f t="shared" si="11"/>
        <v>3965887.3478452209</v>
      </c>
      <c r="P28" s="49">
        <f t="shared" si="12"/>
        <v>5948831.0217678305</v>
      </c>
    </row>
    <row r="29" spans="1:16" ht="15" customHeight="1">
      <c r="A29">
        <f>Timing!A41</f>
        <v>25</v>
      </c>
      <c r="B29" s="82">
        <f>Timing!B41</f>
        <v>48392</v>
      </c>
      <c r="C29" s="4">
        <f>MIN(IF($A29&gt;=$B$62,$B$52,0) + IF($A29&gt;=$B$63,$B$53,0) + IF($A29&gt;=$B$64,$B$54,0) - SUM($C$3:C28), $B$60/4, MAX(IF($A29&gt;=$B$62,$B$52,0) + IF($A29&gt;=$B$63,$B$53,0) + IF($A29&gt;=$B$64,$B$54,0) - SUM($C$3:C28), 0))</f>
        <v>10</v>
      </c>
      <c r="D29" s="112">
        <f t="shared" si="0"/>
        <v>3734028.9906185353</v>
      </c>
      <c r="E29" s="113">
        <f t="shared" si="1"/>
        <v>0</v>
      </c>
      <c r="F29" s="112">
        <f t="shared" si="2"/>
        <v>0</v>
      </c>
      <c r="G29" s="49">
        <f t="shared" si="3"/>
        <v>625000</v>
      </c>
      <c r="H29" s="49">
        <f t="shared" si="4"/>
        <v>1350000</v>
      </c>
      <c r="I29" s="114">
        <f t="shared" si="5"/>
        <v>2224948.0582827223</v>
      </c>
      <c r="J29" s="49">
        <f t="shared" si="6"/>
        <v>2062500</v>
      </c>
      <c r="K29" s="49">
        <f t="shared" si="7"/>
        <v>9996477.048901258</v>
      </c>
      <c r="L29" s="49">
        <f t="shared" si="8"/>
        <v>3998590.8195605036</v>
      </c>
      <c r="M29" s="49">
        <f t="shared" si="9"/>
        <v>0</v>
      </c>
      <c r="N29" s="49">
        <f t="shared" si="10"/>
        <v>0</v>
      </c>
      <c r="O29" s="49">
        <f t="shared" si="11"/>
        <v>3998590.8195605036</v>
      </c>
      <c r="P29" s="49">
        <f t="shared" si="12"/>
        <v>5997886.2293407544</v>
      </c>
    </row>
    <row r="30" spans="1:16" ht="15" customHeight="1">
      <c r="A30">
        <f>Timing!A42</f>
        <v>26</v>
      </c>
      <c r="B30" s="82">
        <f>Timing!B42</f>
        <v>48484</v>
      </c>
      <c r="C30" s="4">
        <f>MIN(IF($A30&gt;=$B$62,$B$52,0) + IF($A30&gt;=$B$63,$B$53,0) + IF($A30&gt;=$B$64,$B$54,0) - SUM($C$3:C29), $B$60/4, MAX(IF($A30&gt;=$B$62,$B$52,0) + IF($A30&gt;=$B$63,$B$53,0) + IF($A30&gt;=$B$64,$B$54,0) - SUM($C$3:C29), 0))</f>
        <v>10</v>
      </c>
      <c r="D30" s="112">
        <f t="shared" si="0"/>
        <v>3761724.5516620888</v>
      </c>
      <c r="E30" s="113">
        <f t="shared" si="1"/>
        <v>0</v>
      </c>
      <c r="F30" s="112">
        <f t="shared" si="2"/>
        <v>0</v>
      </c>
      <c r="G30" s="49">
        <f t="shared" si="3"/>
        <v>625000</v>
      </c>
      <c r="H30" s="49">
        <f t="shared" si="4"/>
        <v>1350000</v>
      </c>
      <c r="I30" s="114">
        <f t="shared" si="5"/>
        <v>2280571.7597397901</v>
      </c>
      <c r="J30" s="49">
        <f t="shared" si="6"/>
        <v>2062500</v>
      </c>
      <c r="K30" s="49">
        <f t="shared" si="7"/>
        <v>10079796.311401879</v>
      </c>
      <c r="L30" s="49">
        <f t="shared" si="8"/>
        <v>4031918.5245607519</v>
      </c>
      <c r="M30" s="49">
        <f t="shared" si="9"/>
        <v>0</v>
      </c>
      <c r="N30" s="49">
        <f t="shared" si="10"/>
        <v>0</v>
      </c>
      <c r="O30" s="49">
        <f t="shared" si="11"/>
        <v>4031918.5245607519</v>
      </c>
      <c r="P30" s="49">
        <f t="shared" si="12"/>
        <v>6047877.786841128</v>
      </c>
    </row>
    <row r="31" spans="1:16" ht="15" customHeight="1">
      <c r="A31">
        <f>Timing!A43</f>
        <v>27</v>
      </c>
      <c r="B31" s="82">
        <f>Timing!B43</f>
        <v>48575</v>
      </c>
      <c r="C31" s="4">
        <f>MIN(IF($A31&gt;=$B$62,$B$52,0) + IF($A31&gt;=$B$63,$B$53,0) + IF($A31&gt;=$B$64,$B$54,0) - SUM($C$3:C30), $B$60/4, MAX(IF($A31&gt;=$B$62,$B$52,0) + IF($A31&gt;=$B$63,$B$53,0) + IF($A31&gt;=$B$64,$B$54,0) - SUM($C$3:C30), 0))</f>
        <v>10</v>
      </c>
      <c r="D31" s="112">
        <f t="shared" si="0"/>
        <v>3789625.5326698269</v>
      </c>
      <c r="E31" s="113">
        <f t="shared" si="1"/>
        <v>0</v>
      </c>
      <c r="F31" s="112">
        <f t="shared" si="2"/>
        <v>0</v>
      </c>
      <c r="G31" s="49">
        <f t="shared" si="3"/>
        <v>625000</v>
      </c>
      <c r="H31" s="49">
        <f t="shared" si="4"/>
        <v>1350000</v>
      </c>
      <c r="I31" s="114">
        <f t="shared" si="5"/>
        <v>2337586.0537332846</v>
      </c>
      <c r="J31" s="49">
        <f t="shared" si="6"/>
        <v>2062500</v>
      </c>
      <c r="K31" s="49">
        <f t="shared" si="7"/>
        <v>10164711.586403113</v>
      </c>
      <c r="L31" s="49">
        <f t="shared" si="8"/>
        <v>4065884.6345612453</v>
      </c>
      <c r="M31" s="49">
        <f t="shared" si="9"/>
        <v>0</v>
      </c>
      <c r="N31" s="49">
        <f t="shared" si="10"/>
        <v>0</v>
      </c>
      <c r="O31" s="49">
        <f t="shared" si="11"/>
        <v>4065884.6345612453</v>
      </c>
      <c r="P31" s="49">
        <f t="shared" si="12"/>
        <v>6098826.9518418675</v>
      </c>
    </row>
    <row r="32" spans="1:16" ht="15" customHeight="1">
      <c r="A32">
        <f>Timing!A44</f>
        <v>28</v>
      </c>
      <c r="B32" s="82">
        <f>Timing!B44</f>
        <v>48665</v>
      </c>
      <c r="C32" s="4">
        <f>MIN(IF($A32&gt;=$B$62,$B$52,0) + IF($A32&gt;=$B$63,$B$53,0) + IF($A32&gt;=$B$64,$B$54,0) - SUM($C$3:C31), $B$60/4, MAX(IF($A32&gt;=$B$62,$B$52,0) + IF($A32&gt;=$B$63,$B$53,0) + IF($A32&gt;=$B$64,$B$54,0) - SUM($C$3:C31), 0))</f>
        <v>10</v>
      </c>
      <c r="D32" s="112">
        <f t="shared" si="0"/>
        <v>3817733.4572563674</v>
      </c>
      <c r="E32" s="113">
        <f t="shared" si="1"/>
        <v>0</v>
      </c>
      <c r="F32" s="112">
        <f t="shared" si="2"/>
        <v>0</v>
      </c>
      <c r="G32" s="49">
        <f t="shared" si="3"/>
        <v>625000</v>
      </c>
      <c r="H32" s="49">
        <f t="shared" si="4"/>
        <v>1350000</v>
      </c>
      <c r="I32" s="114">
        <f t="shared" si="5"/>
        <v>2396025.7050766167</v>
      </c>
      <c r="J32" s="49">
        <f t="shared" si="6"/>
        <v>2062500</v>
      </c>
      <c r="K32" s="49">
        <f t="shared" si="7"/>
        <v>10251259.162332984</v>
      </c>
      <c r="L32" s="49">
        <f t="shared" si="8"/>
        <v>4100503.6649331935</v>
      </c>
      <c r="M32" s="49">
        <f t="shared" si="9"/>
        <v>0</v>
      </c>
      <c r="N32" s="49">
        <f t="shared" si="10"/>
        <v>0</v>
      </c>
      <c r="O32" s="49">
        <f t="shared" si="11"/>
        <v>4100503.6649331935</v>
      </c>
      <c r="P32" s="49">
        <f t="shared" si="12"/>
        <v>6150755.4973997902</v>
      </c>
    </row>
    <row r="33" spans="1:16" ht="15" customHeight="1">
      <c r="A33">
        <f>Timing!A45</f>
        <v>29</v>
      </c>
      <c r="B33" s="82">
        <f>Timing!B45</f>
        <v>48757</v>
      </c>
      <c r="C33" s="4">
        <f>MIN(IF($A33&gt;=$B$62,$B$52,0) + IF($A33&gt;=$B$63,$B$53,0) + IF($A33&gt;=$B$64,$B$54,0) - SUM($C$3:C32), $B$60/4, MAX(IF($A33&gt;=$B$62,$B$52,0) + IF($A33&gt;=$B$63,$B$53,0) + IF($A33&gt;=$B$64,$B$54,0) - SUM($C$3:C32), 0))</f>
        <v>0</v>
      </c>
      <c r="D33" s="112">
        <f t="shared" si="0"/>
        <v>0</v>
      </c>
      <c r="E33" s="113">
        <f t="shared" si="1"/>
        <v>0</v>
      </c>
      <c r="F33" s="112">
        <f t="shared" si="2"/>
        <v>0</v>
      </c>
      <c r="G33" s="49">
        <f t="shared" si="3"/>
        <v>625000</v>
      </c>
      <c r="H33" s="49">
        <f t="shared" si="4"/>
        <v>1350000</v>
      </c>
      <c r="I33" s="114">
        <f t="shared" si="5"/>
        <v>2455926.3477035323</v>
      </c>
      <c r="J33" s="49">
        <f t="shared" si="6"/>
        <v>2062500</v>
      </c>
      <c r="K33" s="49">
        <f t="shared" si="7"/>
        <v>6493426.3477035323</v>
      </c>
      <c r="L33" s="49">
        <f t="shared" si="8"/>
        <v>2597370.5390814133</v>
      </c>
      <c r="M33" s="49">
        <f t="shared" si="9"/>
        <v>0</v>
      </c>
      <c r="N33" s="49">
        <f t="shared" si="10"/>
        <v>0</v>
      </c>
      <c r="O33" s="49">
        <f t="shared" si="11"/>
        <v>2597370.5390814133</v>
      </c>
      <c r="P33" s="49">
        <f t="shared" si="12"/>
        <v>3896055.808622119</v>
      </c>
    </row>
    <row r="34" spans="1:16" ht="15" customHeight="1">
      <c r="A34">
        <f>Timing!A46</f>
        <v>30</v>
      </c>
      <c r="B34" s="82">
        <f>Timing!B46</f>
        <v>48849</v>
      </c>
      <c r="C34" s="4">
        <f>MIN(IF($A34&gt;=$B$62,$B$52,0) + IF($A34&gt;=$B$63,$B$53,0) + IF($A34&gt;=$B$64,$B$54,0) - SUM($C$3:C33), $B$60/4, MAX(IF($A34&gt;=$B$62,$B$52,0) + IF($A34&gt;=$B$63,$B$53,0) + IF($A34&gt;=$B$64,$B$54,0) - SUM($C$3:C33), 0))</f>
        <v>0</v>
      </c>
      <c r="D34" s="112">
        <f t="shared" si="0"/>
        <v>0</v>
      </c>
      <c r="E34" s="113">
        <f t="shared" si="1"/>
        <v>0</v>
      </c>
      <c r="F34" s="112">
        <f t="shared" si="2"/>
        <v>0</v>
      </c>
      <c r="G34" s="49">
        <f t="shared" si="3"/>
        <v>625000</v>
      </c>
      <c r="H34" s="49">
        <f t="shared" si="4"/>
        <v>1350000</v>
      </c>
      <c r="I34" s="114">
        <f t="shared" si="5"/>
        <v>2517324.5063961199</v>
      </c>
      <c r="J34" s="49">
        <f t="shared" si="6"/>
        <v>2062500</v>
      </c>
      <c r="K34" s="49">
        <f t="shared" si="7"/>
        <v>6554824.5063961204</v>
      </c>
      <c r="L34" s="49">
        <f t="shared" si="8"/>
        <v>2621929.8025584482</v>
      </c>
      <c r="M34" s="49">
        <f t="shared" si="9"/>
        <v>0</v>
      </c>
      <c r="N34" s="49">
        <f t="shared" si="10"/>
        <v>0</v>
      </c>
      <c r="O34" s="49">
        <f t="shared" si="11"/>
        <v>2621929.8025584482</v>
      </c>
      <c r="P34" s="49">
        <f t="shared" si="12"/>
        <v>3932894.7038376722</v>
      </c>
    </row>
    <row r="35" spans="1:16" ht="15" customHeight="1">
      <c r="A35">
        <f>Timing!A47</f>
        <v>31</v>
      </c>
      <c r="B35" s="82">
        <f>Timing!B47</f>
        <v>48940</v>
      </c>
      <c r="C35" s="4">
        <f>MIN(IF($A35&gt;=$B$62,$B$52,0) + IF($A35&gt;=$B$63,$B$53,0) + IF($A35&gt;=$B$64,$B$54,0) - SUM($C$3:C34), $B$60/4, MAX(IF($A35&gt;=$B$62,$B$52,0) + IF($A35&gt;=$B$63,$B$53,0) + IF($A35&gt;=$B$64,$B$54,0) - SUM($C$3:C34), 0))</f>
        <v>0</v>
      </c>
      <c r="D35" s="112">
        <f t="shared" si="0"/>
        <v>0</v>
      </c>
      <c r="E35" s="113">
        <f t="shared" si="1"/>
        <v>0</v>
      </c>
      <c r="F35" s="112">
        <f t="shared" si="2"/>
        <v>0</v>
      </c>
      <c r="G35" s="49">
        <f t="shared" si="3"/>
        <v>625000</v>
      </c>
      <c r="H35" s="49">
        <f t="shared" si="4"/>
        <v>1350000</v>
      </c>
      <c r="I35" s="114">
        <f t="shared" si="5"/>
        <v>2580257.6190560227</v>
      </c>
      <c r="J35" s="49">
        <f t="shared" si="6"/>
        <v>2062500</v>
      </c>
      <c r="K35" s="49">
        <f t="shared" si="7"/>
        <v>6617757.6190560227</v>
      </c>
      <c r="L35" s="49">
        <f t="shared" si="8"/>
        <v>2647103.0476224092</v>
      </c>
      <c r="M35" s="49">
        <f t="shared" si="9"/>
        <v>0</v>
      </c>
      <c r="N35" s="49">
        <f t="shared" si="10"/>
        <v>0</v>
      </c>
      <c r="O35" s="49">
        <f t="shared" si="11"/>
        <v>2647103.0476224092</v>
      </c>
      <c r="P35" s="49">
        <f t="shared" si="12"/>
        <v>3970654.5714336135</v>
      </c>
    </row>
    <row r="36" spans="1:16" ht="15" customHeight="1">
      <c r="A36">
        <f>Timing!A48</f>
        <v>32</v>
      </c>
      <c r="B36" s="82">
        <f>Timing!B48</f>
        <v>49030</v>
      </c>
      <c r="C36" s="4">
        <f>MIN(IF($A36&gt;=$B$62,$B$52,0) + IF($A36&gt;=$B$63,$B$53,0) + IF($A36&gt;=$B$64,$B$54,0) - SUM($C$3:C35), $B$60/4, MAX(IF($A36&gt;=$B$62,$B$52,0) + IF($A36&gt;=$B$63,$B$53,0) + IF($A36&gt;=$B$64,$B$54,0) - SUM($C$3:C35), 0))</f>
        <v>0</v>
      </c>
      <c r="D36" s="112">
        <f t="shared" si="0"/>
        <v>0</v>
      </c>
      <c r="E36" s="113">
        <f t="shared" si="1"/>
        <v>0</v>
      </c>
      <c r="F36" s="112">
        <f t="shared" si="2"/>
        <v>0</v>
      </c>
      <c r="G36" s="49">
        <f t="shared" si="3"/>
        <v>625000</v>
      </c>
      <c r="H36" s="49">
        <f t="shared" si="4"/>
        <v>1350000</v>
      </c>
      <c r="I36" s="114">
        <f t="shared" si="5"/>
        <v>2644764.0595324235</v>
      </c>
      <c r="J36" s="49">
        <f t="shared" si="6"/>
        <v>2062500</v>
      </c>
      <c r="K36" s="49">
        <f t="shared" si="7"/>
        <v>6682264.0595324235</v>
      </c>
      <c r="L36" s="49">
        <f t="shared" si="8"/>
        <v>2672905.6238129698</v>
      </c>
      <c r="M36" s="49">
        <f t="shared" si="9"/>
        <v>0</v>
      </c>
      <c r="N36" s="49">
        <f t="shared" si="10"/>
        <v>0</v>
      </c>
      <c r="O36" s="49">
        <f t="shared" si="11"/>
        <v>2672905.6238129698</v>
      </c>
      <c r="P36" s="49">
        <f t="shared" si="12"/>
        <v>4009358.4357194537</v>
      </c>
    </row>
    <row r="37" spans="1:16" ht="15" customHeight="1">
      <c r="A37">
        <f>Timing!A49</f>
        <v>33</v>
      </c>
      <c r="B37" s="82">
        <f>Timing!B49</f>
        <v>49122</v>
      </c>
      <c r="C37" s="4">
        <f>MIN(IF($A37&gt;=$B$62,$B$52,0) + IF($A37&gt;=$B$63,$B$53,0) + IF($A37&gt;=$B$64,$B$54,0) - SUM($C$3:C36), $B$60/4, MAX(IF($A37&gt;=$B$62,$B$52,0) + IF($A37&gt;=$B$63,$B$53,0) + IF($A37&gt;=$B$64,$B$54,0) - SUM($C$3:C36), 0))</f>
        <v>0</v>
      </c>
      <c r="D37" s="112">
        <f t="shared" si="0"/>
        <v>0</v>
      </c>
      <c r="E37" s="113">
        <f t="shared" si="1"/>
        <v>0</v>
      </c>
      <c r="F37" s="112">
        <f t="shared" si="2"/>
        <v>0</v>
      </c>
      <c r="G37" s="49">
        <f t="shared" si="3"/>
        <v>625000</v>
      </c>
      <c r="H37" s="49">
        <f t="shared" si="4"/>
        <v>1350000</v>
      </c>
      <c r="I37" s="114">
        <f t="shared" si="5"/>
        <v>2710883.1610207339</v>
      </c>
      <c r="J37" s="49">
        <f t="shared" si="6"/>
        <v>2062500</v>
      </c>
      <c r="K37" s="49">
        <f t="shared" si="7"/>
        <v>6748383.1610207334</v>
      </c>
      <c r="L37" s="49">
        <f t="shared" si="8"/>
        <v>2699353.2644082936</v>
      </c>
      <c r="M37" s="49">
        <f t="shared" si="9"/>
        <v>0</v>
      </c>
      <c r="N37" s="49">
        <f t="shared" si="10"/>
        <v>0</v>
      </c>
      <c r="O37" s="49">
        <f t="shared" si="11"/>
        <v>2699353.2644082936</v>
      </c>
      <c r="P37" s="49">
        <f t="shared" si="12"/>
        <v>4049029.8966124398</v>
      </c>
    </row>
    <row r="38" spans="1:16" ht="15" customHeight="1">
      <c r="A38">
        <f>Timing!A50</f>
        <v>34</v>
      </c>
      <c r="B38" s="82">
        <f>Timing!B50</f>
        <v>49214</v>
      </c>
      <c r="C38" s="4">
        <f>MIN(IF($A38&gt;=$B$62,$B$52,0) + IF($A38&gt;=$B$63,$B$53,0) + IF($A38&gt;=$B$64,$B$54,0) - SUM($C$3:C37), $B$60/4, MAX(IF($A38&gt;=$B$62,$B$52,0) + IF($A38&gt;=$B$63,$B$53,0) + IF($A38&gt;=$B$64,$B$54,0) - SUM($C$3:C37), 0))</f>
        <v>0</v>
      </c>
      <c r="D38" s="112">
        <f t="shared" si="0"/>
        <v>0</v>
      </c>
      <c r="E38" s="113">
        <f t="shared" si="1"/>
        <v>0</v>
      </c>
      <c r="F38" s="112">
        <f t="shared" si="2"/>
        <v>0</v>
      </c>
      <c r="G38" s="49">
        <f t="shared" si="3"/>
        <v>625000</v>
      </c>
      <c r="H38" s="49">
        <f t="shared" si="4"/>
        <v>1350000</v>
      </c>
      <c r="I38" s="114">
        <f t="shared" si="5"/>
        <v>2778655.240046252</v>
      </c>
      <c r="J38" s="49">
        <f t="shared" si="6"/>
        <v>2062500</v>
      </c>
      <c r="K38" s="49">
        <f t="shared" si="7"/>
        <v>6816155.2400462516</v>
      </c>
      <c r="L38" s="49">
        <f t="shared" si="8"/>
        <v>2726462.0960185006</v>
      </c>
      <c r="M38" s="49">
        <f t="shared" si="9"/>
        <v>0</v>
      </c>
      <c r="N38" s="49">
        <f t="shared" si="10"/>
        <v>0</v>
      </c>
      <c r="O38" s="49">
        <f t="shared" si="11"/>
        <v>2726462.0960185006</v>
      </c>
      <c r="P38" s="49">
        <f t="shared" si="12"/>
        <v>4089693.1440277509</v>
      </c>
    </row>
    <row r="39" spans="1:16" ht="15" customHeight="1">
      <c r="A39">
        <f>Timing!A51</f>
        <v>35</v>
      </c>
      <c r="B39" s="82">
        <f>Timing!B51</f>
        <v>49305</v>
      </c>
      <c r="C39" s="4">
        <f>MIN(IF($A39&gt;=$B$62,$B$52,0) + IF($A39&gt;=$B$63,$B$53,0) + IF($A39&gt;=$B$64,$B$54,0) - SUM($C$3:C38), $B$60/4, MAX(IF($A39&gt;=$B$62,$B$52,0) + IF($A39&gt;=$B$63,$B$53,0) + IF($A39&gt;=$B$64,$B$54,0) - SUM($C$3:C38), 0))</f>
        <v>0</v>
      </c>
      <c r="D39" s="112">
        <f t="shared" si="0"/>
        <v>0</v>
      </c>
      <c r="E39" s="113">
        <f t="shared" si="1"/>
        <v>0</v>
      </c>
      <c r="F39" s="112">
        <f t="shared" si="2"/>
        <v>0</v>
      </c>
      <c r="G39" s="49">
        <f t="shared" si="3"/>
        <v>625000</v>
      </c>
      <c r="H39" s="49">
        <f t="shared" si="4"/>
        <v>1350000</v>
      </c>
      <c r="I39" s="114">
        <f t="shared" si="5"/>
        <v>2848121.6210474079</v>
      </c>
      <c r="J39" s="49">
        <f t="shared" si="6"/>
        <v>2062500</v>
      </c>
      <c r="K39" s="49">
        <f t="shared" si="7"/>
        <v>6885621.6210474074</v>
      </c>
      <c r="L39" s="49">
        <f t="shared" si="8"/>
        <v>2754248.648418963</v>
      </c>
      <c r="M39" s="49">
        <f t="shared" si="9"/>
        <v>0</v>
      </c>
      <c r="N39" s="49">
        <f t="shared" si="10"/>
        <v>0</v>
      </c>
      <c r="O39" s="49">
        <f t="shared" si="11"/>
        <v>2754248.648418963</v>
      </c>
      <c r="P39" s="49">
        <f t="shared" si="12"/>
        <v>4131372.9726284444</v>
      </c>
    </row>
    <row r="40" spans="1:16" ht="15" customHeight="1">
      <c r="A40">
        <f>Timing!A52</f>
        <v>36</v>
      </c>
      <c r="B40" s="82">
        <f>Timing!B52</f>
        <v>49395</v>
      </c>
      <c r="C40" s="4">
        <f>MIN(IF($A40&gt;=$B$62,$B$52,0) + IF($A40&gt;=$B$63,$B$53,0) + IF($A40&gt;=$B$64,$B$54,0) - SUM($C$3:C39), $B$60/4, MAX(IF($A40&gt;=$B$62,$B$52,0) + IF($A40&gt;=$B$63,$B$53,0) + IF($A40&gt;=$B$64,$B$54,0) - SUM($C$3:C39), 0))</f>
        <v>0</v>
      </c>
      <c r="D40" s="112">
        <f t="shared" si="0"/>
        <v>0</v>
      </c>
      <c r="E40" s="113">
        <f t="shared" si="1"/>
        <v>0</v>
      </c>
      <c r="F40" s="112">
        <f t="shared" si="2"/>
        <v>0</v>
      </c>
      <c r="G40" s="49">
        <f t="shared" si="3"/>
        <v>625000</v>
      </c>
      <c r="H40" s="49">
        <f t="shared" si="4"/>
        <v>1350000</v>
      </c>
      <c r="I40" s="114">
        <f t="shared" si="5"/>
        <v>2919324.661573593</v>
      </c>
      <c r="J40" s="49">
        <f t="shared" si="6"/>
        <v>2062500</v>
      </c>
      <c r="K40" s="49">
        <f t="shared" si="7"/>
        <v>6956824.6615735926</v>
      </c>
      <c r="L40" s="49">
        <f t="shared" si="8"/>
        <v>2782729.8646294372</v>
      </c>
      <c r="M40" s="49">
        <f t="shared" si="9"/>
        <v>0</v>
      </c>
      <c r="N40" s="49">
        <f t="shared" si="10"/>
        <v>0</v>
      </c>
      <c r="O40" s="49">
        <f t="shared" si="11"/>
        <v>2782729.8646294372</v>
      </c>
      <c r="P40" s="49">
        <f t="shared" si="12"/>
        <v>4174094.7969441554</v>
      </c>
    </row>
    <row r="41" spans="1:16" ht="15" customHeight="1">
      <c r="A41">
        <f>Timing!A53</f>
        <v>37</v>
      </c>
      <c r="B41" s="82">
        <f>Timing!B53</f>
        <v>49487</v>
      </c>
      <c r="C41" s="4">
        <f>MIN(IF($A41&gt;=$B$62,$B$52,0) + IF($A41&gt;=$B$63,$B$53,0) + IF($A41&gt;=$B$64,$B$54,0) - SUM($C$3:C40), $B$60/4, MAX(IF($A41&gt;=$B$62,$B$52,0) + IF($A41&gt;=$B$63,$B$53,0) + IF($A41&gt;=$B$64,$B$54,0) - SUM($C$3:C40), 0))</f>
        <v>0</v>
      </c>
      <c r="D41" s="112">
        <f t="shared" si="0"/>
        <v>0</v>
      </c>
      <c r="E41" s="113">
        <f t="shared" si="1"/>
        <v>0</v>
      </c>
      <c r="F41" s="112">
        <f t="shared" si="2"/>
        <v>0</v>
      </c>
      <c r="G41" s="49">
        <f t="shared" si="3"/>
        <v>625000</v>
      </c>
      <c r="H41" s="49">
        <f t="shared" si="4"/>
        <v>1350000</v>
      </c>
      <c r="I41" s="114">
        <f t="shared" si="5"/>
        <v>2992307.778112933</v>
      </c>
      <c r="J41" s="49">
        <f t="shared" si="6"/>
        <v>2062500</v>
      </c>
      <c r="K41" s="49">
        <f t="shared" si="7"/>
        <v>7029807.778112933</v>
      </c>
      <c r="L41" s="49">
        <f t="shared" si="8"/>
        <v>2811923.1112451735</v>
      </c>
      <c r="M41" s="49">
        <f t="shared" si="9"/>
        <v>0</v>
      </c>
      <c r="N41" s="49">
        <f t="shared" si="10"/>
        <v>0</v>
      </c>
      <c r="O41" s="49">
        <f t="shared" si="11"/>
        <v>2811923.1112451735</v>
      </c>
      <c r="P41" s="49">
        <f t="shared" si="12"/>
        <v>4217884.6668677591</v>
      </c>
    </row>
    <row r="42" spans="1:16" ht="15" customHeight="1">
      <c r="A42">
        <f>Timing!A54</f>
        <v>38</v>
      </c>
      <c r="B42" s="82">
        <f>Timing!B54</f>
        <v>49579</v>
      </c>
      <c r="C42" s="4">
        <f>MIN(IF($A42&gt;=$B$62,$B$52,0) + IF($A42&gt;=$B$63,$B$53,0) + IF($A42&gt;=$B$64,$B$54,0) - SUM($C$3:C41), $B$60/4, MAX(IF($A42&gt;=$B$62,$B$52,0) + IF($A42&gt;=$B$63,$B$53,0) + IF($A42&gt;=$B$64,$B$54,0) - SUM($C$3:C41), 0))</f>
        <v>0</v>
      </c>
      <c r="D42" s="112">
        <f t="shared" si="0"/>
        <v>0</v>
      </c>
      <c r="E42" s="113">
        <f t="shared" si="1"/>
        <v>0</v>
      </c>
      <c r="F42" s="112">
        <f t="shared" si="2"/>
        <v>0</v>
      </c>
      <c r="G42" s="49">
        <f t="shared" si="3"/>
        <v>625000</v>
      </c>
      <c r="H42" s="49">
        <f t="shared" si="4"/>
        <v>1350000</v>
      </c>
      <c r="I42" s="114">
        <f t="shared" si="5"/>
        <v>3067115.4725657557</v>
      </c>
      <c r="J42" s="49">
        <f t="shared" si="6"/>
        <v>2062500</v>
      </c>
      <c r="K42" s="49">
        <f t="shared" si="7"/>
        <v>7104615.4725657552</v>
      </c>
      <c r="L42" s="49">
        <f t="shared" si="8"/>
        <v>2841846.1890263022</v>
      </c>
      <c r="M42" s="49">
        <f t="shared" si="9"/>
        <v>0</v>
      </c>
      <c r="N42" s="49">
        <f t="shared" si="10"/>
        <v>0</v>
      </c>
      <c r="O42" s="49">
        <f t="shared" si="11"/>
        <v>2841846.1890263022</v>
      </c>
      <c r="P42" s="49">
        <f t="shared" si="12"/>
        <v>4262769.2835394535</v>
      </c>
    </row>
    <row r="43" spans="1:16" ht="15" customHeight="1">
      <c r="A43">
        <f>Timing!A55</f>
        <v>39</v>
      </c>
      <c r="B43" s="82">
        <f>Timing!B55</f>
        <v>49670</v>
      </c>
      <c r="C43" s="4">
        <f>MIN(IF($A43&gt;=$B$62,$B$52,0) + IF($A43&gt;=$B$63,$B$53,0) + IF($A43&gt;=$B$64,$B$54,0) - SUM($C$3:C42), $B$60/4, MAX(IF($A43&gt;=$B$62,$B$52,0) + IF($A43&gt;=$B$63,$B$53,0) + IF($A43&gt;=$B$64,$B$54,0) - SUM($C$3:C42), 0))</f>
        <v>0</v>
      </c>
      <c r="D43" s="112">
        <f t="shared" si="0"/>
        <v>0</v>
      </c>
      <c r="E43" s="113">
        <f t="shared" si="1"/>
        <v>0</v>
      </c>
      <c r="F43" s="112">
        <f t="shared" si="2"/>
        <v>0</v>
      </c>
      <c r="G43" s="49">
        <f t="shared" si="3"/>
        <v>625000</v>
      </c>
      <c r="H43" s="49">
        <f t="shared" si="4"/>
        <v>1350000</v>
      </c>
      <c r="I43" s="114">
        <f t="shared" si="5"/>
        <v>3143793.3593799002</v>
      </c>
      <c r="J43" s="49">
        <f t="shared" si="6"/>
        <v>2062500</v>
      </c>
      <c r="K43" s="49">
        <f t="shared" si="7"/>
        <v>7181293.3593799006</v>
      </c>
      <c r="L43" s="49">
        <f t="shared" si="8"/>
        <v>2872517.3437519604</v>
      </c>
      <c r="M43" s="49">
        <f t="shared" si="9"/>
        <v>0</v>
      </c>
      <c r="N43" s="49">
        <f t="shared" si="10"/>
        <v>0</v>
      </c>
      <c r="O43" s="49">
        <f t="shared" si="11"/>
        <v>2872517.3437519604</v>
      </c>
      <c r="P43" s="49">
        <f t="shared" si="12"/>
        <v>4308776.0156279402</v>
      </c>
    </row>
    <row r="44" spans="1:16" ht="15" customHeight="1">
      <c r="A44">
        <f>Timing!A56</f>
        <v>40</v>
      </c>
      <c r="B44" s="82">
        <f>Timing!B56</f>
        <v>49761</v>
      </c>
      <c r="C44" s="4">
        <f>MIN(IF($A44&gt;=$B$62,$B$52,0) + IF($A44&gt;=$B$63,$B$53,0) + IF($A44&gt;=$B$64,$B$54,0) - SUM($C$3:C43), $B$60/4, MAX(IF($A44&gt;=$B$62,$B$52,0) + IF($A44&gt;=$B$63,$B$53,0) + IF($A44&gt;=$B$64,$B$54,0) - SUM($C$3:C43), 0))</f>
        <v>0</v>
      </c>
      <c r="D44" s="112">
        <f t="shared" si="0"/>
        <v>0</v>
      </c>
      <c r="E44" s="113">
        <f t="shared" si="1"/>
        <v>0</v>
      </c>
      <c r="F44" s="112">
        <f t="shared" si="2"/>
        <v>0</v>
      </c>
      <c r="G44" s="49">
        <f t="shared" si="3"/>
        <v>625000</v>
      </c>
      <c r="H44" s="49">
        <f t="shared" si="4"/>
        <v>1350000</v>
      </c>
      <c r="I44" s="114">
        <f t="shared" si="5"/>
        <v>3222388.1933643967</v>
      </c>
      <c r="J44" s="49">
        <f t="shared" si="6"/>
        <v>2062500</v>
      </c>
      <c r="K44" s="49">
        <f t="shared" si="7"/>
        <v>7259888.1933643967</v>
      </c>
      <c r="L44" s="49">
        <f t="shared" si="8"/>
        <v>2903955.2773457589</v>
      </c>
      <c r="M44" s="49">
        <f t="shared" si="9"/>
        <v>0</v>
      </c>
      <c r="N44" s="49">
        <f t="shared" si="10"/>
        <v>0</v>
      </c>
      <c r="O44" s="49">
        <f t="shared" si="11"/>
        <v>2903955.2773457589</v>
      </c>
      <c r="P44" s="49">
        <f t="shared" si="12"/>
        <v>4355932.9160186378</v>
      </c>
    </row>
    <row r="50" spans="1:14" ht="21" customHeight="1">
      <c r="A50" s="356" t="s">
        <v>321</v>
      </c>
      <c r="B50" s="356"/>
      <c r="D50" s="356" t="s">
        <v>322</v>
      </c>
      <c r="E50" s="356"/>
      <c r="G50" s="356" t="s">
        <v>323</v>
      </c>
      <c r="H50" s="356"/>
      <c r="J50" s="356" t="s">
        <v>324</v>
      </c>
      <c r="K50" s="356"/>
      <c r="M50" s="356" t="s">
        <v>325</v>
      </c>
      <c r="N50" s="356"/>
    </row>
    <row r="51" spans="1:14" ht="15" customHeight="1">
      <c r="A51" s="115" t="s">
        <v>326</v>
      </c>
      <c r="B51" s="116">
        <f>Assumptions!B53</f>
        <v>240</v>
      </c>
      <c r="C51" s="117" t="str">
        <f>IF(SUM(B52:B54)=B51," ✓", "X")</f>
        <v>X</v>
      </c>
      <c r="D51" s="4" t="s">
        <v>327</v>
      </c>
      <c r="E51" s="116">
        <f>Assumptions!B60</f>
        <v>190</v>
      </c>
      <c r="G51" s="4" t="s">
        <v>328</v>
      </c>
      <c r="H51" s="92">
        <f>Assumptions!C70</f>
        <v>2500000</v>
      </c>
      <c r="J51" s="4" t="s">
        <v>329</v>
      </c>
      <c r="K51" s="92">
        <f>Revenue!F96</f>
        <v>6145000</v>
      </c>
      <c r="M51" s="4" t="s">
        <v>330</v>
      </c>
      <c r="N51" s="116">
        <f>Revenue!B86</f>
        <v>200</v>
      </c>
    </row>
    <row r="52" spans="1:14" ht="15" customHeight="1">
      <c r="A52" s="4" t="s">
        <v>331</v>
      </c>
      <c r="B52">
        <v>55</v>
      </c>
      <c r="D52" s="4" t="s">
        <v>332</v>
      </c>
      <c r="E52" s="92">
        <f>Assumptions!J50</f>
        <v>1688684.2105263157</v>
      </c>
      <c r="G52" s="4" t="s">
        <v>333</v>
      </c>
      <c r="H52" s="96">
        <v>0.6</v>
      </c>
      <c r="J52" s="4" t="s">
        <v>334</v>
      </c>
      <c r="K52">
        <f>Assumptions!J53</f>
        <v>30</v>
      </c>
      <c r="M52" s="4" t="s">
        <v>335</v>
      </c>
      <c r="N52" s="92">
        <f>Revenue!C85</f>
        <v>55000</v>
      </c>
    </row>
    <row r="53" spans="1:14" ht="15" customHeight="1">
      <c r="A53" s="4" t="s">
        <v>336</v>
      </c>
      <c r="B53">
        <v>100</v>
      </c>
      <c r="D53" s="4" t="s">
        <v>337</v>
      </c>
      <c r="E53">
        <v>24</v>
      </c>
      <c r="G53" s="4" t="s">
        <v>338</v>
      </c>
      <c r="H53" s="96">
        <v>0.8</v>
      </c>
      <c r="J53" s="4" t="s">
        <v>339</v>
      </c>
      <c r="K53" s="118">
        <v>2.5000000000000001E-2</v>
      </c>
      <c r="M53" s="4" t="s">
        <v>340</v>
      </c>
      <c r="N53" s="96">
        <v>0.25</v>
      </c>
    </row>
    <row r="54" spans="1:14" ht="15" customHeight="1">
      <c r="A54" s="4" t="s">
        <v>341</v>
      </c>
      <c r="B54">
        <v>75</v>
      </c>
      <c r="D54" s="4" t="s">
        <v>342</v>
      </c>
      <c r="E54">
        <v>48</v>
      </c>
      <c r="G54" s="4" t="s">
        <v>343</v>
      </c>
      <c r="H54">
        <v>12</v>
      </c>
      <c r="M54" s="4" t="s">
        <v>344</v>
      </c>
      <c r="N54" s="96">
        <v>0.5</v>
      </c>
    </row>
    <row r="55" spans="1:14" ht="15" customHeight="1">
      <c r="A55" s="4" t="s">
        <v>345</v>
      </c>
      <c r="B55" s="92">
        <f>Assumptions!C53</f>
        <v>310416.66666666669</v>
      </c>
      <c r="G55" s="4" t="s">
        <v>346</v>
      </c>
      <c r="H55" s="4">
        <f>ROUNDUP(H54/3,0)</f>
        <v>4</v>
      </c>
      <c r="J55" s="4" t="s">
        <v>347</v>
      </c>
      <c r="K55" s="4">
        <f>ROUNDUP(K52/3,0)</f>
        <v>10</v>
      </c>
      <c r="M55" s="4" t="s">
        <v>348</v>
      </c>
      <c r="N55" s="96">
        <v>0.75</v>
      </c>
    </row>
    <row r="56" spans="1:14" ht="15" customHeight="1">
      <c r="D56" s="4" t="s">
        <v>349</v>
      </c>
      <c r="E56" s="4">
        <f>ROUNDUP(E53/3,0)</f>
        <v>8</v>
      </c>
      <c r="M56" s="4" t="s">
        <v>350</v>
      </c>
      <c r="N56" s="119">
        <v>4</v>
      </c>
    </row>
    <row r="57" spans="1:14" ht="15" customHeight="1">
      <c r="A57" s="4" t="s">
        <v>351</v>
      </c>
      <c r="B57">
        <v>18</v>
      </c>
      <c r="D57" s="4" t="s">
        <v>352</v>
      </c>
      <c r="E57" s="4">
        <f>ROUNDUP(E54/3,0)</f>
        <v>16</v>
      </c>
    </row>
    <row r="58" spans="1:14" ht="15" customHeight="1">
      <c r="A58" s="4" t="s">
        <v>353</v>
      </c>
      <c r="B58">
        <v>30</v>
      </c>
    </row>
    <row r="59" spans="1:14" ht="15" customHeight="1">
      <c r="A59" s="4" t="s">
        <v>354</v>
      </c>
      <c r="B59">
        <v>42</v>
      </c>
    </row>
    <row r="60" spans="1:14" ht="15" customHeight="1">
      <c r="A60" s="4" t="s">
        <v>355</v>
      </c>
      <c r="B60">
        <v>40</v>
      </c>
    </row>
    <row r="62" spans="1:14" ht="15" customHeight="1">
      <c r="A62" s="4" t="s">
        <v>356</v>
      </c>
      <c r="B62" s="4">
        <f>ROUNDUP(B57/3,0)</f>
        <v>6</v>
      </c>
    </row>
    <row r="63" spans="1:14" ht="15" customHeight="1">
      <c r="A63" s="4" t="s">
        <v>357</v>
      </c>
      <c r="B63" s="4">
        <f>ROUNDUP(B58/3,0)</f>
        <v>10</v>
      </c>
    </row>
    <row r="64" spans="1:14" ht="15" customHeight="1">
      <c r="A64" s="4" t="s">
        <v>358</v>
      </c>
      <c r="B64" s="4">
        <f>ROUNDUP(B59/3,0)</f>
        <v>14</v>
      </c>
    </row>
    <row r="66" spans="4:11" ht="21" customHeight="1">
      <c r="D66" s="356" t="s">
        <v>316</v>
      </c>
      <c r="E66" s="356"/>
      <c r="G66" s="356"/>
      <c r="H66" s="356"/>
      <c r="J66" s="356" t="s">
        <v>359</v>
      </c>
      <c r="K66" s="356"/>
    </row>
    <row r="67" spans="4:11" ht="15" customHeight="1">
      <c r="D67" s="4" t="s">
        <v>360</v>
      </c>
      <c r="E67" s="33">
        <v>0.6</v>
      </c>
      <c r="G67" s="4"/>
      <c r="H67" s="96"/>
      <c r="J67" s="4" t="s">
        <v>361</v>
      </c>
      <c r="K67" s="49">
        <f>Assumptions!C71</f>
        <v>5400000</v>
      </c>
    </row>
    <row r="68" spans="4:11" ht="15" customHeight="1">
      <c r="D68" s="4" t="s">
        <v>362</v>
      </c>
      <c r="G68" s="4"/>
      <c r="J68" s="4" t="s">
        <v>333</v>
      </c>
      <c r="K68" s="41">
        <v>0.4</v>
      </c>
    </row>
    <row r="69" spans="4:11" ht="15" customHeight="1">
      <c r="D69" s="4" t="s">
        <v>363</v>
      </c>
      <c r="E69" s="43">
        <v>0.02</v>
      </c>
      <c r="J69" s="4" t="s">
        <v>338</v>
      </c>
      <c r="K69" s="41">
        <v>0.7</v>
      </c>
    </row>
    <row r="70" spans="4:11" ht="15" customHeight="1">
      <c r="D70" t="s">
        <v>364</v>
      </c>
      <c r="E70" s="120">
        <v>-300000</v>
      </c>
      <c r="G70" s="4"/>
      <c r="H70" s="4"/>
      <c r="J70" s="4" t="s">
        <v>343</v>
      </c>
      <c r="K70">
        <v>12</v>
      </c>
    </row>
    <row r="71" spans="4:11" ht="15" customHeight="1">
      <c r="D71" t="s">
        <v>365</v>
      </c>
      <c r="E71" s="12">
        <v>3</v>
      </c>
      <c r="J71" s="4" t="s">
        <v>366</v>
      </c>
      <c r="K71">
        <f>ROUNDUP(K70/3, 0)</f>
        <v>4</v>
      </c>
    </row>
    <row r="72" spans="4:11" ht="15" customHeight="1">
      <c r="D72" s="4" t="s">
        <v>367</v>
      </c>
      <c r="E72" s="12">
        <v>12</v>
      </c>
    </row>
    <row r="73" spans="4:11" ht="15" customHeight="1">
      <c r="D73" s="4" t="s">
        <v>368</v>
      </c>
      <c r="E73">
        <f>ROUNDUP(E72/3, 0)</f>
        <v>4</v>
      </c>
    </row>
    <row r="74" spans="4:11" ht="15" customHeight="1">
      <c r="D74" s="4" t="s">
        <v>369</v>
      </c>
      <c r="E74">
        <v>0.3</v>
      </c>
    </row>
    <row r="75" spans="4:11" ht="15" customHeight="1">
      <c r="D75" s="4" t="s">
        <v>370</v>
      </c>
      <c r="E75">
        <v>0.03</v>
      </c>
    </row>
    <row r="76" spans="4:11" ht="15" customHeight="1">
      <c r="D76" s="4" t="s">
        <v>371</v>
      </c>
      <c r="E76">
        <v>0.45</v>
      </c>
    </row>
    <row r="77" spans="4:11" ht="15" customHeight="1">
      <c r="E77">
        <v>0.45</v>
      </c>
    </row>
    <row r="79" spans="4:11" ht="15" customHeight="1">
      <c r="D79" s="4"/>
      <c r="E79" s="4"/>
    </row>
  </sheetData>
  <mergeCells count="9">
    <mergeCell ref="D66:E66"/>
    <mergeCell ref="G66:H66"/>
    <mergeCell ref="J66:K66"/>
    <mergeCell ref="A1:O1"/>
    <mergeCell ref="A50:B50"/>
    <mergeCell ref="D50:E50"/>
    <mergeCell ref="G50:H50"/>
    <mergeCell ref="J50:K50"/>
    <mergeCell ref="M50:N50"/>
  </mergeCells>
  <pageMargins left="0.7" right="0.7" top="0.75" bottom="0.75" header="0.511811023622047" footer="0.511811023622047"/>
  <pageSetup paperSize="9" orientation="portrait"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2:Y61"/>
  <sheetViews>
    <sheetView topLeftCell="A37" zoomScale="90" zoomScaleNormal="90" workbookViewId="0">
      <selection activeCell="C19" sqref="C19"/>
    </sheetView>
  </sheetViews>
  <sheetFormatPr defaultColWidth="8.7109375" defaultRowHeight="15"/>
  <cols>
    <col min="1" max="1" width="40.42578125" customWidth="1"/>
    <col min="2" max="2" width="11.42578125" customWidth="1"/>
    <col min="3" max="3" width="32.42578125" customWidth="1"/>
    <col min="4" max="4" width="30.42578125" customWidth="1"/>
    <col min="5" max="5" width="18.28515625" customWidth="1"/>
    <col min="6" max="6" width="18.42578125" customWidth="1"/>
    <col min="7" max="7" width="16.140625" customWidth="1"/>
    <col min="8" max="8" width="14.42578125" customWidth="1"/>
    <col min="9" max="9" width="14.85546875" customWidth="1"/>
    <col min="10" max="10" width="21.28515625" customWidth="1"/>
    <col min="11" max="11" width="14" customWidth="1"/>
    <col min="12" max="12" width="24.28515625" customWidth="1"/>
    <col min="13" max="13" width="24.42578125" customWidth="1"/>
    <col min="14" max="14" width="24.5703125" customWidth="1"/>
    <col min="15" max="15" width="24.140625" customWidth="1"/>
    <col min="16" max="16" width="23.42578125" customWidth="1"/>
    <col min="17" max="17" width="18.140625" customWidth="1"/>
    <col min="18" max="18" width="18.5703125" customWidth="1"/>
    <col min="19" max="19" width="28" customWidth="1"/>
    <col min="20" max="20" width="28.85546875" customWidth="1"/>
    <col min="21" max="21" width="30.7109375" customWidth="1"/>
    <col min="22" max="22" width="17.140625" customWidth="1"/>
    <col min="23" max="23" width="19.42578125" customWidth="1"/>
    <col min="24" max="24" width="18.28515625" customWidth="1"/>
    <col min="25" max="25" width="17.28515625" customWidth="1"/>
  </cols>
  <sheetData>
    <row r="2" spans="1:4" ht="15" customHeight="1">
      <c r="A2" s="4" t="s">
        <v>372</v>
      </c>
      <c r="B2" s="96">
        <v>0.12</v>
      </c>
    </row>
    <row r="3" spans="1:4" ht="15" customHeight="1">
      <c r="A3" s="4" t="s">
        <v>373</v>
      </c>
      <c r="B3">
        <v>0</v>
      </c>
    </row>
    <row r="4" spans="1:4" ht="15" customHeight="1">
      <c r="A4" s="4" t="s">
        <v>374</v>
      </c>
      <c r="B4">
        <v>1</v>
      </c>
    </row>
    <row r="5" spans="1:4" ht="15" customHeight="1">
      <c r="A5" s="4" t="s">
        <v>375</v>
      </c>
      <c r="B5">
        <v>1</v>
      </c>
    </row>
    <row r="6" spans="1:4" ht="15" customHeight="1">
      <c r="A6" s="4" t="s">
        <v>376</v>
      </c>
      <c r="B6" s="96">
        <v>0.75</v>
      </c>
      <c r="D6" s="4"/>
    </row>
    <row r="7" spans="1:4" ht="15" customHeight="1">
      <c r="A7" s="4" t="s">
        <v>377</v>
      </c>
      <c r="B7" s="96">
        <v>0.25</v>
      </c>
    </row>
    <row r="8" spans="1:4" ht="15" customHeight="1">
      <c r="A8" s="4" t="s">
        <v>378</v>
      </c>
      <c r="B8">
        <v>1</v>
      </c>
    </row>
    <row r="9" spans="1:4" ht="15" customHeight="1">
      <c r="A9" s="4" t="s">
        <v>187</v>
      </c>
      <c r="B9">
        <f>Timing!B3</f>
        <v>4</v>
      </c>
    </row>
    <row r="10" spans="1:4" ht="15" customHeight="1">
      <c r="A10" s="4" t="s">
        <v>379</v>
      </c>
      <c r="B10" s="96">
        <v>0.12</v>
      </c>
    </row>
    <row r="19" spans="1:25" ht="15" customHeight="1">
      <c r="C19" s="121"/>
    </row>
    <row r="20" spans="1:25" ht="15" customHeight="1">
      <c r="A20" s="83" t="s">
        <v>245</v>
      </c>
      <c r="B20" s="83" t="s">
        <v>149</v>
      </c>
      <c r="C20" s="83" t="s">
        <v>380</v>
      </c>
      <c r="D20" s="83" t="s">
        <v>381</v>
      </c>
      <c r="E20" s="83" t="s">
        <v>382</v>
      </c>
      <c r="F20" s="83" t="s">
        <v>383</v>
      </c>
      <c r="G20" s="83" t="s">
        <v>384</v>
      </c>
      <c r="H20" s="83" t="s">
        <v>385</v>
      </c>
      <c r="I20" s="83" t="s">
        <v>386</v>
      </c>
      <c r="J20" s="83" t="s">
        <v>387</v>
      </c>
      <c r="K20" s="83" t="s">
        <v>388</v>
      </c>
      <c r="L20" s="83" t="s">
        <v>389</v>
      </c>
      <c r="M20" s="83" t="s">
        <v>390</v>
      </c>
      <c r="N20" s="83" t="s">
        <v>391</v>
      </c>
      <c r="O20" s="83" t="s">
        <v>392</v>
      </c>
      <c r="P20" s="83" t="s">
        <v>393</v>
      </c>
      <c r="Q20" s="83" t="s">
        <v>394</v>
      </c>
      <c r="R20" s="83" t="s">
        <v>395</v>
      </c>
      <c r="S20" s="93" t="s">
        <v>396</v>
      </c>
      <c r="T20" s="83" t="s">
        <v>397</v>
      </c>
      <c r="U20" s="83" t="s">
        <v>398</v>
      </c>
      <c r="V20" s="83" t="s">
        <v>399</v>
      </c>
      <c r="W20" s="83" t="s">
        <v>400</v>
      </c>
      <c r="X20" s="83" t="s">
        <v>401</v>
      </c>
      <c r="Y20" s="83" t="s">
        <v>402</v>
      </c>
    </row>
    <row r="21" spans="1:25" ht="15" customHeight="1">
      <c r="A21">
        <f>Timing!A16</f>
        <v>0</v>
      </c>
      <c r="B21" s="82">
        <f>Timing!B16</f>
        <v>46108</v>
      </c>
      <c r="C21" s="49">
        <f>IF(OR(Timing!$B$7=1,AND(Timing!$B$7=2,Timing!D16=Timing!$B$3),AND(Timing!$B$7=3,$A21=Exit!$B$15)),'Operating Cash Flow'!P4,0)-'CapEx &amp; uses'!P21+IF($A21=Exit!$B$15,Exit!L23,0)</f>
        <v>-58065000</v>
      </c>
      <c r="D21" s="49">
        <v>0</v>
      </c>
      <c r="E21" s="49">
        <f>SUM('Capital Structure'!C4)</f>
        <v>60000000</v>
      </c>
      <c r="F21" s="49">
        <f t="shared" ref="F21:F61" si="0">E21 - J21</f>
        <v>60000000</v>
      </c>
      <c r="G21" s="49">
        <f t="shared" ref="G21:G61" si="1">IF($A21=0,0, IF($B$3=1, (E21+H21)*$B$2/$B$9, E21*$B$2/$B$9 ) )</f>
        <v>0</v>
      </c>
      <c r="H21" s="49">
        <v>0</v>
      </c>
      <c r="I21" s="49">
        <f t="shared" ref="I21:I61" si="2">H21 + G21 - K21</f>
        <v>58065000</v>
      </c>
      <c r="J21" s="49">
        <f t="shared" ref="J21:J61" si="3">MAX(0, MIN(C21, E21))</f>
        <v>0</v>
      </c>
      <c r="K21" s="49">
        <f t="shared" ref="K21:K61" si="4">MIN(Q21, H21+G21)</f>
        <v>-58065000</v>
      </c>
      <c r="L21" s="49">
        <f>IF(AND($B$4=1,OR($B$8=0,$A21=Exit!$B$15)),MIN(R21,V21),0)</f>
        <v>0</v>
      </c>
      <c r="M21" s="49">
        <f>IF(AND($B$8=1,$A21&lt;&gt;Exit!$B$15),W21,W21*$B$6)</f>
        <v>0</v>
      </c>
      <c r="N21" s="49">
        <f>IF(AND($B$8=1,$A21&lt;&gt;Exit!$B$15),0,W21*$B$7)</f>
        <v>0</v>
      </c>
      <c r="O21" s="49">
        <f t="shared" ref="O21:O61" si="5">J21 + K21 + M21</f>
        <v>-58065000</v>
      </c>
      <c r="P21" s="49">
        <f t="shared" ref="P21:P61" si="6">L21 + N21</f>
        <v>0</v>
      </c>
      <c r="Q21" s="49">
        <f t="shared" ref="Q21:Q61" si="7">C21 - J21</f>
        <v>-58065000</v>
      </c>
      <c r="R21" s="49">
        <f t="shared" ref="R21:R61" si="8">Q21 - K21</f>
        <v>0</v>
      </c>
      <c r="S21" s="49">
        <f t="shared" ref="S21:S61" si="9">C21 - J21</f>
        <v>-58065000</v>
      </c>
      <c r="T21" s="49">
        <f>S21</f>
        <v>-58065000</v>
      </c>
      <c r="U21" s="49">
        <f>P21</f>
        <v>0</v>
      </c>
      <c r="V21" s="49">
        <f>MAX(0, $B$10*T21 - U21)</f>
        <v>0</v>
      </c>
      <c r="W21" s="49">
        <f t="shared" ref="W21:W61" si="10">R21 - L21</f>
        <v>0</v>
      </c>
      <c r="X21" t="str">
        <f t="shared" ref="X21:X61" si="11">IF(ABS((O21+P21)-C21)&lt;0.01,"OK","ERROR")</f>
        <v>OK</v>
      </c>
      <c r="Y21" t="str">
        <f t="shared" ref="Y21:Y61" si="12">IF(F21&gt;=-0.01,"OK","ERROR")</f>
        <v>OK</v>
      </c>
    </row>
    <row r="22" spans="1:25" ht="15" customHeight="1">
      <c r="A22">
        <f>Timing!A17</f>
        <v>1</v>
      </c>
      <c r="B22" s="82">
        <f>Timing!B17</f>
        <v>46200</v>
      </c>
      <c r="C22" s="49">
        <f>IF(OR(Timing!$B$7=1,AND(Timing!$B$7=2,Timing!D17=Timing!$B$3),AND(Timing!$B$7=3,$A22=Exit!$B$15)),'Operating Cash Flow'!P5,0)-'CapEx &amp; uses'!P22+IF($A22=Exit!$B$15,Exit!L24,0)</f>
        <v>-8266705.2976648565</v>
      </c>
      <c r="D22" s="49">
        <v>0</v>
      </c>
      <c r="E22" s="49">
        <f t="shared" ref="E22:E61" si="13">F21 + (-D22)</f>
        <v>60000000</v>
      </c>
      <c r="F22" s="49">
        <f t="shared" si="0"/>
        <v>60000000</v>
      </c>
      <c r="G22" s="49">
        <f t="shared" si="1"/>
        <v>1800000</v>
      </c>
      <c r="H22" s="49">
        <f t="shared" ref="H22:H61" si="14">I21</f>
        <v>58065000</v>
      </c>
      <c r="I22" s="49">
        <f t="shared" si="2"/>
        <v>68131705.297664851</v>
      </c>
      <c r="J22" s="49">
        <f t="shared" si="3"/>
        <v>0</v>
      </c>
      <c r="K22" s="49">
        <f t="shared" si="4"/>
        <v>-8266705.2976648565</v>
      </c>
      <c r="L22" s="49">
        <f>IF(AND($B$4=1,OR($B$8=0,$A22=Exit!$B$15)),MIN(R22,V22),0)</f>
        <v>0</v>
      </c>
      <c r="M22" s="49">
        <f>IF(AND($B$8=1,$A22&lt;&gt;Exit!$B$15),W22,W22*$B$6)</f>
        <v>0</v>
      </c>
      <c r="N22" s="49">
        <f>IF(AND($B$8=1,$A22&lt;&gt;Exit!$B$15),0,W22*$B$7)</f>
        <v>0</v>
      </c>
      <c r="O22" s="49">
        <f t="shared" si="5"/>
        <v>-8266705.2976648565</v>
      </c>
      <c r="P22" s="49">
        <f t="shared" si="6"/>
        <v>0</v>
      </c>
      <c r="Q22" s="49">
        <f t="shared" si="7"/>
        <v>-8266705.2976648565</v>
      </c>
      <c r="R22" s="49">
        <f t="shared" si="8"/>
        <v>0</v>
      </c>
      <c r="S22" s="49">
        <f t="shared" si="9"/>
        <v>-8266705.2976648565</v>
      </c>
      <c r="T22" s="49">
        <f t="shared" ref="T22:T61" si="15">T21 + S22</f>
        <v>-66331705.297664858</v>
      </c>
      <c r="U22" s="49">
        <f t="shared" ref="U22:U61" si="16">U21 + P22</f>
        <v>0</v>
      </c>
      <c r="V22" s="49">
        <f t="shared" ref="V22:V61" si="17">MAX(0,$B$10*T21-U21)</f>
        <v>0</v>
      </c>
      <c r="W22" s="49">
        <f t="shared" si="10"/>
        <v>0</v>
      </c>
      <c r="X22" t="str">
        <f t="shared" si="11"/>
        <v>OK</v>
      </c>
      <c r="Y22" t="str">
        <f t="shared" si="12"/>
        <v>OK</v>
      </c>
    </row>
    <row r="23" spans="1:25" ht="15" customHeight="1">
      <c r="A23">
        <f>Timing!A18</f>
        <v>2</v>
      </c>
      <c r="B23" s="82">
        <f>Timing!B18</f>
        <v>46292</v>
      </c>
      <c r="C23" s="49">
        <f>IF(OR(Timing!$B$7=1,AND(Timing!$B$7=2,Timing!D18=Timing!$B$3),AND(Timing!$B$7=3,$A23=Exit!$B$15)),'Operating Cash Flow'!P6,0)-'CapEx &amp; uses'!P23+IF($A23=Exit!$B$15,Exit!L25,0)</f>
        <v>-8172978.2718483964</v>
      </c>
      <c r="D23" s="49">
        <f>-'Capital Structure'!C5</f>
        <v>-40000000</v>
      </c>
      <c r="E23" s="49">
        <f t="shared" si="13"/>
        <v>100000000</v>
      </c>
      <c r="F23" s="49">
        <f t="shared" si="0"/>
        <v>100000000</v>
      </c>
      <c r="G23" s="49">
        <f t="shared" si="1"/>
        <v>3000000</v>
      </c>
      <c r="H23" s="49">
        <f t="shared" si="14"/>
        <v>68131705.297664851</v>
      </c>
      <c r="I23" s="49">
        <f t="shared" si="2"/>
        <v>79304683.569513246</v>
      </c>
      <c r="J23" s="49">
        <f t="shared" si="3"/>
        <v>0</v>
      </c>
      <c r="K23" s="49">
        <f t="shared" si="4"/>
        <v>-8172978.2718483964</v>
      </c>
      <c r="L23" s="49">
        <f>IF(AND($B$4=1,OR($B$8=0,$A23=Exit!$B$15)),MIN(R23,V23),0)</f>
        <v>0</v>
      </c>
      <c r="M23" s="49">
        <f>IF(AND($B$8=1,$A23&lt;&gt;Exit!$B$15),W23,W23*$B$6)</f>
        <v>0</v>
      </c>
      <c r="N23" s="49">
        <f>IF(AND($B$8=1,$A23&lt;&gt;Exit!$B$15),0,W23*$B$7)</f>
        <v>0</v>
      </c>
      <c r="O23" s="49">
        <f t="shared" si="5"/>
        <v>-8172978.2718483964</v>
      </c>
      <c r="P23" s="49">
        <f t="shared" si="6"/>
        <v>0</v>
      </c>
      <c r="Q23" s="49">
        <f t="shared" si="7"/>
        <v>-8172978.2718483964</v>
      </c>
      <c r="R23" s="49">
        <f t="shared" si="8"/>
        <v>0</v>
      </c>
      <c r="S23" s="49">
        <f t="shared" si="9"/>
        <v>-8172978.2718483964</v>
      </c>
      <c r="T23" s="49">
        <f t="shared" si="15"/>
        <v>-74504683.569513261</v>
      </c>
      <c r="U23" s="49">
        <f t="shared" si="16"/>
        <v>0</v>
      </c>
      <c r="V23" s="49">
        <f t="shared" si="17"/>
        <v>0</v>
      </c>
      <c r="W23" s="49">
        <f t="shared" si="10"/>
        <v>0</v>
      </c>
      <c r="X23" t="str">
        <f t="shared" si="11"/>
        <v>OK</v>
      </c>
      <c r="Y23" t="str">
        <f t="shared" si="12"/>
        <v>OK</v>
      </c>
    </row>
    <row r="24" spans="1:25" ht="15" customHeight="1">
      <c r="A24">
        <f>Timing!A19</f>
        <v>3</v>
      </c>
      <c r="B24" s="82">
        <f>Timing!B19</f>
        <v>46383</v>
      </c>
      <c r="C24" s="49">
        <f>IF(OR(Timing!$B$7=1,AND(Timing!$B$7=2,Timing!D19=Timing!$B$3),AND(Timing!$B$7=3,$A24=Exit!$B$15)),'Operating Cash Flow'!P7,0)-'CapEx &amp; uses'!P24+IF($A24=Exit!$B$15,Exit!L26,0)</f>
        <v>-8079251.2460319381</v>
      </c>
      <c r="D24" s="49">
        <v>0</v>
      </c>
      <c r="E24" s="49">
        <f t="shared" si="13"/>
        <v>100000000</v>
      </c>
      <c r="F24" s="49">
        <f t="shared" si="0"/>
        <v>100000000</v>
      </c>
      <c r="G24" s="49">
        <f t="shared" si="1"/>
        <v>3000000</v>
      </c>
      <c r="H24" s="49">
        <f t="shared" si="14"/>
        <v>79304683.569513246</v>
      </c>
      <c r="I24" s="49">
        <f t="shared" si="2"/>
        <v>90383934.815545186</v>
      </c>
      <c r="J24" s="49">
        <f t="shared" si="3"/>
        <v>0</v>
      </c>
      <c r="K24" s="49">
        <f t="shared" si="4"/>
        <v>-8079251.2460319381</v>
      </c>
      <c r="L24" s="49">
        <f>IF(AND($B$4=1,OR($B$8=0,$A24=Exit!$B$15)),MIN(R24,V24),0)</f>
        <v>0</v>
      </c>
      <c r="M24" s="49">
        <f>IF(AND($B$8=1,$A24&lt;&gt;Exit!$B$15),W24,W24*$B$6)</f>
        <v>0</v>
      </c>
      <c r="N24" s="49">
        <f>IF(AND($B$8=1,$A24&lt;&gt;Exit!$B$15),0,W24*$B$7)</f>
        <v>0</v>
      </c>
      <c r="O24" s="49">
        <f t="shared" si="5"/>
        <v>-8079251.2460319381</v>
      </c>
      <c r="P24" s="49">
        <f t="shared" si="6"/>
        <v>0</v>
      </c>
      <c r="Q24" s="49">
        <f t="shared" si="7"/>
        <v>-8079251.2460319381</v>
      </c>
      <c r="R24" s="49">
        <f t="shared" si="8"/>
        <v>0</v>
      </c>
      <c r="S24" s="49">
        <f t="shared" si="9"/>
        <v>-8079251.2460319381</v>
      </c>
      <c r="T24" s="49">
        <f t="shared" si="15"/>
        <v>-82583934.815545201</v>
      </c>
      <c r="U24" s="49">
        <f t="shared" si="16"/>
        <v>0</v>
      </c>
      <c r="V24" s="49">
        <f t="shared" si="17"/>
        <v>0</v>
      </c>
      <c r="W24" s="49">
        <f t="shared" si="10"/>
        <v>0</v>
      </c>
      <c r="X24" t="str">
        <f t="shared" si="11"/>
        <v>OK</v>
      </c>
      <c r="Y24" t="str">
        <f t="shared" si="12"/>
        <v>OK</v>
      </c>
    </row>
    <row r="25" spans="1:25" ht="15" customHeight="1">
      <c r="A25">
        <f>Timing!A20</f>
        <v>4</v>
      </c>
      <c r="B25" s="82">
        <f>Timing!B20</f>
        <v>46473</v>
      </c>
      <c r="C25" s="49">
        <f>IF(OR(Timing!$B$7=1,AND(Timing!$B$7=2,Timing!D20=Timing!$B$3),AND(Timing!$B$7=3,$A25=Exit!$B$15)),'Operating Cash Flow'!P8,0)-'CapEx &amp; uses'!P25+IF($A25=Exit!$B$15,Exit!L27,0)</f>
        <v>-7937449.220215478</v>
      </c>
      <c r="D25" s="49">
        <v>0</v>
      </c>
      <c r="E25" s="49">
        <f t="shared" si="13"/>
        <v>100000000</v>
      </c>
      <c r="F25" s="49">
        <f t="shared" si="0"/>
        <v>100000000</v>
      </c>
      <c r="G25" s="49">
        <f t="shared" si="1"/>
        <v>3000000</v>
      </c>
      <c r="H25" s="49">
        <f t="shared" si="14"/>
        <v>90383934.815545186</v>
      </c>
      <c r="I25" s="49">
        <f t="shared" si="2"/>
        <v>101321384.03576067</v>
      </c>
      <c r="J25" s="49">
        <f t="shared" si="3"/>
        <v>0</v>
      </c>
      <c r="K25" s="49">
        <f t="shared" si="4"/>
        <v>-7937449.220215478</v>
      </c>
      <c r="L25" s="49">
        <f>IF(AND($B$4=1,OR($B$8=0,$A25=Exit!$B$15)),MIN(R25,V25),0)</f>
        <v>0</v>
      </c>
      <c r="M25" s="49">
        <f>IF(AND($B$8=1,$A25&lt;&gt;Exit!$B$15),W25,W25*$B$6)</f>
        <v>0</v>
      </c>
      <c r="N25" s="49">
        <f>IF(AND($B$8=1,$A25&lt;&gt;Exit!$B$15),0,W25*$B$7)</f>
        <v>0</v>
      </c>
      <c r="O25" s="49">
        <f t="shared" si="5"/>
        <v>-7937449.220215478</v>
      </c>
      <c r="P25" s="49">
        <f t="shared" si="6"/>
        <v>0</v>
      </c>
      <c r="Q25" s="49">
        <f t="shared" si="7"/>
        <v>-7937449.220215478</v>
      </c>
      <c r="R25" s="49">
        <f t="shared" si="8"/>
        <v>0</v>
      </c>
      <c r="S25" s="49">
        <f t="shared" si="9"/>
        <v>-7937449.220215478</v>
      </c>
      <c r="T25" s="49">
        <f t="shared" si="15"/>
        <v>-90521384.035760686</v>
      </c>
      <c r="U25" s="49">
        <f t="shared" si="16"/>
        <v>0</v>
      </c>
      <c r="V25" s="49">
        <f t="shared" si="17"/>
        <v>0</v>
      </c>
      <c r="W25" s="49">
        <f t="shared" si="10"/>
        <v>0</v>
      </c>
      <c r="X25" t="str">
        <f t="shared" si="11"/>
        <v>OK</v>
      </c>
      <c r="Y25" t="str">
        <f t="shared" si="12"/>
        <v>OK</v>
      </c>
    </row>
    <row r="26" spans="1:25" ht="15" customHeight="1">
      <c r="A26">
        <f>Timing!A21</f>
        <v>5</v>
      </c>
      <c r="B26" s="82">
        <f>Timing!B21</f>
        <v>46565</v>
      </c>
      <c r="C26" s="49">
        <f>IF(OR(Timing!$B$7=1,AND(Timing!$B$7=2,Timing!D21=Timing!$B$3),AND(Timing!$B$7=3,$A26=Exit!$B$15)),'Operating Cash Flow'!P9,0)-'CapEx &amp; uses'!P26+IF($A26=Exit!$B$15,Exit!L28,0)</f>
        <v>-7843722.1943990206</v>
      </c>
      <c r="D26" s="49">
        <v>0</v>
      </c>
      <c r="E26" s="49">
        <f t="shared" si="13"/>
        <v>100000000</v>
      </c>
      <c r="F26" s="49">
        <f t="shared" si="0"/>
        <v>100000000</v>
      </c>
      <c r="G26" s="49">
        <f t="shared" si="1"/>
        <v>3000000</v>
      </c>
      <c r="H26" s="49">
        <f t="shared" si="14"/>
        <v>101321384.03576067</v>
      </c>
      <c r="I26" s="49">
        <f t="shared" si="2"/>
        <v>112165106.23015969</v>
      </c>
      <c r="J26" s="49">
        <f t="shared" si="3"/>
        <v>0</v>
      </c>
      <c r="K26" s="49">
        <f t="shared" si="4"/>
        <v>-7843722.1943990206</v>
      </c>
      <c r="L26" s="49">
        <f>IF(AND($B$4=1,OR($B$8=0,$A26=Exit!$B$15)),MIN(R26,V26),0)</f>
        <v>0</v>
      </c>
      <c r="M26" s="49">
        <f>IF(AND($B$8=1,$A26&lt;&gt;Exit!$B$15),W26,W26*$B$6)</f>
        <v>0</v>
      </c>
      <c r="N26" s="49">
        <f>IF(AND($B$8=1,$A26&lt;&gt;Exit!$B$15),0,W26*$B$7)</f>
        <v>0</v>
      </c>
      <c r="O26" s="49">
        <f t="shared" si="5"/>
        <v>-7843722.1943990206</v>
      </c>
      <c r="P26" s="49">
        <f t="shared" si="6"/>
        <v>0</v>
      </c>
      <c r="Q26" s="49">
        <f t="shared" si="7"/>
        <v>-7843722.1943990206</v>
      </c>
      <c r="R26" s="49">
        <f t="shared" si="8"/>
        <v>0</v>
      </c>
      <c r="S26" s="49">
        <f t="shared" si="9"/>
        <v>-7843722.1943990206</v>
      </c>
      <c r="T26" s="49">
        <f t="shared" si="15"/>
        <v>-98365106.2301597</v>
      </c>
      <c r="U26" s="49">
        <f t="shared" si="16"/>
        <v>0</v>
      </c>
      <c r="V26" s="49">
        <f t="shared" si="17"/>
        <v>0</v>
      </c>
      <c r="W26" s="49">
        <f t="shared" si="10"/>
        <v>0</v>
      </c>
      <c r="X26" t="str">
        <f t="shared" si="11"/>
        <v>OK</v>
      </c>
      <c r="Y26" t="str">
        <f t="shared" si="12"/>
        <v>OK</v>
      </c>
    </row>
    <row r="27" spans="1:25" ht="15" customHeight="1">
      <c r="A27">
        <f>Timing!A22</f>
        <v>6</v>
      </c>
      <c r="B27" s="82">
        <f>Timing!B22</f>
        <v>46657</v>
      </c>
      <c r="C27" s="49">
        <f>IF(OR(Timing!$B$7=1,AND(Timing!$B$7=2,Timing!D22=Timing!$B$3),AND(Timing!$B$7=3,$A27=Exit!$B$15)),'Operating Cash Flow'!P10,0)-'CapEx &amp; uses'!P27+IF($A27=Exit!$B$15,Exit!L29,0)</f>
        <v>-7652648.2693016417</v>
      </c>
      <c r="D27" s="49">
        <v>0</v>
      </c>
      <c r="E27" s="49">
        <f t="shared" si="13"/>
        <v>100000000</v>
      </c>
      <c r="F27" s="49">
        <f t="shared" si="0"/>
        <v>100000000</v>
      </c>
      <c r="G27" s="49">
        <f t="shared" si="1"/>
        <v>3000000</v>
      </c>
      <c r="H27" s="49">
        <f t="shared" si="14"/>
        <v>112165106.23015969</v>
      </c>
      <c r="I27" s="49">
        <f t="shared" si="2"/>
        <v>122817754.49946132</v>
      </c>
      <c r="J27" s="49">
        <f t="shared" si="3"/>
        <v>0</v>
      </c>
      <c r="K27" s="49">
        <f t="shared" si="4"/>
        <v>-7652648.2693016417</v>
      </c>
      <c r="L27" s="49">
        <f>IF(AND($B$4=1,OR($B$8=0,$A27=Exit!$B$15)),MIN(R27,V27),0)</f>
        <v>0</v>
      </c>
      <c r="M27" s="49">
        <f>IF(AND($B$8=1,$A27&lt;&gt;Exit!$B$15),W27,W27*$B$6)</f>
        <v>0</v>
      </c>
      <c r="N27" s="49">
        <f>IF(AND($B$8=1,$A27&lt;&gt;Exit!$B$15),0,W27*$B$7)</f>
        <v>0</v>
      </c>
      <c r="O27" s="49">
        <f t="shared" si="5"/>
        <v>-7652648.2693016417</v>
      </c>
      <c r="P27" s="49">
        <f t="shared" si="6"/>
        <v>0</v>
      </c>
      <c r="Q27" s="49">
        <f t="shared" si="7"/>
        <v>-7652648.2693016417</v>
      </c>
      <c r="R27" s="49">
        <f t="shared" si="8"/>
        <v>0</v>
      </c>
      <c r="S27" s="49">
        <f t="shared" si="9"/>
        <v>-7652648.2693016417</v>
      </c>
      <c r="T27" s="49">
        <f t="shared" si="15"/>
        <v>-106017754.49946134</v>
      </c>
      <c r="U27" s="49">
        <f t="shared" si="16"/>
        <v>0</v>
      </c>
      <c r="V27" s="49">
        <f t="shared" si="17"/>
        <v>0</v>
      </c>
      <c r="W27" s="49">
        <f t="shared" si="10"/>
        <v>0</v>
      </c>
      <c r="X27" t="str">
        <f t="shared" si="11"/>
        <v>OK</v>
      </c>
      <c r="Y27" t="str">
        <f t="shared" si="12"/>
        <v>OK</v>
      </c>
    </row>
    <row r="28" spans="1:25" ht="15" customHeight="1">
      <c r="A28">
        <f>Timing!A23</f>
        <v>7</v>
      </c>
      <c r="B28" s="82">
        <f>Timing!B23</f>
        <v>46748</v>
      </c>
      <c r="C28" s="49">
        <f>IF(OR(Timing!$B$7=1,AND(Timing!$B$7=2,Timing!D23=Timing!$B$3),AND(Timing!$B$7=3,$A28=Exit!$B$15)),'Operating Cash Flow'!P11,0)-'CapEx &amp; uses'!P28+IF($A28=Exit!$B$15,Exit!L30,0)</f>
        <v>-7558199.2145458777</v>
      </c>
      <c r="D28" s="49">
        <v>0</v>
      </c>
      <c r="E28" s="49">
        <f t="shared" si="13"/>
        <v>100000000</v>
      </c>
      <c r="F28" s="49">
        <f t="shared" si="0"/>
        <v>100000000</v>
      </c>
      <c r="G28" s="49">
        <f t="shared" si="1"/>
        <v>3000000</v>
      </c>
      <c r="H28" s="49">
        <f t="shared" si="14"/>
        <v>122817754.49946132</v>
      </c>
      <c r="I28" s="49">
        <f t="shared" si="2"/>
        <v>133375953.7140072</v>
      </c>
      <c r="J28" s="49">
        <f t="shared" si="3"/>
        <v>0</v>
      </c>
      <c r="K28" s="49">
        <f t="shared" si="4"/>
        <v>-7558199.2145458777</v>
      </c>
      <c r="L28" s="49">
        <f>IF(AND($B$4=1,OR($B$8=0,$A28=Exit!$B$15)),MIN(R28,V28),0)</f>
        <v>0</v>
      </c>
      <c r="M28" s="49">
        <f>IF(AND($B$8=1,$A28&lt;&gt;Exit!$B$15),W28,W28*$B$6)</f>
        <v>0</v>
      </c>
      <c r="N28" s="49">
        <f>IF(AND($B$8=1,$A28&lt;&gt;Exit!$B$15),0,W28*$B$7)</f>
        <v>0</v>
      </c>
      <c r="O28" s="49">
        <f t="shared" si="5"/>
        <v>-7558199.2145458777</v>
      </c>
      <c r="P28" s="49">
        <f t="shared" si="6"/>
        <v>0</v>
      </c>
      <c r="Q28" s="49">
        <f t="shared" si="7"/>
        <v>-7558199.2145458777</v>
      </c>
      <c r="R28" s="49">
        <f t="shared" si="8"/>
        <v>0</v>
      </c>
      <c r="S28" s="49">
        <f t="shared" si="9"/>
        <v>-7558199.2145458777</v>
      </c>
      <c r="T28" s="49">
        <f t="shared" si="15"/>
        <v>-113575953.71400721</v>
      </c>
      <c r="U28" s="49">
        <f t="shared" si="16"/>
        <v>0</v>
      </c>
      <c r="V28" s="49">
        <f t="shared" si="17"/>
        <v>0</v>
      </c>
      <c r="W28" s="49">
        <f t="shared" si="10"/>
        <v>0</v>
      </c>
      <c r="X28" t="str">
        <f t="shared" si="11"/>
        <v>OK</v>
      </c>
      <c r="Y28" t="str">
        <f t="shared" si="12"/>
        <v>OK</v>
      </c>
    </row>
    <row r="29" spans="1:25" ht="15" customHeight="1">
      <c r="A29">
        <f>Timing!A24</f>
        <v>8</v>
      </c>
      <c r="B29" s="82">
        <f>Timing!B24</f>
        <v>46839</v>
      </c>
      <c r="C29" s="49">
        <f>IF(OR(Timing!$B$7=1,AND(Timing!$B$7=2,Timing!D24=Timing!$B$3),AND(Timing!$B$7=3,$A29=Exit!$B$15)),'Operating Cash Flow'!P12,0)-'CapEx &amp; uses'!P29+IF($A29=Exit!$B$15,Exit!L31,0)</f>
        <v>18749961.133050352</v>
      </c>
      <c r="D29" s="49">
        <v>0</v>
      </c>
      <c r="E29" s="49">
        <f t="shared" si="13"/>
        <v>100000000</v>
      </c>
      <c r="F29" s="49">
        <f t="shared" si="0"/>
        <v>81250038.866949648</v>
      </c>
      <c r="G29" s="49">
        <f t="shared" si="1"/>
        <v>3000000</v>
      </c>
      <c r="H29" s="49">
        <f t="shared" si="14"/>
        <v>133375953.7140072</v>
      </c>
      <c r="I29" s="49">
        <f t="shared" si="2"/>
        <v>136375953.7140072</v>
      </c>
      <c r="J29" s="49">
        <f t="shared" si="3"/>
        <v>18749961.133050352</v>
      </c>
      <c r="K29" s="49">
        <f t="shared" si="4"/>
        <v>0</v>
      </c>
      <c r="L29" s="49">
        <f>IF(AND($B$4=1,OR($B$8=0,$A29=Exit!$B$15)),MIN(R29,V29),0)</f>
        <v>0</v>
      </c>
      <c r="M29" s="49">
        <f>IF(AND($B$8=1,$A29&lt;&gt;Exit!$B$15),W29,W29*$B$6)</f>
        <v>0</v>
      </c>
      <c r="N29" s="49">
        <f>IF(AND($B$8=1,$A29&lt;&gt;Exit!$B$15),0,W29*$B$7)</f>
        <v>0</v>
      </c>
      <c r="O29" s="49">
        <f t="shared" si="5"/>
        <v>18749961.133050352</v>
      </c>
      <c r="P29" s="49">
        <f t="shared" si="6"/>
        <v>0</v>
      </c>
      <c r="Q29" s="49">
        <f t="shared" si="7"/>
        <v>0</v>
      </c>
      <c r="R29" s="49">
        <f t="shared" si="8"/>
        <v>0</v>
      </c>
      <c r="S29" s="49">
        <f t="shared" si="9"/>
        <v>0</v>
      </c>
      <c r="T29" s="49">
        <f t="shared" si="15"/>
        <v>-113575953.71400721</v>
      </c>
      <c r="U29" s="49">
        <f t="shared" si="16"/>
        <v>0</v>
      </c>
      <c r="V29" s="49">
        <f t="shared" si="17"/>
        <v>0</v>
      </c>
      <c r="W29" s="49">
        <f t="shared" si="10"/>
        <v>0</v>
      </c>
      <c r="X29" t="str">
        <f t="shared" si="11"/>
        <v>OK</v>
      </c>
      <c r="Y29" t="str">
        <f t="shared" si="12"/>
        <v>OK</v>
      </c>
    </row>
    <row r="30" spans="1:25" ht="15" customHeight="1">
      <c r="A30">
        <f>Timing!A25</f>
        <v>9</v>
      </c>
      <c r="B30" s="82">
        <f>Timing!B25</f>
        <v>46931</v>
      </c>
      <c r="C30" s="49">
        <f>IF(OR(Timing!$B$7=1,AND(Timing!$B$7=2,Timing!D25=Timing!$B$3),AND(Timing!$B$7=3,$A30=Exit!$B$15)),'Operating Cash Flow'!P13,0)-'CapEx &amp; uses'!P30+IF($A30=Exit!$B$15,Exit!L32,0)</f>
        <v>19780817.934977978</v>
      </c>
      <c r="D30" s="49">
        <v>0</v>
      </c>
      <c r="E30" s="49">
        <f t="shared" si="13"/>
        <v>81250038.866949648</v>
      </c>
      <c r="F30" s="49">
        <f t="shared" si="0"/>
        <v>61469220.931971669</v>
      </c>
      <c r="G30" s="49">
        <f t="shared" si="1"/>
        <v>2437501.1660084892</v>
      </c>
      <c r="H30" s="49">
        <f t="shared" si="14"/>
        <v>136375953.7140072</v>
      </c>
      <c r="I30" s="49">
        <f t="shared" si="2"/>
        <v>138813454.8800157</v>
      </c>
      <c r="J30" s="49">
        <f t="shared" si="3"/>
        <v>19780817.934977978</v>
      </c>
      <c r="K30" s="49">
        <f t="shared" si="4"/>
        <v>0</v>
      </c>
      <c r="L30" s="49">
        <f>IF(AND($B$4=1,OR($B$8=0,$A30=Exit!$B$15)),MIN(R30,V30),0)</f>
        <v>0</v>
      </c>
      <c r="M30" s="49">
        <f>IF(AND($B$8=1,$A30&lt;&gt;Exit!$B$15),W30,W30*$B$6)</f>
        <v>0</v>
      </c>
      <c r="N30" s="49">
        <f>IF(AND($B$8=1,$A30&lt;&gt;Exit!$B$15),0,W30*$B$7)</f>
        <v>0</v>
      </c>
      <c r="O30" s="49">
        <f t="shared" si="5"/>
        <v>19780817.934977978</v>
      </c>
      <c r="P30" s="49">
        <f t="shared" si="6"/>
        <v>0</v>
      </c>
      <c r="Q30" s="49">
        <f t="shared" si="7"/>
        <v>0</v>
      </c>
      <c r="R30" s="49">
        <f t="shared" si="8"/>
        <v>0</v>
      </c>
      <c r="S30" s="49">
        <f t="shared" si="9"/>
        <v>0</v>
      </c>
      <c r="T30" s="49">
        <f t="shared" si="15"/>
        <v>-113575953.71400721</v>
      </c>
      <c r="U30" s="49">
        <f t="shared" si="16"/>
        <v>0</v>
      </c>
      <c r="V30" s="49">
        <f t="shared" si="17"/>
        <v>0</v>
      </c>
      <c r="W30" s="49">
        <f t="shared" si="10"/>
        <v>0</v>
      </c>
      <c r="X30" t="str">
        <f t="shared" si="11"/>
        <v>OK</v>
      </c>
      <c r="Y30" t="str">
        <f t="shared" si="12"/>
        <v>OK</v>
      </c>
    </row>
    <row r="31" spans="1:25" ht="15" customHeight="1">
      <c r="A31">
        <f>Timing!A26</f>
        <v>10</v>
      </c>
      <c r="B31" s="82">
        <f>Timing!B26</f>
        <v>47023</v>
      </c>
      <c r="C31" s="49">
        <f>IF(OR(Timing!$B$7=1,AND(Timing!$B$7=2,Timing!D26=Timing!$B$3),AND(Timing!$B$7=3,$A31=Exit!$B$15)),'Operating Cash Flow'!P14,0)-'CapEx &amp; uses'!P31+IF($A31=Exit!$B$15,Exit!L33,0)</f>
        <v>20971310.028508097</v>
      </c>
      <c r="D31" s="49">
        <v>0</v>
      </c>
      <c r="E31" s="49">
        <f t="shared" si="13"/>
        <v>61469220.931971669</v>
      </c>
      <c r="F31" s="49">
        <f t="shared" si="0"/>
        <v>40497910.903463572</v>
      </c>
      <c r="G31" s="49">
        <f t="shared" si="1"/>
        <v>1844076.6279591501</v>
      </c>
      <c r="H31" s="49">
        <f t="shared" si="14"/>
        <v>138813454.8800157</v>
      </c>
      <c r="I31" s="49">
        <f t="shared" si="2"/>
        <v>140657531.50797486</v>
      </c>
      <c r="J31" s="49">
        <f t="shared" si="3"/>
        <v>20971310.028508097</v>
      </c>
      <c r="K31" s="49">
        <f t="shared" si="4"/>
        <v>0</v>
      </c>
      <c r="L31" s="49">
        <f>IF(AND($B$4=1,OR($B$8=0,$A31=Exit!$B$15)),MIN(R31,V31),0)</f>
        <v>0</v>
      </c>
      <c r="M31" s="49">
        <f>IF(AND($B$8=1,$A31&lt;&gt;Exit!$B$15),W31,W31*$B$6)</f>
        <v>0</v>
      </c>
      <c r="N31" s="49">
        <f>IF(AND($B$8=1,$A31&lt;&gt;Exit!$B$15),0,W31*$B$7)</f>
        <v>0</v>
      </c>
      <c r="O31" s="49">
        <f t="shared" si="5"/>
        <v>20971310.028508097</v>
      </c>
      <c r="P31" s="49">
        <f t="shared" si="6"/>
        <v>0</v>
      </c>
      <c r="Q31" s="49">
        <f t="shared" si="7"/>
        <v>0</v>
      </c>
      <c r="R31" s="49">
        <f t="shared" si="8"/>
        <v>0</v>
      </c>
      <c r="S31" s="49">
        <f t="shared" si="9"/>
        <v>0</v>
      </c>
      <c r="T31" s="49">
        <f t="shared" si="15"/>
        <v>-113575953.71400721</v>
      </c>
      <c r="U31" s="49">
        <f t="shared" si="16"/>
        <v>0</v>
      </c>
      <c r="V31" s="49">
        <f t="shared" si="17"/>
        <v>0</v>
      </c>
      <c r="W31" s="49">
        <f t="shared" si="10"/>
        <v>0</v>
      </c>
      <c r="X31" t="str">
        <f t="shared" si="11"/>
        <v>OK</v>
      </c>
      <c r="Y31" t="str">
        <f t="shared" si="12"/>
        <v>OK</v>
      </c>
    </row>
    <row r="32" spans="1:25" ht="15" customHeight="1">
      <c r="A32">
        <f>Timing!A27</f>
        <v>11</v>
      </c>
      <c r="B32" s="82">
        <f>Timing!B27</f>
        <v>47114</v>
      </c>
      <c r="C32" s="49">
        <f>IF(OR(Timing!$B$7=1,AND(Timing!$B$7=2,Timing!D27=Timing!$B$3),AND(Timing!$B$7=3,$A32=Exit!$B$15)),'Operating Cash Flow'!P15,0)-'CapEx &amp; uses'!P32+IF($A32=Exit!$B$15,Exit!L34,0)</f>
        <v>21264463.02898128</v>
      </c>
      <c r="D32" s="49">
        <v>0</v>
      </c>
      <c r="E32" s="49">
        <f t="shared" si="13"/>
        <v>40497910.903463572</v>
      </c>
      <c r="F32" s="49">
        <f t="shared" si="0"/>
        <v>19233447.874482293</v>
      </c>
      <c r="G32" s="49">
        <f t="shared" si="1"/>
        <v>1214937.327103907</v>
      </c>
      <c r="H32" s="49">
        <f t="shared" si="14"/>
        <v>140657531.50797486</v>
      </c>
      <c r="I32" s="49">
        <f t="shared" si="2"/>
        <v>141872468.83507878</v>
      </c>
      <c r="J32" s="49">
        <f t="shared" si="3"/>
        <v>21264463.02898128</v>
      </c>
      <c r="K32" s="49">
        <f t="shared" si="4"/>
        <v>0</v>
      </c>
      <c r="L32" s="49">
        <f>IF(AND($B$4=1,OR($B$8=0,$A32=Exit!$B$15)),MIN(R32,V32),0)</f>
        <v>0</v>
      </c>
      <c r="M32" s="49">
        <f>IF(AND($B$8=1,$A32&lt;&gt;Exit!$B$15),W32,W32*$B$6)</f>
        <v>0</v>
      </c>
      <c r="N32" s="49">
        <f>IF(AND($B$8=1,$A32&lt;&gt;Exit!$B$15),0,W32*$B$7)</f>
        <v>0</v>
      </c>
      <c r="O32" s="49">
        <f t="shared" si="5"/>
        <v>21264463.02898128</v>
      </c>
      <c r="P32" s="49">
        <f t="shared" si="6"/>
        <v>0</v>
      </c>
      <c r="Q32" s="49">
        <f t="shared" si="7"/>
        <v>0</v>
      </c>
      <c r="R32" s="49">
        <f t="shared" si="8"/>
        <v>0</v>
      </c>
      <c r="S32" s="49">
        <f t="shared" si="9"/>
        <v>0</v>
      </c>
      <c r="T32" s="49">
        <f t="shared" si="15"/>
        <v>-113575953.71400721</v>
      </c>
      <c r="U32" s="49">
        <f t="shared" si="16"/>
        <v>0</v>
      </c>
      <c r="V32" s="49">
        <f t="shared" si="17"/>
        <v>0</v>
      </c>
      <c r="W32" s="49">
        <f t="shared" si="10"/>
        <v>0</v>
      </c>
      <c r="X32" t="str">
        <f t="shared" si="11"/>
        <v>OK</v>
      </c>
      <c r="Y32" t="str">
        <f t="shared" si="12"/>
        <v>OK</v>
      </c>
    </row>
    <row r="33" spans="1:25" ht="15" customHeight="1">
      <c r="A33">
        <f>Timing!A28</f>
        <v>12</v>
      </c>
      <c r="B33" s="82">
        <f>Timing!B28</f>
        <v>47204</v>
      </c>
      <c r="C33" s="49">
        <f>IF(OR(Timing!$B$7=1,AND(Timing!$B$7=2,Timing!D28=Timing!$B$3),AND(Timing!$B$7=3,$A33=Exit!$B$15)),'Operating Cash Flow'!P16,0)-'CapEx &amp; uses'!P33+IF($A33=Exit!$B$15,Exit!L35,0)</f>
        <v>22290069.420448687</v>
      </c>
      <c r="D33" s="49">
        <v>0</v>
      </c>
      <c r="E33" s="49">
        <f t="shared" si="13"/>
        <v>19233447.874482293</v>
      </c>
      <c r="F33" s="49">
        <f t="shared" si="0"/>
        <v>0</v>
      </c>
      <c r="G33" s="49">
        <f t="shared" si="1"/>
        <v>577003.43623446871</v>
      </c>
      <c r="H33" s="49">
        <f t="shared" si="14"/>
        <v>141872468.83507878</v>
      </c>
      <c r="I33" s="49">
        <f t="shared" si="2"/>
        <v>139392850.72534686</v>
      </c>
      <c r="J33" s="49">
        <f t="shared" si="3"/>
        <v>19233447.874482293</v>
      </c>
      <c r="K33" s="49">
        <f t="shared" si="4"/>
        <v>3056621.5459663942</v>
      </c>
      <c r="L33" s="49">
        <f>IF(AND($B$4=1,OR($B$8=0,$A33=Exit!$B$15)),MIN(R33,V33),0)</f>
        <v>0</v>
      </c>
      <c r="M33" s="49">
        <f>IF(AND($B$8=1,$A33&lt;&gt;Exit!$B$15),W33,W33*$B$6)</f>
        <v>0</v>
      </c>
      <c r="N33" s="49">
        <f>IF(AND($B$8=1,$A33&lt;&gt;Exit!$B$15),0,W33*$B$7)</f>
        <v>0</v>
      </c>
      <c r="O33" s="49">
        <f t="shared" si="5"/>
        <v>22290069.420448687</v>
      </c>
      <c r="P33" s="49">
        <f t="shared" si="6"/>
        <v>0</v>
      </c>
      <c r="Q33" s="49">
        <f t="shared" si="7"/>
        <v>3056621.5459663942</v>
      </c>
      <c r="R33" s="49">
        <f t="shared" si="8"/>
        <v>0</v>
      </c>
      <c r="S33" s="49">
        <f t="shared" si="9"/>
        <v>3056621.5459663942</v>
      </c>
      <c r="T33" s="49">
        <f t="shared" si="15"/>
        <v>-110519332.16804081</v>
      </c>
      <c r="U33" s="49">
        <f t="shared" si="16"/>
        <v>0</v>
      </c>
      <c r="V33" s="49">
        <f t="shared" si="17"/>
        <v>0</v>
      </c>
      <c r="W33" s="49">
        <f t="shared" si="10"/>
        <v>0</v>
      </c>
      <c r="X33" t="str">
        <f t="shared" si="11"/>
        <v>OK</v>
      </c>
      <c r="Y33" t="str">
        <f t="shared" si="12"/>
        <v>OK</v>
      </c>
    </row>
    <row r="34" spans="1:25" ht="15" customHeight="1">
      <c r="A34">
        <f>Timing!A29</f>
        <v>13</v>
      </c>
      <c r="B34" s="82">
        <f>Timing!B29</f>
        <v>47296</v>
      </c>
      <c r="C34" s="49">
        <f>IF(OR(Timing!$B$7=1,AND(Timing!$B$7=2,Timing!D29=Timing!$B$3),AND(Timing!$B$7=3,$A34=Exit!$B$15)),'Operating Cash Flow'!P17,0)-'CapEx &amp; uses'!P34+IF($A34=Exit!$B$15,Exit!L36,0)</f>
        <v>23276867.038024083</v>
      </c>
      <c r="D34" s="49">
        <v>0</v>
      </c>
      <c r="E34" s="49">
        <f t="shared" si="13"/>
        <v>0</v>
      </c>
      <c r="F34" s="49">
        <f t="shared" si="0"/>
        <v>0</v>
      </c>
      <c r="G34" s="49">
        <f t="shared" si="1"/>
        <v>0</v>
      </c>
      <c r="H34" s="49">
        <f t="shared" si="14"/>
        <v>139392850.72534686</v>
      </c>
      <c r="I34" s="49">
        <f t="shared" si="2"/>
        <v>116115983.68732278</v>
      </c>
      <c r="J34" s="49">
        <f t="shared" si="3"/>
        <v>0</v>
      </c>
      <c r="K34" s="49">
        <f t="shared" si="4"/>
        <v>23276867.038024083</v>
      </c>
      <c r="L34" s="49">
        <f>IF(AND($B$4=1,OR($B$8=0,$A34=Exit!$B$15)),MIN(R34,V34),0)</f>
        <v>0</v>
      </c>
      <c r="M34" s="49">
        <f>IF(AND($B$8=1,$A34&lt;&gt;Exit!$B$15),W34,W34*$B$6)</f>
        <v>0</v>
      </c>
      <c r="N34" s="49">
        <f>IF(AND($B$8=1,$A34&lt;&gt;Exit!$B$15),0,W34*$B$7)</f>
        <v>0</v>
      </c>
      <c r="O34" s="49">
        <f t="shared" si="5"/>
        <v>23276867.038024083</v>
      </c>
      <c r="P34" s="49">
        <f t="shared" si="6"/>
        <v>0</v>
      </c>
      <c r="Q34" s="49">
        <f t="shared" si="7"/>
        <v>23276867.038024083</v>
      </c>
      <c r="R34" s="49">
        <f t="shared" si="8"/>
        <v>0</v>
      </c>
      <c r="S34" s="49">
        <f t="shared" si="9"/>
        <v>23276867.038024083</v>
      </c>
      <c r="T34" s="49">
        <f t="shared" si="15"/>
        <v>-87242465.130016729</v>
      </c>
      <c r="U34" s="49">
        <f t="shared" si="16"/>
        <v>0</v>
      </c>
      <c r="V34" s="49">
        <f t="shared" si="17"/>
        <v>0</v>
      </c>
      <c r="W34" s="49">
        <f t="shared" si="10"/>
        <v>0</v>
      </c>
      <c r="X34" t="str">
        <f t="shared" si="11"/>
        <v>OK</v>
      </c>
      <c r="Y34" t="str">
        <f t="shared" si="12"/>
        <v>OK</v>
      </c>
    </row>
    <row r="35" spans="1:25" ht="15" customHeight="1">
      <c r="A35">
        <f>Timing!A30</f>
        <v>14</v>
      </c>
      <c r="B35" s="82">
        <f>Timing!B30</f>
        <v>47388</v>
      </c>
      <c r="C35" s="49">
        <f>IF(OR(Timing!$B$7=1,AND(Timing!$B$7=2,Timing!D30=Timing!$B$3),AND(Timing!$B$7=3,$A35=Exit!$B$15)),'Operating Cash Flow'!P18,0)-'CapEx &amp; uses'!P35+IF($A35=Exit!$B$15,Exit!L37,0)</f>
        <v>23566023.160392705</v>
      </c>
      <c r="D35" s="49">
        <v>0</v>
      </c>
      <c r="E35" s="49">
        <f t="shared" si="13"/>
        <v>0</v>
      </c>
      <c r="F35" s="49">
        <f t="shared" si="0"/>
        <v>0</v>
      </c>
      <c r="G35" s="49">
        <f t="shared" si="1"/>
        <v>0</v>
      </c>
      <c r="H35" s="49">
        <f t="shared" si="14"/>
        <v>116115983.68732278</v>
      </c>
      <c r="I35" s="49">
        <f t="shared" si="2"/>
        <v>92549960.526930079</v>
      </c>
      <c r="J35" s="49">
        <f t="shared" si="3"/>
        <v>0</v>
      </c>
      <c r="K35" s="49">
        <f t="shared" si="4"/>
        <v>23566023.160392705</v>
      </c>
      <c r="L35" s="49">
        <f>IF(AND($B$4=1,OR($B$8=0,$A35=Exit!$B$15)),MIN(R35,V35),0)</f>
        <v>0</v>
      </c>
      <c r="M35" s="49">
        <f>IF(AND($B$8=1,$A35&lt;&gt;Exit!$B$15),W35,W35*$B$6)</f>
        <v>0</v>
      </c>
      <c r="N35" s="49">
        <f>IF(AND($B$8=1,$A35&lt;&gt;Exit!$B$15),0,W35*$B$7)</f>
        <v>0</v>
      </c>
      <c r="O35" s="49">
        <f t="shared" si="5"/>
        <v>23566023.160392705</v>
      </c>
      <c r="P35" s="49">
        <f t="shared" si="6"/>
        <v>0</v>
      </c>
      <c r="Q35" s="49">
        <f t="shared" si="7"/>
        <v>23566023.160392705</v>
      </c>
      <c r="R35" s="49">
        <f t="shared" si="8"/>
        <v>0</v>
      </c>
      <c r="S35" s="49">
        <f t="shared" si="9"/>
        <v>23566023.160392705</v>
      </c>
      <c r="T35" s="49">
        <f t="shared" si="15"/>
        <v>-63676441.969624028</v>
      </c>
      <c r="U35" s="49">
        <f t="shared" si="16"/>
        <v>0</v>
      </c>
      <c r="V35" s="49">
        <f t="shared" si="17"/>
        <v>0</v>
      </c>
      <c r="W35" s="49">
        <f t="shared" si="10"/>
        <v>0</v>
      </c>
      <c r="X35" t="str">
        <f t="shared" si="11"/>
        <v>OK</v>
      </c>
      <c r="Y35" t="str">
        <f t="shared" si="12"/>
        <v>OK</v>
      </c>
    </row>
    <row r="36" spans="1:25" ht="15" customHeight="1">
      <c r="A36">
        <f>Timing!A31</f>
        <v>15</v>
      </c>
      <c r="B36" s="82">
        <f>Timing!B31</f>
        <v>47479</v>
      </c>
      <c r="C36" s="49">
        <f>IF(OR(Timing!$B$7=1,AND(Timing!$B$7=2,Timing!D31=Timing!$B$3),AND(Timing!$B$7=3,$A36=Exit!$B$15)),'Operating Cash Flow'!P19,0)-'CapEx &amp; uses'!P36+IF($A36=Exit!$B$15,Exit!L38,0)</f>
        <v>23857207.844371166</v>
      </c>
      <c r="D36" s="49">
        <v>0</v>
      </c>
      <c r="E36" s="49">
        <f t="shared" si="13"/>
        <v>0</v>
      </c>
      <c r="F36" s="49">
        <f t="shared" si="0"/>
        <v>0</v>
      </c>
      <c r="G36" s="49">
        <f t="shared" si="1"/>
        <v>0</v>
      </c>
      <c r="H36" s="49">
        <f t="shared" si="14"/>
        <v>92549960.526930079</v>
      </c>
      <c r="I36" s="49">
        <f t="shared" si="2"/>
        <v>68692752.682558909</v>
      </c>
      <c r="J36" s="49">
        <f t="shared" si="3"/>
        <v>0</v>
      </c>
      <c r="K36" s="49">
        <f t="shared" si="4"/>
        <v>23857207.844371166</v>
      </c>
      <c r="L36" s="49">
        <f>IF(AND($B$4=1,OR($B$8=0,$A36=Exit!$B$15)),MIN(R36,V36),0)</f>
        <v>0</v>
      </c>
      <c r="M36" s="49">
        <f>IF(AND($B$8=1,$A36&lt;&gt;Exit!$B$15),W36,W36*$B$6)</f>
        <v>0</v>
      </c>
      <c r="N36" s="49">
        <f>IF(AND($B$8=1,$A36&lt;&gt;Exit!$B$15),0,W36*$B$7)</f>
        <v>0</v>
      </c>
      <c r="O36" s="49">
        <f t="shared" si="5"/>
        <v>23857207.844371166</v>
      </c>
      <c r="P36" s="49">
        <f t="shared" si="6"/>
        <v>0</v>
      </c>
      <c r="Q36" s="49">
        <f t="shared" si="7"/>
        <v>23857207.844371166</v>
      </c>
      <c r="R36" s="49">
        <f t="shared" si="8"/>
        <v>0</v>
      </c>
      <c r="S36" s="49">
        <f t="shared" si="9"/>
        <v>23857207.844371166</v>
      </c>
      <c r="T36" s="49">
        <f t="shared" si="15"/>
        <v>-39819234.125252858</v>
      </c>
      <c r="U36" s="49">
        <f t="shared" si="16"/>
        <v>0</v>
      </c>
      <c r="V36" s="49">
        <f t="shared" si="17"/>
        <v>0</v>
      </c>
      <c r="W36" s="49">
        <f t="shared" si="10"/>
        <v>0</v>
      </c>
      <c r="X36" t="str">
        <f t="shared" si="11"/>
        <v>OK</v>
      </c>
      <c r="Y36" t="str">
        <f t="shared" si="12"/>
        <v>OK</v>
      </c>
    </row>
    <row r="37" spans="1:25" ht="15" customHeight="1">
      <c r="A37">
        <f>Timing!A32</f>
        <v>16</v>
      </c>
      <c r="B37" s="82">
        <f>Timing!B32</f>
        <v>47569</v>
      </c>
      <c r="C37" s="49">
        <f>IF(OR(Timing!$B$7=1,AND(Timing!$B$7=2,Timing!D32=Timing!$B$3),AND(Timing!$B$7=3,$A37=Exit!$B$15)),'Operating Cash Flow'!P20,0)-'CapEx &amp; uses'!P37+IF($A37=Exit!$B$15,Exit!L39,0)</f>
        <v>24150447.044218648</v>
      </c>
      <c r="D37" s="49">
        <v>0</v>
      </c>
      <c r="E37" s="49">
        <f t="shared" si="13"/>
        <v>0</v>
      </c>
      <c r="F37" s="49">
        <f t="shared" si="0"/>
        <v>0</v>
      </c>
      <c r="G37" s="49">
        <f t="shared" si="1"/>
        <v>0</v>
      </c>
      <c r="H37" s="49">
        <f t="shared" si="14"/>
        <v>68692752.682558909</v>
      </c>
      <c r="I37" s="49">
        <f t="shared" si="2"/>
        <v>44542305.638340265</v>
      </c>
      <c r="J37" s="49">
        <f t="shared" si="3"/>
        <v>0</v>
      </c>
      <c r="K37" s="49">
        <f t="shared" si="4"/>
        <v>24150447.044218648</v>
      </c>
      <c r="L37" s="49">
        <f>IF(AND($B$4=1,OR($B$8=0,$A37=Exit!$B$15)),MIN(R37,V37),0)</f>
        <v>0</v>
      </c>
      <c r="M37" s="49">
        <f>IF(AND($B$8=1,$A37&lt;&gt;Exit!$B$15),W37,W37*$B$6)</f>
        <v>0</v>
      </c>
      <c r="N37" s="49">
        <f>IF(AND($B$8=1,$A37&lt;&gt;Exit!$B$15),0,W37*$B$7)</f>
        <v>0</v>
      </c>
      <c r="O37" s="49">
        <f t="shared" si="5"/>
        <v>24150447.044218648</v>
      </c>
      <c r="P37" s="49">
        <f t="shared" si="6"/>
        <v>0</v>
      </c>
      <c r="Q37" s="49">
        <f t="shared" si="7"/>
        <v>24150447.044218648</v>
      </c>
      <c r="R37" s="49">
        <f t="shared" si="8"/>
        <v>0</v>
      </c>
      <c r="S37" s="49">
        <f t="shared" si="9"/>
        <v>24150447.044218648</v>
      </c>
      <c r="T37" s="49">
        <f t="shared" si="15"/>
        <v>-15668787.08103421</v>
      </c>
      <c r="U37" s="49">
        <f t="shared" si="16"/>
        <v>0</v>
      </c>
      <c r="V37" s="49">
        <f t="shared" si="17"/>
        <v>0</v>
      </c>
      <c r="W37" s="49">
        <f t="shared" si="10"/>
        <v>0</v>
      </c>
      <c r="X37" t="str">
        <f t="shared" si="11"/>
        <v>OK</v>
      </c>
      <c r="Y37" t="str">
        <f t="shared" si="12"/>
        <v>OK</v>
      </c>
    </row>
    <row r="38" spans="1:25" ht="15" customHeight="1">
      <c r="A38">
        <f>Timing!A33</f>
        <v>17</v>
      </c>
      <c r="B38" s="82">
        <f>Timing!B33</f>
        <v>47661</v>
      </c>
      <c r="C38" s="49">
        <f>IF(OR(Timing!$B$7=1,AND(Timing!$B$7=2,Timing!D33=Timing!$B$3),AND(Timing!$B$7=3,$A38=Exit!$B$15)),'Operating Cash Flow'!P21,0)-'CapEx &amp; uses'!P38+IF($A38=Exit!$B$15,Exit!L40,0)</f>
        <v>192570.4492148906</v>
      </c>
      <c r="D38" s="49">
        <v>0</v>
      </c>
      <c r="E38" s="49">
        <f t="shared" si="13"/>
        <v>0</v>
      </c>
      <c r="F38" s="49">
        <f t="shared" si="0"/>
        <v>0</v>
      </c>
      <c r="G38" s="49">
        <f t="shared" si="1"/>
        <v>0</v>
      </c>
      <c r="H38" s="49">
        <f t="shared" si="14"/>
        <v>44542305.638340265</v>
      </c>
      <c r="I38" s="49">
        <f t="shared" si="2"/>
        <v>44349735.189125374</v>
      </c>
      <c r="J38" s="49">
        <f t="shared" si="3"/>
        <v>0</v>
      </c>
      <c r="K38" s="49">
        <f t="shared" si="4"/>
        <v>192570.4492148906</v>
      </c>
      <c r="L38" s="49">
        <f>IF(AND($B$4=1,OR($B$8=0,$A38=Exit!$B$15)),MIN(R38,V38),0)</f>
        <v>0</v>
      </c>
      <c r="M38" s="49">
        <f>IF(AND($B$8=1,$A38&lt;&gt;Exit!$B$15),W38,W38*$B$6)</f>
        <v>0</v>
      </c>
      <c r="N38" s="49">
        <f>IF(AND($B$8=1,$A38&lt;&gt;Exit!$B$15),0,W38*$B$7)</f>
        <v>0</v>
      </c>
      <c r="O38" s="49">
        <f t="shared" si="5"/>
        <v>192570.4492148906</v>
      </c>
      <c r="P38" s="49">
        <f t="shared" si="6"/>
        <v>0</v>
      </c>
      <c r="Q38" s="49">
        <f t="shared" si="7"/>
        <v>192570.4492148906</v>
      </c>
      <c r="R38" s="49">
        <f t="shared" si="8"/>
        <v>0</v>
      </c>
      <c r="S38" s="49">
        <f t="shared" si="9"/>
        <v>192570.4492148906</v>
      </c>
      <c r="T38" s="49">
        <f t="shared" si="15"/>
        <v>-15476216.631819319</v>
      </c>
      <c r="U38" s="49">
        <f t="shared" si="16"/>
        <v>0</v>
      </c>
      <c r="V38" s="49">
        <f t="shared" si="17"/>
        <v>0</v>
      </c>
      <c r="W38" s="49">
        <f t="shared" si="10"/>
        <v>0</v>
      </c>
      <c r="X38" t="str">
        <f t="shared" si="11"/>
        <v>OK</v>
      </c>
      <c r="Y38" t="str">
        <f t="shared" si="12"/>
        <v>OK</v>
      </c>
    </row>
    <row r="39" spans="1:25" ht="15" customHeight="1">
      <c r="A39">
        <f>Timing!A34</f>
        <v>18</v>
      </c>
      <c r="B39" s="82">
        <f>Timing!B34</f>
        <v>47753</v>
      </c>
      <c r="C39" s="49">
        <f>IF(OR(Timing!$B$7=1,AND(Timing!$B$7=2,Timing!D34=Timing!$B$3),AND(Timing!$B$7=3,$A39=Exit!$B$15)),'Operating Cash Flow'!P22,0)-'CapEx &amp; uses'!P39+IF($A39=Exit!$B$15,Exit!L41,0)</f>
        <v>310110.71370444633</v>
      </c>
      <c r="D39" s="49">
        <v>0</v>
      </c>
      <c r="E39" s="49">
        <f t="shared" si="13"/>
        <v>0</v>
      </c>
      <c r="F39" s="49">
        <f t="shared" si="0"/>
        <v>0</v>
      </c>
      <c r="G39" s="49">
        <f t="shared" si="1"/>
        <v>0</v>
      </c>
      <c r="H39" s="49">
        <f t="shared" si="14"/>
        <v>44349735.189125374</v>
      </c>
      <c r="I39" s="49">
        <f t="shared" si="2"/>
        <v>44039624.475420929</v>
      </c>
      <c r="J39" s="49">
        <f t="shared" si="3"/>
        <v>0</v>
      </c>
      <c r="K39" s="49">
        <f t="shared" si="4"/>
        <v>310110.71370444633</v>
      </c>
      <c r="L39" s="49">
        <f>IF(AND($B$4=1,OR($B$8=0,$A39=Exit!$B$15)),MIN(R39,V39),0)</f>
        <v>0</v>
      </c>
      <c r="M39" s="49">
        <f>IF(AND($B$8=1,$A39&lt;&gt;Exit!$B$15),W39,W39*$B$6)</f>
        <v>0</v>
      </c>
      <c r="N39" s="49">
        <f>IF(AND($B$8=1,$A39&lt;&gt;Exit!$B$15),0,W39*$B$7)</f>
        <v>0</v>
      </c>
      <c r="O39" s="49">
        <f t="shared" si="5"/>
        <v>310110.71370444633</v>
      </c>
      <c r="P39" s="49">
        <f t="shared" si="6"/>
        <v>0</v>
      </c>
      <c r="Q39" s="49">
        <f t="shared" si="7"/>
        <v>310110.71370444633</v>
      </c>
      <c r="R39" s="49">
        <f t="shared" si="8"/>
        <v>0</v>
      </c>
      <c r="S39" s="49">
        <f t="shared" si="9"/>
        <v>310110.71370444633</v>
      </c>
      <c r="T39" s="49">
        <f t="shared" si="15"/>
        <v>-15166105.918114873</v>
      </c>
      <c r="U39" s="49">
        <f t="shared" si="16"/>
        <v>0</v>
      </c>
      <c r="V39" s="49">
        <f t="shared" si="17"/>
        <v>0</v>
      </c>
      <c r="W39" s="49">
        <f t="shared" si="10"/>
        <v>0</v>
      </c>
      <c r="X39" t="str">
        <f t="shared" si="11"/>
        <v>OK</v>
      </c>
      <c r="Y39" t="str">
        <f t="shared" si="12"/>
        <v>OK</v>
      </c>
    </row>
    <row r="40" spans="1:25" ht="15" customHeight="1">
      <c r="A40">
        <f>Timing!A35</f>
        <v>19</v>
      </c>
      <c r="B40" s="82">
        <f>Timing!B35</f>
        <v>47844</v>
      </c>
      <c r="C40" s="49">
        <f>IF(OR(Timing!$B$7=1,AND(Timing!$B$7=2,Timing!D35=Timing!$B$3),AND(Timing!$B$7=3,$A40=Exit!$B$15)),'Operating Cash Flow'!P23,0)-'CapEx &amp; uses'!P40+IF($A40=Exit!$B$15,Exit!L42,0)</f>
        <v>428451.94943814166</v>
      </c>
      <c r="D40" s="49">
        <v>0</v>
      </c>
      <c r="E40" s="49">
        <f t="shared" si="13"/>
        <v>0</v>
      </c>
      <c r="F40" s="49">
        <f t="shared" si="0"/>
        <v>0</v>
      </c>
      <c r="G40" s="49">
        <f t="shared" si="1"/>
        <v>0</v>
      </c>
      <c r="H40" s="49">
        <f t="shared" si="14"/>
        <v>44039624.475420929</v>
      </c>
      <c r="I40" s="49">
        <f t="shared" si="2"/>
        <v>43611172.52598279</v>
      </c>
      <c r="J40" s="49">
        <f t="shared" si="3"/>
        <v>0</v>
      </c>
      <c r="K40" s="49">
        <f t="shared" si="4"/>
        <v>428451.94943814166</v>
      </c>
      <c r="L40" s="49">
        <f>IF(AND($B$4=1,OR($B$8=0,$A40=Exit!$B$15)),MIN(R40,V40),0)</f>
        <v>0</v>
      </c>
      <c r="M40" s="49">
        <f>IF(AND($B$8=1,$A40&lt;&gt;Exit!$B$15),W40,W40*$B$6)</f>
        <v>0</v>
      </c>
      <c r="N40" s="49">
        <f>IF(AND($B$8=1,$A40&lt;&gt;Exit!$B$15),0,W40*$B$7)</f>
        <v>0</v>
      </c>
      <c r="O40" s="49">
        <f t="shared" si="5"/>
        <v>428451.94943814166</v>
      </c>
      <c r="P40" s="49">
        <f t="shared" si="6"/>
        <v>0</v>
      </c>
      <c r="Q40" s="49">
        <f t="shared" si="7"/>
        <v>428451.94943814166</v>
      </c>
      <c r="R40" s="49">
        <f t="shared" si="8"/>
        <v>0</v>
      </c>
      <c r="S40" s="49">
        <f t="shared" si="9"/>
        <v>428451.94943814166</v>
      </c>
      <c r="T40" s="49">
        <f t="shared" si="15"/>
        <v>-14737653.968676731</v>
      </c>
      <c r="U40" s="49">
        <f t="shared" si="16"/>
        <v>0</v>
      </c>
      <c r="V40" s="49">
        <f t="shared" si="17"/>
        <v>0</v>
      </c>
      <c r="W40" s="49">
        <f t="shared" si="10"/>
        <v>0</v>
      </c>
      <c r="X40" t="str">
        <f t="shared" si="11"/>
        <v>OK</v>
      </c>
      <c r="Y40" t="str">
        <f t="shared" si="12"/>
        <v>OK</v>
      </c>
    </row>
    <row r="41" spans="1:25" ht="15" customHeight="1">
      <c r="A41">
        <f>Timing!A36</f>
        <v>20</v>
      </c>
      <c r="B41" s="82">
        <f>Timing!B36</f>
        <v>47934</v>
      </c>
      <c r="C41" s="49">
        <f>IF(OR(Timing!$B$7=1,AND(Timing!$B$7=2,Timing!D36=Timing!$B$3),AND(Timing!$B$7=3,$A41=Exit!$B$15)),'Operating Cash Flow'!P24,0)-'CapEx &amp; uses'!P41+IF($A41=Exit!$B$15,Exit!L43,0)</f>
        <v>547612.13796855602</v>
      </c>
      <c r="D41" s="49">
        <v>0</v>
      </c>
      <c r="E41" s="49">
        <f t="shared" si="13"/>
        <v>0</v>
      </c>
      <c r="F41" s="49">
        <f t="shared" si="0"/>
        <v>0</v>
      </c>
      <c r="G41" s="49">
        <f t="shared" si="1"/>
        <v>0</v>
      </c>
      <c r="H41" s="49">
        <f t="shared" si="14"/>
        <v>43611172.52598279</v>
      </c>
      <c r="I41" s="49">
        <f t="shared" si="2"/>
        <v>43063560.388014235</v>
      </c>
      <c r="J41" s="49">
        <f t="shared" si="3"/>
        <v>0</v>
      </c>
      <c r="K41" s="49">
        <f t="shared" si="4"/>
        <v>547612.13796855602</v>
      </c>
      <c r="L41" s="49">
        <f>IF(AND($B$4=1,OR($B$8=0,$A41=Exit!$B$15)),MIN(R41,V41),0)</f>
        <v>0</v>
      </c>
      <c r="M41" s="49">
        <f>IF(AND($B$8=1,$A41&lt;&gt;Exit!$B$15),W41,W41*$B$6)</f>
        <v>0</v>
      </c>
      <c r="N41" s="49">
        <f>IF(AND($B$8=1,$A41&lt;&gt;Exit!$B$15),0,W41*$B$7)</f>
        <v>0</v>
      </c>
      <c r="O41" s="49">
        <f t="shared" si="5"/>
        <v>547612.13796855602</v>
      </c>
      <c r="P41" s="49">
        <f t="shared" si="6"/>
        <v>0</v>
      </c>
      <c r="Q41" s="49">
        <f t="shared" si="7"/>
        <v>547612.13796855602</v>
      </c>
      <c r="R41" s="49">
        <f t="shared" si="8"/>
        <v>0</v>
      </c>
      <c r="S41" s="49">
        <f t="shared" si="9"/>
        <v>547612.13796855602</v>
      </c>
      <c r="T41" s="49">
        <f t="shared" si="15"/>
        <v>-14190041.830708176</v>
      </c>
      <c r="U41" s="49">
        <f t="shared" si="16"/>
        <v>0</v>
      </c>
      <c r="V41" s="49">
        <f t="shared" si="17"/>
        <v>0</v>
      </c>
      <c r="W41" s="49">
        <f t="shared" si="10"/>
        <v>0</v>
      </c>
      <c r="X41" t="str">
        <f t="shared" si="11"/>
        <v>OK</v>
      </c>
      <c r="Y41" t="str">
        <f t="shared" si="12"/>
        <v>OK</v>
      </c>
    </row>
    <row r="42" spans="1:25" ht="15" customHeight="1">
      <c r="A42">
        <f>Timing!A37</f>
        <v>21</v>
      </c>
      <c r="B42" s="82">
        <f>Timing!B37</f>
        <v>48026</v>
      </c>
      <c r="C42" s="49">
        <f>IF(OR(Timing!$B$7=1,AND(Timing!$B$7=2,Timing!D37=Timing!$B$3),AND(Timing!$B$7=3,$A42=Exit!$B$15)),'Operating Cash Flow'!P25,0)-'CapEx &amp; uses'!P42+IF($A42=Exit!$B$15,Exit!L44,0)</f>
        <v>667609.69523601886</v>
      </c>
      <c r="D42" s="49">
        <v>0</v>
      </c>
      <c r="E42" s="49">
        <f t="shared" si="13"/>
        <v>0</v>
      </c>
      <c r="F42" s="49">
        <f t="shared" si="0"/>
        <v>0</v>
      </c>
      <c r="G42" s="49">
        <f t="shared" si="1"/>
        <v>0</v>
      </c>
      <c r="H42" s="49">
        <f t="shared" si="14"/>
        <v>43063560.388014235</v>
      </c>
      <c r="I42" s="49">
        <f t="shared" si="2"/>
        <v>42395950.692778215</v>
      </c>
      <c r="J42" s="49">
        <f t="shared" si="3"/>
        <v>0</v>
      </c>
      <c r="K42" s="49">
        <f t="shared" si="4"/>
        <v>667609.69523601886</v>
      </c>
      <c r="L42" s="49">
        <f>IF(AND($B$4=1,OR($B$8=0,$A42=Exit!$B$15)),MIN(R42,V42),0)</f>
        <v>0</v>
      </c>
      <c r="M42" s="49">
        <f>IF(AND($B$8=1,$A42&lt;&gt;Exit!$B$15),W42,W42*$B$6)</f>
        <v>0</v>
      </c>
      <c r="N42" s="49">
        <f>IF(AND($B$8=1,$A42&lt;&gt;Exit!$B$15),0,W42*$B$7)</f>
        <v>0</v>
      </c>
      <c r="O42" s="49">
        <f t="shared" si="5"/>
        <v>667609.69523601886</v>
      </c>
      <c r="P42" s="49">
        <f t="shared" si="6"/>
        <v>0</v>
      </c>
      <c r="Q42" s="49">
        <f t="shared" si="7"/>
        <v>667609.69523601886</v>
      </c>
      <c r="R42" s="49">
        <f t="shared" si="8"/>
        <v>0</v>
      </c>
      <c r="S42" s="49">
        <f t="shared" si="9"/>
        <v>667609.69523601886</v>
      </c>
      <c r="T42" s="49">
        <f t="shared" si="15"/>
        <v>-13522432.135472156</v>
      </c>
      <c r="U42" s="49">
        <f t="shared" si="16"/>
        <v>0</v>
      </c>
      <c r="V42" s="49">
        <f t="shared" si="17"/>
        <v>0</v>
      </c>
      <c r="W42" s="49">
        <f t="shared" si="10"/>
        <v>0</v>
      </c>
      <c r="X42" t="str">
        <f t="shared" si="11"/>
        <v>OK</v>
      </c>
      <c r="Y42" t="str">
        <f t="shared" si="12"/>
        <v>OK</v>
      </c>
    </row>
    <row r="43" spans="1:25" ht="15" customHeight="1">
      <c r="A43">
        <f>Timing!A38</f>
        <v>22</v>
      </c>
      <c r="B43" s="82">
        <f>Timing!B38</f>
        <v>48118</v>
      </c>
      <c r="C43" s="49">
        <f>IF(OR(Timing!$B$7=1,AND(Timing!$B$7=2,Timing!D38=Timing!$B$3),AND(Timing!$B$7=3,$A43=Exit!$B$15)),'Operating Cash Flow'!P26,0)-'CapEx &amp; uses'!P43+IF($A43=Exit!$B$15,Exit!L45,0)</f>
        <v>788463.48231592588</v>
      </c>
      <c r="D43" s="49">
        <v>0</v>
      </c>
      <c r="E43" s="49">
        <f t="shared" si="13"/>
        <v>0</v>
      </c>
      <c r="F43" s="49">
        <f t="shared" si="0"/>
        <v>0</v>
      </c>
      <c r="G43" s="49">
        <f t="shared" si="1"/>
        <v>0</v>
      </c>
      <c r="H43" s="49">
        <f t="shared" si="14"/>
        <v>42395950.692778215</v>
      </c>
      <c r="I43" s="49">
        <f t="shared" si="2"/>
        <v>41607487.210462287</v>
      </c>
      <c r="J43" s="49">
        <f t="shared" si="3"/>
        <v>0</v>
      </c>
      <c r="K43" s="49">
        <f t="shared" si="4"/>
        <v>788463.48231592588</v>
      </c>
      <c r="L43" s="49">
        <f>IF(AND($B$4=1,OR($B$8=0,$A43=Exit!$B$15)),MIN(R43,V43),0)</f>
        <v>0</v>
      </c>
      <c r="M43" s="49">
        <f>IF(AND($B$8=1,$A43&lt;&gt;Exit!$B$15),W43,W43*$B$6)</f>
        <v>0</v>
      </c>
      <c r="N43" s="49">
        <f>IF(AND($B$8=1,$A43&lt;&gt;Exit!$B$15),0,W43*$B$7)</f>
        <v>0</v>
      </c>
      <c r="O43" s="49">
        <f t="shared" si="5"/>
        <v>788463.48231592588</v>
      </c>
      <c r="P43" s="49">
        <f t="shared" si="6"/>
        <v>0</v>
      </c>
      <c r="Q43" s="49">
        <f t="shared" si="7"/>
        <v>788463.48231592588</v>
      </c>
      <c r="R43" s="49">
        <f t="shared" si="8"/>
        <v>0</v>
      </c>
      <c r="S43" s="49">
        <f t="shared" si="9"/>
        <v>788463.48231592588</v>
      </c>
      <c r="T43" s="49">
        <f t="shared" si="15"/>
        <v>-12733968.65315623</v>
      </c>
      <c r="U43" s="49">
        <f t="shared" si="16"/>
        <v>0</v>
      </c>
      <c r="V43" s="49">
        <f t="shared" si="17"/>
        <v>0</v>
      </c>
      <c r="W43" s="49">
        <f t="shared" si="10"/>
        <v>0</v>
      </c>
      <c r="X43" t="str">
        <f t="shared" si="11"/>
        <v>OK</v>
      </c>
      <c r="Y43" t="str">
        <f t="shared" si="12"/>
        <v>OK</v>
      </c>
    </row>
    <row r="44" spans="1:25" ht="15" customHeight="1">
      <c r="A44">
        <f>Timing!A39</f>
        <v>23</v>
      </c>
      <c r="B44" s="82">
        <f>Timing!B39</f>
        <v>48209</v>
      </c>
      <c r="C44" s="49">
        <f>IF(OR(Timing!$B$7=1,AND(Timing!$B$7=2,Timing!D39=Timing!$B$3),AND(Timing!$B$7=3,$A44=Exit!$B$15)),'Operating Cash Flow'!P27,0)-'CapEx &amp; uses'!P44+IF($A44=Exit!$B$15,Exit!L46,0)</f>
        <v>910192.81643390935</v>
      </c>
      <c r="D44" s="49">
        <v>0</v>
      </c>
      <c r="E44" s="49">
        <f t="shared" si="13"/>
        <v>0</v>
      </c>
      <c r="F44" s="49">
        <f t="shared" si="0"/>
        <v>0</v>
      </c>
      <c r="G44" s="49">
        <f t="shared" si="1"/>
        <v>0</v>
      </c>
      <c r="H44" s="49">
        <f t="shared" si="14"/>
        <v>41607487.210462287</v>
      </c>
      <c r="I44" s="49">
        <f t="shared" si="2"/>
        <v>40697294.394028381</v>
      </c>
      <c r="J44" s="49">
        <f t="shared" si="3"/>
        <v>0</v>
      </c>
      <c r="K44" s="49">
        <f t="shared" si="4"/>
        <v>910192.81643390935</v>
      </c>
      <c r="L44" s="49">
        <f>IF(AND($B$4=1,OR($B$8=0,$A44=Exit!$B$15)),MIN(R44,V44),0)</f>
        <v>0</v>
      </c>
      <c r="M44" s="49">
        <f>IF(AND($B$8=1,$A44&lt;&gt;Exit!$B$15),W44,W44*$B$6)</f>
        <v>0</v>
      </c>
      <c r="N44" s="49">
        <f>IF(AND($B$8=1,$A44&lt;&gt;Exit!$B$15),0,W44*$B$7)</f>
        <v>0</v>
      </c>
      <c r="O44" s="49">
        <f t="shared" si="5"/>
        <v>910192.81643390935</v>
      </c>
      <c r="P44" s="49">
        <f t="shared" si="6"/>
        <v>0</v>
      </c>
      <c r="Q44" s="49">
        <f t="shared" si="7"/>
        <v>910192.81643390935</v>
      </c>
      <c r="R44" s="49">
        <f t="shared" si="8"/>
        <v>0</v>
      </c>
      <c r="S44" s="49">
        <f t="shared" si="9"/>
        <v>910192.81643390935</v>
      </c>
      <c r="T44" s="49">
        <f t="shared" si="15"/>
        <v>-11823775.836722322</v>
      </c>
      <c r="U44" s="49">
        <f t="shared" si="16"/>
        <v>0</v>
      </c>
      <c r="V44" s="49">
        <f t="shared" si="17"/>
        <v>0</v>
      </c>
      <c r="W44" s="49">
        <f t="shared" si="10"/>
        <v>0</v>
      </c>
      <c r="X44" t="str">
        <f t="shared" si="11"/>
        <v>OK</v>
      </c>
      <c r="Y44" t="str">
        <f t="shared" si="12"/>
        <v>OK</v>
      </c>
    </row>
    <row r="45" spans="1:25" ht="15" customHeight="1">
      <c r="A45">
        <f>Timing!A40</f>
        <v>24</v>
      </c>
      <c r="B45" s="82">
        <f>Timing!B40</f>
        <v>48300</v>
      </c>
      <c r="C45" s="49">
        <f>IF(OR(Timing!$B$7=1,AND(Timing!$B$7=2,Timing!D40=Timing!$B$3),AND(Timing!$B$7=3,$A45=Exit!$B$15)),'Operating Cash Flow'!P28,0)-'CapEx &amp; uses'!P45+IF($A45=Exit!$B$15,Exit!L47,0)</f>
        <v>1032817.4822555408</v>
      </c>
      <c r="D45" s="49">
        <v>0</v>
      </c>
      <c r="E45" s="49">
        <f t="shared" si="13"/>
        <v>0</v>
      </c>
      <c r="F45" s="49">
        <f t="shared" si="0"/>
        <v>0</v>
      </c>
      <c r="G45" s="49">
        <f t="shared" si="1"/>
        <v>0</v>
      </c>
      <c r="H45" s="49">
        <f t="shared" si="14"/>
        <v>40697294.394028381</v>
      </c>
      <c r="I45" s="49">
        <f t="shared" si="2"/>
        <v>39664476.91177284</v>
      </c>
      <c r="J45" s="49">
        <f t="shared" si="3"/>
        <v>0</v>
      </c>
      <c r="K45" s="49">
        <f t="shared" si="4"/>
        <v>1032817.4822555408</v>
      </c>
      <c r="L45" s="49">
        <f>IF(AND($B$4=1,OR($B$8=0,$A45=Exit!$B$15)),MIN(R45,V45),0)</f>
        <v>0</v>
      </c>
      <c r="M45" s="49">
        <f>IF(AND($B$8=1,$A45&lt;&gt;Exit!$B$15),W45,W45*$B$6)</f>
        <v>0</v>
      </c>
      <c r="N45" s="49">
        <f>IF(AND($B$8=1,$A45&lt;&gt;Exit!$B$15),0,W45*$B$7)</f>
        <v>0</v>
      </c>
      <c r="O45" s="49">
        <f t="shared" si="5"/>
        <v>1032817.4822555408</v>
      </c>
      <c r="P45" s="49">
        <f t="shared" si="6"/>
        <v>0</v>
      </c>
      <c r="Q45" s="49">
        <f t="shared" si="7"/>
        <v>1032817.4822555408</v>
      </c>
      <c r="R45" s="49">
        <f t="shared" si="8"/>
        <v>0</v>
      </c>
      <c r="S45" s="49">
        <f t="shared" si="9"/>
        <v>1032817.4822555408</v>
      </c>
      <c r="T45" s="49">
        <f t="shared" si="15"/>
        <v>-10790958.354466781</v>
      </c>
      <c r="U45" s="49">
        <f t="shared" si="16"/>
        <v>0</v>
      </c>
      <c r="V45" s="49">
        <f t="shared" si="17"/>
        <v>0</v>
      </c>
      <c r="W45" s="49">
        <f t="shared" si="10"/>
        <v>0</v>
      </c>
      <c r="X45" t="str">
        <f t="shared" si="11"/>
        <v>OK</v>
      </c>
      <c r="Y45" t="str">
        <f t="shared" si="12"/>
        <v>OK</v>
      </c>
    </row>
    <row r="46" spans="1:25" ht="15" customHeight="1">
      <c r="A46">
        <f>Timing!A41</f>
        <v>25</v>
      </c>
      <c r="B46" s="82">
        <f>Timing!B41</f>
        <v>48392</v>
      </c>
      <c r="C46" s="49">
        <f>IF(OR(Timing!$B$7=1,AND(Timing!$B$7=2,Timing!D41=Timing!$B$3),AND(Timing!$B$7=3,$A46=Exit!$B$15)),'Operating Cash Flow'!P29,0)-'CapEx &amp; uses'!P46+IF($A46=Exit!$B$15,Exit!L48,0)</f>
        <v>5997886.2293407544</v>
      </c>
      <c r="D46" s="49">
        <v>0</v>
      </c>
      <c r="E46" s="49">
        <f t="shared" si="13"/>
        <v>0</v>
      </c>
      <c r="F46" s="49">
        <f t="shared" si="0"/>
        <v>0</v>
      </c>
      <c r="G46" s="49">
        <f t="shared" si="1"/>
        <v>0</v>
      </c>
      <c r="H46" s="49">
        <f t="shared" si="14"/>
        <v>39664476.91177284</v>
      </c>
      <c r="I46" s="49">
        <f t="shared" si="2"/>
        <v>33666590.682432085</v>
      </c>
      <c r="J46" s="49">
        <f t="shared" si="3"/>
        <v>0</v>
      </c>
      <c r="K46" s="49">
        <f t="shared" si="4"/>
        <v>5997886.2293407544</v>
      </c>
      <c r="L46" s="49">
        <f>IF(AND($B$4=1,OR($B$8=0,$A46=Exit!$B$15)),MIN(R46,V46),0)</f>
        <v>0</v>
      </c>
      <c r="M46" s="49">
        <f>IF(AND($B$8=1,$A46&lt;&gt;Exit!$B$15),W46,W46*$B$6)</f>
        <v>0</v>
      </c>
      <c r="N46" s="49">
        <f>IF(AND($B$8=1,$A46&lt;&gt;Exit!$B$15),0,W46*$B$7)</f>
        <v>0</v>
      </c>
      <c r="O46" s="49">
        <f t="shared" si="5"/>
        <v>5997886.2293407544</v>
      </c>
      <c r="P46" s="49">
        <f t="shared" si="6"/>
        <v>0</v>
      </c>
      <c r="Q46" s="49">
        <f t="shared" si="7"/>
        <v>5997886.2293407544</v>
      </c>
      <c r="R46" s="49">
        <f t="shared" si="8"/>
        <v>0</v>
      </c>
      <c r="S46" s="49">
        <f t="shared" si="9"/>
        <v>5997886.2293407544</v>
      </c>
      <c r="T46" s="49">
        <f t="shared" si="15"/>
        <v>-4793072.1251260266</v>
      </c>
      <c r="U46" s="49">
        <f t="shared" si="16"/>
        <v>0</v>
      </c>
      <c r="V46" s="49">
        <f t="shared" si="17"/>
        <v>0</v>
      </c>
      <c r="W46" s="49">
        <f t="shared" si="10"/>
        <v>0</v>
      </c>
      <c r="X46" t="str">
        <f t="shared" si="11"/>
        <v>OK</v>
      </c>
      <c r="Y46" t="str">
        <f t="shared" si="12"/>
        <v>OK</v>
      </c>
    </row>
    <row r="47" spans="1:25" ht="15" customHeight="1">
      <c r="A47">
        <f>Timing!A42</f>
        <v>26</v>
      </c>
      <c r="B47" s="82">
        <f>Timing!B42</f>
        <v>48484</v>
      </c>
      <c r="C47" s="49">
        <f>IF(OR(Timing!$B$7=1,AND(Timing!$B$7=2,Timing!D42=Timing!$B$3),AND(Timing!$B$7=3,$A47=Exit!$B$15)),'Operating Cash Flow'!P30,0)-'CapEx &amp; uses'!P47+IF($A47=Exit!$B$15,Exit!L49,0)</f>
        <v>6047877.786841128</v>
      </c>
      <c r="D47" s="49">
        <v>0</v>
      </c>
      <c r="E47" s="49">
        <f t="shared" si="13"/>
        <v>0</v>
      </c>
      <c r="F47" s="49">
        <f t="shared" si="0"/>
        <v>0</v>
      </c>
      <c r="G47" s="49">
        <f t="shared" si="1"/>
        <v>0</v>
      </c>
      <c r="H47" s="49">
        <f t="shared" si="14"/>
        <v>33666590.682432085</v>
      </c>
      <c r="I47" s="49">
        <f t="shared" si="2"/>
        <v>27618712.895590957</v>
      </c>
      <c r="J47" s="49">
        <f t="shared" si="3"/>
        <v>0</v>
      </c>
      <c r="K47" s="49">
        <f t="shared" si="4"/>
        <v>6047877.786841128</v>
      </c>
      <c r="L47" s="49">
        <f>IF(AND($B$4=1,OR($B$8=0,$A47=Exit!$B$15)),MIN(R47,V47),0)</f>
        <v>0</v>
      </c>
      <c r="M47" s="49">
        <f>IF(AND($B$8=1,$A47&lt;&gt;Exit!$B$15),W47,W47*$B$6)</f>
        <v>0</v>
      </c>
      <c r="N47" s="49">
        <f>IF(AND($B$8=1,$A47&lt;&gt;Exit!$B$15),0,W47*$B$7)</f>
        <v>0</v>
      </c>
      <c r="O47" s="49">
        <f t="shared" si="5"/>
        <v>6047877.786841128</v>
      </c>
      <c r="P47" s="49">
        <f t="shared" si="6"/>
        <v>0</v>
      </c>
      <c r="Q47" s="49">
        <f t="shared" si="7"/>
        <v>6047877.786841128</v>
      </c>
      <c r="R47" s="49">
        <f t="shared" si="8"/>
        <v>0</v>
      </c>
      <c r="S47" s="49">
        <f t="shared" si="9"/>
        <v>6047877.786841128</v>
      </c>
      <c r="T47" s="49">
        <f t="shared" si="15"/>
        <v>1254805.6617151015</v>
      </c>
      <c r="U47" s="49">
        <f t="shared" si="16"/>
        <v>0</v>
      </c>
      <c r="V47" s="49">
        <f t="shared" si="17"/>
        <v>0</v>
      </c>
      <c r="W47" s="49">
        <f t="shared" si="10"/>
        <v>0</v>
      </c>
      <c r="X47" t="str">
        <f t="shared" si="11"/>
        <v>OK</v>
      </c>
      <c r="Y47" t="str">
        <f t="shared" si="12"/>
        <v>OK</v>
      </c>
    </row>
    <row r="48" spans="1:25" ht="15" customHeight="1">
      <c r="A48">
        <f>Timing!A43</f>
        <v>27</v>
      </c>
      <c r="B48" s="82">
        <f>Timing!B43</f>
        <v>48575</v>
      </c>
      <c r="C48" s="49">
        <f>IF(OR(Timing!$B$7=1,AND(Timing!$B$7=2,Timing!D43=Timing!$B$3),AND(Timing!$B$7=3,$A48=Exit!$B$15)),'Operating Cash Flow'!P31,0)-'CapEx &amp; uses'!P48+IF($A48=Exit!$B$15,Exit!L50,0)</f>
        <v>6098826.9518418675</v>
      </c>
      <c r="D48" s="49">
        <v>0</v>
      </c>
      <c r="E48" s="49">
        <f t="shared" si="13"/>
        <v>0</v>
      </c>
      <c r="F48" s="49">
        <f t="shared" si="0"/>
        <v>0</v>
      </c>
      <c r="G48" s="49">
        <f t="shared" si="1"/>
        <v>0</v>
      </c>
      <c r="H48" s="49">
        <f t="shared" si="14"/>
        <v>27618712.895590957</v>
      </c>
      <c r="I48" s="49">
        <f t="shared" si="2"/>
        <v>21519885.943749089</v>
      </c>
      <c r="J48" s="49">
        <f t="shared" si="3"/>
        <v>0</v>
      </c>
      <c r="K48" s="49">
        <f t="shared" si="4"/>
        <v>6098826.9518418675</v>
      </c>
      <c r="L48" s="49">
        <f>IF(AND($B$4=1,OR($B$8=0,$A48=Exit!$B$15)),MIN(R48,V48),0)</f>
        <v>0</v>
      </c>
      <c r="M48" s="49">
        <f>IF(AND($B$8=1,$A48&lt;&gt;Exit!$B$15),W48,W48*$B$6)</f>
        <v>0</v>
      </c>
      <c r="N48" s="49">
        <f>IF(AND($B$8=1,$A48&lt;&gt;Exit!$B$15),0,W48*$B$7)</f>
        <v>0</v>
      </c>
      <c r="O48" s="49">
        <f t="shared" si="5"/>
        <v>6098826.9518418675</v>
      </c>
      <c r="P48" s="49">
        <f t="shared" si="6"/>
        <v>0</v>
      </c>
      <c r="Q48" s="49">
        <f t="shared" si="7"/>
        <v>6098826.9518418675</v>
      </c>
      <c r="R48" s="49">
        <f t="shared" si="8"/>
        <v>0</v>
      </c>
      <c r="S48" s="49">
        <f t="shared" si="9"/>
        <v>6098826.9518418675</v>
      </c>
      <c r="T48" s="49">
        <f t="shared" si="15"/>
        <v>7353632.613556969</v>
      </c>
      <c r="U48" s="49">
        <f t="shared" si="16"/>
        <v>0</v>
      </c>
      <c r="V48" s="49">
        <f t="shared" si="17"/>
        <v>150576.67940581217</v>
      </c>
      <c r="W48" s="49">
        <f t="shared" si="10"/>
        <v>0</v>
      </c>
      <c r="X48" t="str">
        <f t="shared" si="11"/>
        <v>OK</v>
      </c>
      <c r="Y48" t="str">
        <f t="shared" si="12"/>
        <v>OK</v>
      </c>
    </row>
    <row r="49" spans="1:25" ht="15" customHeight="1">
      <c r="A49">
        <f>Timing!A44</f>
        <v>28</v>
      </c>
      <c r="B49" s="82">
        <f>Timing!B44</f>
        <v>48665</v>
      </c>
      <c r="C49" s="49">
        <f>IF(OR(Timing!$B$7=1,AND(Timing!$B$7=2,Timing!D44=Timing!$B$3),AND(Timing!$B$7=3,$A49=Exit!$B$15)),'Operating Cash Flow'!P32,0)-'CapEx &amp; uses'!P49+IF($A49=Exit!$B$15,Exit!L51,0)</f>
        <v>56845115.368472427</v>
      </c>
      <c r="D49" s="49">
        <v>0</v>
      </c>
      <c r="E49" s="49">
        <f t="shared" si="13"/>
        <v>0</v>
      </c>
      <c r="F49" s="49">
        <f t="shared" si="0"/>
        <v>0</v>
      </c>
      <c r="G49" s="49">
        <f t="shared" si="1"/>
        <v>0</v>
      </c>
      <c r="H49" s="49">
        <f t="shared" si="14"/>
        <v>21519885.943749089</v>
      </c>
      <c r="I49" s="49">
        <f t="shared" si="2"/>
        <v>0</v>
      </c>
      <c r="J49" s="49">
        <f t="shared" si="3"/>
        <v>0</v>
      </c>
      <c r="K49" s="49">
        <f t="shared" si="4"/>
        <v>21519885.943749089</v>
      </c>
      <c r="L49" s="49">
        <f>IF(AND($B$4=1,OR($B$8=0,$A49=Exit!$B$15)),MIN(R49,V49),0)</f>
        <v>882435.91362683626</v>
      </c>
      <c r="M49" s="49">
        <f>IF(AND($B$8=1,$A49&lt;&gt;Exit!$B$15),W49,W49*$B$6)</f>
        <v>25832095.13332238</v>
      </c>
      <c r="N49" s="49">
        <f>IF(AND($B$8=1,$A49&lt;&gt;Exit!$B$15),0,W49*$B$7)</f>
        <v>8610698.3777741268</v>
      </c>
      <c r="O49" s="49">
        <f t="shared" si="5"/>
        <v>47351981.077071473</v>
      </c>
      <c r="P49" s="49">
        <f t="shared" si="6"/>
        <v>9493134.2914009634</v>
      </c>
      <c r="Q49" s="49">
        <f t="shared" si="7"/>
        <v>56845115.368472427</v>
      </c>
      <c r="R49" s="49">
        <f t="shared" si="8"/>
        <v>35325229.424723342</v>
      </c>
      <c r="S49" s="49">
        <f t="shared" si="9"/>
        <v>56845115.368472427</v>
      </c>
      <c r="T49" s="49">
        <f t="shared" si="15"/>
        <v>64198747.982029393</v>
      </c>
      <c r="U49" s="49">
        <f t="shared" si="16"/>
        <v>9493134.2914009634</v>
      </c>
      <c r="V49" s="49">
        <f t="shared" si="17"/>
        <v>882435.91362683626</v>
      </c>
      <c r="W49" s="49">
        <f t="shared" si="10"/>
        <v>34442793.511096507</v>
      </c>
      <c r="X49" t="str">
        <f t="shared" si="11"/>
        <v>OK</v>
      </c>
      <c r="Y49" t="str">
        <f t="shared" si="12"/>
        <v>OK</v>
      </c>
    </row>
    <row r="50" spans="1:25" ht="15" customHeight="1">
      <c r="A50">
        <f>Timing!A45</f>
        <v>29</v>
      </c>
      <c r="B50" s="82">
        <f>Timing!B45</f>
        <v>48757</v>
      </c>
      <c r="C50" s="49">
        <f>IF(OR(Timing!$B$7=1,AND(Timing!$B$7=2,Timing!D45=Timing!$B$3),AND(Timing!$B$7=3,$A50=Exit!$B$15)),'Operating Cash Flow'!P33,0)-'CapEx &amp; uses'!P50+IF($A50=Exit!$B$15,Exit!L52,0)</f>
        <v>3896055.808622119</v>
      </c>
      <c r="D50" s="49">
        <v>0</v>
      </c>
      <c r="E50" s="49">
        <f t="shared" si="13"/>
        <v>0</v>
      </c>
      <c r="F50" s="49">
        <f t="shared" si="0"/>
        <v>0</v>
      </c>
      <c r="G50" s="49">
        <f t="shared" si="1"/>
        <v>0</v>
      </c>
      <c r="H50" s="49">
        <f t="shared" si="14"/>
        <v>0</v>
      </c>
      <c r="I50" s="49">
        <f t="shared" si="2"/>
        <v>0</v>
      </c>
      <c r="J50" s="49">
        <f t="shared" si="3"/>
        <v>0</v>
      </c>
      <c r="K50" s="49">
        <f t="shared" si="4"/>
        <v>0</v>
      </c>
      <c r="L50" s="49">
        <f>IF(AND($B$4=1,OR($B$8=0,$A50=Exit!$B$15)),MIN(R50,V50),0)</f>
        <v>0</v>
      </c>
      <c r="M50" s="49">
        <f>IF(AND($B$8=1,$A50&lt;&gt;Exit!$B$15),W50,W50*$B$6)</f>
        <v>3896055.808622119</v>
      </c>
      <c r="N50" s="49">
        <f>IF(AND($B$8=1,$A50&lt;&gt;Exit!$B$15),0,W50*$B$7)</f>
        <v>0</v>
      </c>
      <c r="O50" s="49">
        <f t="shared" si="5"/>
        <v>3896055.808622119</v>
      </c>
      <c r="P50" s="49">
        <f t="shared" si="6"/>
        <v>0</v>
      </c>
      <c r="Q50" s="49">
        <f t="shared" si="7"/>
        <v>3896055.808622119</v>
      </c>
      <c r="R50" s="49">
        <f t="shared" si="8"/>
        <v>3896055.808622119</v>
      </c>
      <c r="S50" s="49">
        <f t="shared" si="9"/>
        <v>3896055.808622119</v>
      </c>
      <c r="T50" s="49">
        <f t="shared" si="15"/>
        <v>68094803.790651515</v>
      </c>
      <c r="U50" s="49">
        <f t="shared" si="16"/>
        <v>9493134.2914009634</v>
      </c>
      <c r="V50" s="49">
        <f t="shared" si="17"/>
        <v>0</v>
      </c>
      <c r="W50" s="49">
        <f t="shared" si="10"/>
        <v>3896055.808622119</v>
      </c>
      <c r="X50" t="str">
        <f t="shared" si="11"/>
        <v>OK</v>
      </c>
      <c r="Y50" t="str">
        <f t="shared" si="12"/>
        <v>OK</v>
      </c>
    </row>
    <row r="51" spans="1:25" ht="15" customHeight="1">
      <c r="A51">
        <f>Timing!A46</f>
        <v>30</v>
      </c>
      <c r="B51" s="82">
        <f>Timing!B46</f>
        <v>48849</v>
      </c>
      <c r="C51" s="49">
        <f>IF(OR(Timing!$B$7=1,AND(Timing!$B$7=2,Timing!D46=Timing!$B$3),AND(Timing!$B$7=3,$A51=Exit!$B$15)),'Operating Cash Flow'!P34,0)-'CapEx &amp; uses'!P51+IF($A51=Exit!$B$15,Exit!L53,0)</f>
        <v>3932894.7038376722</v>
      </c>
      <c r="D51" s="49">
        <v>0</v>
      </c>
      <c r="E51" s="49">
        <f t="shared" si="13"/>
        <v>0</v>
      </c>
      <c r="F51" s="49">
        <f t="shared" si="0"/>
        <v>0</v>
      </c>
      <c r="G51" s="49">
        <f t="shared" si="1"/>
        <v>0</v>
      </c>
      <c r="H51" s="49">
        <f t="shared" si="14"/>
        <v>0</v>
      </c>
      <c r="I51" s="49">
        <f t="shared" si="2"/>
        <v>0</v>
      </c>
      <c r="J51" s="49">
        <f t="shared" si="3"/>
        <v>0</v>
      </c>
      <c r="K51" s="49">
        <f t="shared" si="4"/>
        <v>0</v>
      </c>
      <c r="L51" s="49">
        <f>IF(AND($B$4=1,OR($B$8=0,$A51=Exit!$B$15)),MIN(R51,V51),0)</f>
        <v>0</v>
      </c>
      <c r="M51" s="49">
        <f>IF(AND($B$8=1,$A51&lt;&gt;Exit!$B$15),W51,W51*$B$6)</f>
        <v>3932894.7038376722</v>
      </c>
      <c r="N51" s="49">
        <f>IF(AND($B$8=1,$A51&lt;&gt;Exit!$B$15),0,W51*$B$7)</f>
        <v>0</v>
      </c>
      <c r="O51" s="49">
        <f t="shared" si="5"/>
        <v>3932894.7038376722</v>
      </c>
      <c r="P51" s="49">
        <f t="shared" si="6"/>
        <v>0</v>
      </c>
      <c r="Q51" s="49">
        <f t="shared" si="7"/>
        <v>3932894.7038376722</v>
      </c>
      <c r="R51" s="49">
        <f t="shared" si="8"/>
        <v>3932894.7038376722</v>
      </c>
      <c r="S51" s="49">
        <f t="shared" si="9"/>
        <v>3932894.7038376722</v>
      </c>
      <c r="T51" s="49">
        <f t="shared" si="15"/>
        <v>72027698.494489193</v>
      </c>
      <c r="U51" s="49">
        <f t="shared" si="16"/>
        <v>9493134.2914009634</v>
      </c>
      <c r="V51" s="49">
        <f t="shared" si="17"/>
        <v>0</v>
      </c>
      <c r="W51" s="49">
        <f t="shared" si="10"/>
        <v>3932894.7038376722</v>
      </c>
      <c r="X51" t="str">
        <f t="shared" si="11"/>
        <v>OK</v>
      </c>
      <c r="Y51" t="str">
        <f t="shared" si="12"/>
        <v>OK</v>
      </c>
    </row>
    <row r="52" spans="1:25" ht="15" customHeight="1">
      <c r="A52">
        <f>Timing!A47</f>
        <v>31</v>
      </c>
      <c r="B52" s="82">
        <f>Timing!B47</f>
        <v>48940</v>
      </c>
      <c r="C52" s="49">
        <f>IF(OR(Timing!$B$7=1,AND(Timing!$B$7=2,Timing!D47=Timing!$B$3),AND(Timing!$B$7=3,$A52=Exit!$B$15)),'Operating Cash Flow'!P35,0)-'CapEx &amp; uses'!P52+IF($A52=Exit!$B$15,Exit!L54,0)</f>
        <v>3970654.5714336135</v>
      </c>
      <c r="D52" s="49">
        <v>0</v>
      </c>
      <c r="E52" s="49">
        <f t="shared" si="13"/>
        <v>0</v>
      </c>
      <c r="F52" s="49">
        <f t="shared" si="0"/>
        <v>0</v>
      </c>
      <c r="G52" s="49">
        <f t="shared" si="1"/>
        <v>0</v>
      </c>
      <c r="H52" s="49">
        <f t="shared" si="14"/>
        <v>0</v>
      </c>
      <c r="I52" s="49">
        <f t="shared" si="2"/>
        <v>0</v>
      </c>
      <c r="J52" s="49">
        <f t="shared" si="3"/>
        <v>0</v>
      </c>
      <c r="K52" s="49">
        <f t="shared" si="4"/>
        <v>0</v>
      </c>
      <c r="L52" s="49">
        <f>IF(AND($B$4=1,OR($B$8=0,$A52=Exit!$B$15)),MIN(R52,V52),0)</f>
        <v>0</v>
      </c>
      <c r="M52" s="49">
        <f>IF(AND($B$8=1,$A52&lt;&gt;Exit!$B$15),W52,W52*$B$6)</f>
        <v>3970654.5714336135</v>
      </c>
      <c r="N52" s="49">
        <f>IF(AND($B$8=1,$A52&lt;&gt;Exit!$B$15),0,W52*$B$7)</f>
        <v>0</v>
      </c>
      <c r="O52" s="49">
        <f t="shared" si="5"/>
        <v>3970654.5714336135</v>
      </c>
      <c r="P52" s="49">
        <f t="shared" si="6"/>
        <v>0</v>
      </c>
      <c r="Q52" s="49">
        <f t="shared" si="7"/>
        <v>3970654.5714336135</v>
      </c>
      <c r="R52" s="49">
        <f t="shared" si="8"/>
        <v>3970654.5714336135</v>
      </c>
      <c r="S52" s="49">
        <f t="shared" si="9"/>
        <v>3970654.5714336135</v>
      </c>
      <c r="T52" s="49">
        <f t="shared" si="15"/>
        <v>75998353.065922812</v>
      </c>
      <c r="U52" s="49">
        <f t="shared" si="16"/>
        <v>9493134.2914009634</v>
      </c>
      <c r="V52" s="49">
        <f t="shared" si="17"/>
        <v>0</v>
      </c>
      <c r="W52" s="49">
        <f t="shared" si="10"/>
        <v>3970654.5714336135</v>
      </c>
      <c r="X52" t="str">
        <f t="shared" si="11"/>
        <v>OK</v>
      </c>
      <c r="Y52" t="str">
        <f t="shared" si="12"/>
        <v>OK</v>
      </c>
    </row>
    <row r="53" spans="1:25" ht="15" customHeight="1">
      <c r="A53">
        <f>Timing!A48</f>
        <v>32</v>
      </c>
      <c r="B53" s="82">
        <f>Timing!B48</f>
        <v>49030</v>
      </c>
      <c r="C53" s="49">
        <f>IF(OR(Timing!$B$7=1,AND(Timing!$B$7=2,Timing!D48=Timing!$B$3),AND(Timing!$B$7=3,$A53=Exit!$B$15)),'Operating Cash Flow'!P36,0)-'CapEx &amp; uses'!P53+IF($A53=Exit!$B$15,Exit!L55,0)</f>
        <v>4009358.4357194537</v>
      </c>
      <c r="D53" s="49">
        <v>0</v>
      </c>
      <c r="E53" s="49">
        <f t="shared" si="13"/>
        <v>0</v>
      </c>
      <c r="F53" s="49">
        <f t="shared" si="0"/>
        <v>0</v>
      </c>
      <c r="G53" s="49">
        <f t="shared" si="1"/>
        <v>0</v>
      </c>
      <c r="H53" s="49">
        <f t="shared" si="14"/>
        <v>0</v>
      </c>
      <c r="I53" s="49">
        <f t="shared" si="2"/>
        <v>0</v>
      </c>
      <c r="J53" s="49">
        <f t="shared" si="3"/>
        <v>0</v>
      </c>
      <c r="K53" s="49">
        <f t="shared" si="4"/>
        <v>0</v>
      </c>
      <c r="L53" s="49">
        <f>IF(AND($B$4=1,OR($B$8=0,$A53=Exit!$B$15)),MIN(R53,V53),0)</f>
        <v>0</v>
      </c>
      <c r="M53" s="49">
        <f>IF(AND($B$8=1,$A53&lt;&gt;Exit!$B$15),W53,W53*$B$6)</f>
        <v>4009358.4357194537</v>
      </c>
      <c r="N53" s="49">
        <f>IF(AND($B$8=1,$A53&lt;&gt;Exit!$B$15),0,W53*$B$7)</f>
        <v>0</v>
      </c>
      <c r="O53" s="49">
        <f t="shared" si="5"/>
        <v>4009358.4357194537</v>
      </c>
      <c r="P53" s="49">
        <f t="shared" si="6"/>
        <v>0</v>
      </c>
      <c r="Q53" s="49">
        <f t="shared" si="7"/>
        <v>4009358.4357194537</v>
      </c>
      <c r="R53" s="49">
        <f t="shared" si="8"/>
        <v>4009358.4357194537</v>
      </c>
      <c r="S53" s="49">
        <f t="shared" si="9"/>
        <v>4009358.4357194537</v>
      </c>
      <c r="T53" s="49">
        <f t="shared" si="15"/>
        <v>80007711.501642272</v>
      </c>
      <c r="U53" s="49">
        <f t="shared" si="16"/>
        <v>9493134.2914009634</v>
      </c>
      <c r="V53" s="49">
        <f t="shared" si="17"/>
        <v>0</v>
      </c>
      <c r="W53" s="49">
        <f t="shared" si="10"/>
        <v>4009358.4357194537</v>
      </c>
      <c r="X53" t="str">
        <f t="shared" si="11"/>
        <v>OK</v>
      </c>
      <c r="Y53" t="str">
        <f t="shared" si="12"/>
        <v>OK</v>
      </c>
    </row>
    <row r="54" spans="1:25" ht="15" customHeight="1">
      <c r="A54">
        <f>Timing!A49</f>
        <v>33</v>
      </c>
      <c r="B54" s="82">
        <f>Timing!B49</f>
        <v>49122</v>
      </c>
      <c r="C54" s="49">
        <f>IF(OR(Timing!$B$7=1,AND(Timing!$B$7=2,Timing!D49=Timing!$B$3),AND(Timing!$B$7=3,$A54=Exit!$B$15)),'Operating Cash Flow'!P37,0)-'CapEx &amp; uses'!P54+IF($A54=Exit!$B$15,Exit!L56,0)</f>
        <v>4049029.8966124398</v>
      </c>
      <c r="D54" s="49">
        <v>0</v>
      </c>
      <c r="E54" s="49">
        <f t="shared" si="13"/>
        <v>0</v>
      </c>
      <c r="F54" s="49">
        <f t="shared" si="0"/>
        <v>0</v>
      </c>
      <c r="G54" s="49">
        <f t="shared" si="1"/>
        <v>0</v>
      </c>
      <c r="H54" s="49">
        <f t="shared" si="14"/>
        <v>0</v>
      </c>
      <c r="I54" s="49">
        <f t="shared" si="2"/>
        <v>0</v>
      </c>
      <c r="J54" s="49">
        <f t="shared" si="3"/>
        <v>0</v>
      </c>
      <c r="K54" s="49">
        <f t="shared" si="4"/>
        <v>0</v>
      </c>
      <c r="L54" s="49">
        <f>IF(AND($B$4=1,OR($B$8=0,$A54=Exit!$B$15)),MIN(R54,V54),0)</f>
        <v>0</v>
      </c>
      <c r="M54" s="49">
        <f>IF(AND($B$8=1,$A54&lt;&gt;Exit!$B$15),W54,W54*$B$6)</f>
        <v>4049029.8966124398</v>
      </c>
      <c r="N54" s="49">
        <f>IF(AND($B$8=1,$A54&lt;&gt;Exit!$B$15),0,W54*$B$7)</f>
        <v>0</v>
      </c>
      <c r="O54" s="49">
        <f t="shared" si="5"/>
        <v>4049029.8966124398</v>
      </c>
      <c r="P54" s="49">
        <f t="shared" si="6"/>
        <v>0</v>
      </c>
      <c r="Q54" s="49">
        <f t="shared" si="7"/>
        <v>4049029.8966124398</v>
      </c>
      <c r="R54" s="49">
        <f t="shared" si="8"/>
        <v>4049029.8966124398</v>
      </c>
      <c r="S54" s="49">
        <f t="shared" si="9"/>
        <v>4049029.8966124398</v>
      </c>
      <c r="T54" s="49">
        <f t="shared" si="15"/>
        <v>84056741.398254707</v>
      </c>
      <c r="U54" s="49">
        <f t="shared" si="16"/>
        <v>9493134.2914009634</v>
      </c>
      <c r="V54" s="49">
        <f t="shared" si="17"/>
        <v>107791.08879610896</v>
      </c>
      <c r="W54" s="49">
        <f t="shared" si="10"/>
        <v>4049029.8966124398</v>
      </c>
      <c r="X54" t="str">
        <f t="shared" si="11"/>
        <v>OK</v>
      </c>
      <c r="Y54" t="str">
        <f t="shared" si="12"/>
        <v>OK</v>
      </c>
    </row>
    <row r="55" spans="1:25" ht="15" customHeight="1">
      <c r="A55">
        <f>Timing!A50</f>
        <v>34</v>
      </c>
      <c r="B55" s="82">
        <f>Timing!B50</f>
        <v>49214</v>
      </c>
      <c r="C55" s="49">
        <f>IF(OR(Timing!$B$7=1,AND(Timing!$B$7=2,Timing!D50=Timing!$B$3),AND(Timing!$B$7=3,$A55=Exit!$B$15)),'Operating Cash Flow'!P38,0)-'CapEx &amp; uses'!P55+IF($A55=Exit!$B$15,Exit!L57,0)</f>
        <v>4089693.1440277509</v>
      </c>
      <c r="D55" s="49">
        <v>0</v>
      </c>
      <c r="E55" s="49">
        <f t="shared" si="13"/>
        <v>0</v>
      </c>
      <c r="F55" s="49">
        <f t="shared" si="0"/>
        <v>0</v>
      </c>
      <c r="G55" s="49">
        <f t="shared" si="1"/>
        <v>0</v>
      </c>
      <c r="H55" s="49">
        <f t="shared" si="14"/>
        <v>0</v>
      </c>
      <c r="I55" s="49">
        <f t="shared" si="2"/>
        <v>0</v>
      </c>
      <c r="J55" s="49">
        <f t="shared" si="3"/>
        <v>0</v>
      </c>
      <c r="K55" s="49">
        <f t="shared" si="4"/>
        <v>0</v>
      </c>
      <c r="L55" s="49">
        <f>IF(AND($B$4=1,OR($B$8=0,$A55=Exit!$B$15)),MIN(R55,V55),0)</f>
        <v>0</v>
      </c>
      <c r="M55" s="49">
        <f>IF(AND($B$8=1,$A55&lt;&gt;Exit!$B$15),W55,W55*$B$6)</f>
        <v>4089693.1440277509</v>
      </c>
      <c r="N55" s="49">
        <f>IF(AND($B$8=1,$A55&lt;&gt;Exit!$B$15),0,W55*$B$7)</f>
        <v>0</v>
      </c>
      <c r="O55" s="49">
        <f t="shared" si="5"/>
        <v>4089693.1440277509</v>
      </c>
      <c r="P55" s="49">
        <f t="shared" si="6"/>
        <v>0</v>
      </c>
      <c r="Q55" s="49">
        <f t="shared" si="7"/>
        <v>4089693.1440277509</v>
      </c>
      <c r="R55" s="49">
        <f t="shared" si="8"/>
        <v>4089693.1440277509</v>
      </c>
      <c r="S55" s="49">
        <f t="shared" si="9"/>
        <v>4089693.1440277509</v>
      </c>
      <c r="T55" s="49">
        <f t="shared" si="15"/>
        <v>88146434.542282462</v>
      </c>
      <c r="U55" s="49">
        <f t="shared" si="16"/>
        <v>9493134.2914009634</v>
      </c>
      <c r="V55" s="49">
        <f t="shared" si="17"/>
        <v>593674.67638960108</v>
      </c>
      <c r="W55" s="49">
        <f t="shared" si="10"/>
        <v>4089693.1440277509</v>
      </c>
      <c r="X55" t="str">
        <f t="shared" si="11"/>
        <v>OK</v>
      </c>
      <c r="Y55" t="str">
        <f t="shared" si="12"/>
        <v>OK</v>
      </c>
    </row>
    <row r="56" spans="1:25" ht="15" customHeight="1">
      <c r="A56">
        <f>Timing!A51</f>
        <v>35</v>
      </c>
      <c r="B56" s="82">
        <f>Timing!B51</f>
        <v>49305</v>
      </c>
      <c r="C56" s="49">
        <f>IF(OR(Timing!$B$7=1,AND(Timing!$B$7=2,Timing!D51=Timing!$B$3),AND(Timing!$B$7=3,$A56=Exit!$B$15)),'Operating Cash Flow'!P39,0)-'CapEx &amp; uses'!P56+IF($A56=Exit!$B$15,Exit!L58,0)</f>
        <v>4131372.9726284444</v>
      </c>
      <c r="D56" s="49">
        <v>0</v>
      </c>
      <c r="E56" s="49">
        <f t="shared" si="13"/>
        <v>0</v>
      </c>
      <c r="F56" s="49">
        <f t="shared" si="0"/>
        <v>0</v>
      </c>
      <c r="G56" s="49">
        <f t="shared" si="1"/>
        <v>0</v>
      </c>
      <c r="H56" s="49">
        <f t="shared" si="14"/>
        <v>0</v>
      </c>
      <c r="I56" s="49">
        <f t="shared" si="2"/>
        <v>0</v>
      </c>
      <c r="J56" s="49">
        <f t="shared" si="3"/>
        <v>0</v>
      </c>
      <c r="K56" s="49">
        <f t="shared" si="4"/>
        <v>0</v>
      </c>
      <c r="L56" s="49">
        <f>IF(AND($B$4=1,OR($B$8=0,$A56=Exit!$B$15)),MIN(R56,V56),0)</f>
        <v>0</v>
      </c>
      <c r="M56" s="49">
        <f>IF(AND($B$8=1,$A56&lt;&gt;Exit!$B$15),W56,W56*$B$6)</f>
        <v>4131372.9726284444</v>
      </c>
      <c r="N56" s="49">
        <f>IF(AND($B$8=1,$A56&lt;&gt;Exit!$B$15),0,W56*$B$7)</f>
        <v>0</v>
      </c>
      <c r="O56" s="49">
        <f t="shared" si="5"/>
        <v>4131372.9726284444</v>
      </c>
      <c r="P56" s="49">
        <f t="shared" si="6"/>
        <v>0</v>
      </c>
      <c r="Q56" s="49">
        <f t="shared" si="7"/>
        <v>4131372.9726284444</v>
      </c>
      <c r="R56" s="49">
        <f t="shared" si="8"/>
        <v>4131372.9726284444</v>
      </c>
      <c r="S56" s="49">
        <f t="shared" si="9"/>
        <v>4131372.9726284444</v>
      </c>
      <c r="T56" s="49">
        <f t="shared" si="15"/>
        <v>92277807.514910907</v>
      </c>
      <c r="U56" s="49">
        <f t="shared" si="16"/>
        <v>9493134.2914009634</v>
      </c>
      <c r="V56" s="49">
        <f t="shared" si="17"/>
        <v>1084437.853672931</v>
      </c>
      <c r="W56" s="49">
        <f t="shared" si="10"/>
        <v>4131372.9726284444</v>
      </c>
      <c r="X56" t="str">
        <f t="shared" si="11"/>
        <v>OK</v>
      </c>
      <c r="Y56" t="str">
        <f t="shared" si="12"/>
        <v>OK</v>
      </c>
    </row>
    <row r="57" spans="1:25" ht="15" customHeight="1">
      <c r="A57">
        <f>Timing!A52</f>
        <v>36</v>
      </c>
      <c r="B57" s="82">
        <f>Timing!B52</f>
        <v>49395</v>
      </c>
      <c r="C57" s="49">
        <f>IF(OR(Timing!$B$7=1,AND(Timing!$B$7=2,Timing!D52=Timing!$B$3),AND(Timing!$B$7=3,$A57=Exit!$B$15)),'Operating Cash Flow'!P40,0)-'CapEx &amp; uses'!P57+IF($A57=Exit!$B$15,Exit!L59,0)</f>
        <v>4174094.7969441554</v>
      </c>
      <c r="D57" s="49">
        <v>0</v>
      </c>
      <c r="E57" s="49">
        <f t="shared" si="13"/>
        <v>0</v>
      </c>
      <c r="F57" s="49">
        <f t="shared" si="0"/>
        <v>0</v>
      </c>
      <c r="G57" s="49">
        <f t="shared" si="1"/>
        <v>0</v>
      </c>
      <c r="H57" s="49">
        <f t="shared" si="14"/>
        <v>0</v>
      </c>
      <c r="I57" s="49">
        <f t="shared" si="2"/>
        <v>0</v>
      </c>
      <c r="J57" s="49">
        <f t="shared" si="3"/>
        <v>0</v>
      </c>
      <c r="K57" s="49">
        <f t="shared" si="4"/>
        <v>0</v>
      </c>
      <c r="L57" s="49">
        <f>IF(AND($B$4=1,OR($B$8=0,$A57=Exit!$B$15)),MIN(R57,V57),0)</f>
        <v>0</v>
      </c>
      <c r="M57" s="49">
        <f>IF(AND($B$8=1,$A57&lt;&gt;Exit!$B$15),W57,W57*$B$6)</f>
        <v>4174094.7969441554</v>
      </c>
      <c r="N57" s="49">
        <f>IF(AND($B$8=1,$A57&lt;&gt;Exit!$B$15),0,W57*$B$7)</f>
        <v>0</v>
      </c>
      <c r="O57" s="49">
        <f t="shared" si="5"/>
        <v>4174094.7969441554</v>
      </c>
      <c r="P57" s="49">
        <f t="shared" si="6"/>
        <v>0</v>
      </c>
      <c r="Q57" s="49">
        <f t="shared" si="7"/>
        <v>4174094.7969441554</v>
      </c>
      <c r="R57" s="49">
        <f t="shared" si="8"/>
        <v>4174094.7969441554</v>
      </c>
      <c r="S57" s="49">
        <f t="shared" si="9"/>
        <v>4174094.7969441554</v>
      </c>
      <c r="T57" s="49">
        <f t="shared" si="15"/>
        <v>96451902.311855063</v>
      </c>
      <c r="U57" s="49">
        <f t="shared" si="16"/>
        <v>9493134.2914009634</v>
      </c>
      <c r="V57" s="49">
        <f t="shared" si="17"/>
        <v>1580202.6103883442</v>
      </c>
      <c r="W57" s="49">
        <f t="shared" si="10"/>
        <v>4174094.7969441554</v>
      </c>
      <c r="X57" t="str">
        <f t="shared" si="11"/>
        <v>OK</v>
      </c>
      <c r="Y57" t="str">
        <f t="shared" si="12"/>
        <v>OK</v>
      </c>
    </row>
    <row r="58" spans="1:25" ht="15" customHeight="1">
      <c r="A58">
        <f>Timing!A53</f>
        <v>37</v>
      </c>
      <c r="B58" s="82">
        <f>Timing!B53</f>
        <v>49487</v>
      </c>
      <c r="C58" s="49">
        <f>IF(OR(Timing!$B$7=1,AND(Timing!$B$7=2,Timing!D53=Timing!$B$3),AND(Timing!$B$7=3,$A58=Exit!$B$15)),'Operating Cash Flow'!P41,0)-'CapEx &amp; uses'!P58+IF($A58=Exit!$B$15,Exit!L60,0)</f>
        <v>4217884.6668677591</v>
      </c>
      <c r="D58" s="49">
        <v>0</v>
      </c>
      <c r="E58" s="49">
        <f t="shared" si="13"/>
        <v>0</v>
      </c>
      <c r="F58" s="49">
        <f t="shared" si="0"/>
        <v>0</v>
      </c>
      <c r="G58" s="49">
        <f t="shared" si="1"/>
        <v>0</v>
      </c>
      <c r="H58" s="49">
        <f t="shared" si="14"/>
        <v>0</v>
      </c>
      <c r="I58" s="49">
        <f t="shared" si="2"/>
        <v>0</v>
      </c>
      <c r="J58" s="49">
        <f t="shared" si="3"/>
        <v>0</v>
      </c>
      <c r="K58" s="49">
        <f t="shared" si="4"/>
        <v>0</v>
      </c>
      <c r="L58" s="49">
        <f>IF(AND($B$4=1,OR($B$8=0,$A58=Exit!$B$15)),MIN(R58,V58),0)</f>
        <v>0</v>
      </c>
      <c r="M58" s="49">
        <f>IF(AND($B$8=1,$A58&lt;&gt;Exit!$B$15),W58,W58*$B$6)</f>
        <v>4217884.6668677591</v>
      </c>
      <c r="N58" s="49">
        <f>IF(AND($B$8=1,$A58&lt;&gt;Exit!$B$15),0,W58*$B$7)</f>
        <v>0</v>
      </c>
      <c r="O58" s="49">
        <f t="shared" si="5"/>
        <v>4217884.6668677591</v>
      </c>
      <c r="P58" s="49">
        <f t="shared" si="6"/>
        <v>0</v>
      </c>
      <c r="Q58" s="49">
        <f t="shared" si="7"/>
        <v>4217884.6668677591</v>
      </c>
      <c r="R58" s="49">
        <f t="shared" si="8"/>
        <v>4217884.6668677591</v>
      </c>
      <c r="S58" s="49">
        <f t="shared" si="9"/>
        <v>4217884.6668677591</v>
      </c>
      <c r="T58" s="49">
        <f t="shared" si="15"/>
        <v>100669786.97872283</v>
      </c>
      <c r="U58" s="49">
        <f t="shared" si="16"/>
        <v>9493134.2914009634</v>
      </c>
      <c r="V58" s="49">
        <f t="shared" si="17"/>
        <v>2081093.9860216435</v>
      </c>
      <c r="W58" s="49">
        <f t="shared" si="10"/>
        <v>4217884.6668677591</v>
      </c>
      <c r="X58" t="str">
        <f t="shared" si="11"/>
        <v>OK</v>
      </c>
      <c r="Y58" t="str">
        <f t="shared" si="12"/>
        <v>OK</v>
      </c>
    </row>
    <row r="59" spans="1:25" ht="15" customHeight="1">
      <c r="A59">
        <f>Timing!A54</f>
        <v>38</v>
      </c>
      <c r="B59" s="82">
        <f>Timing!B54</f>
        <v>49579</v>
      </c>
      <c r="C59" s="49">
        <f>IF(OR(Timing!$B$7=1,AND(Timing!$B$7=2,Timing!D54=Timing!$B$3),AND(Timing!$B$7=3,$A59=Exit!$B$15)),'Operating Cash Flow'!P42,0)-'CapEx &amp; uses'!P59+IF($A59=Exit!$B$15,Exit!L61,0)</f>
        <v>4262769.2835394535</v>
      </c>
      <c r="D59" s="49">
        <v>0</v>
      </c>
      <c r="E59" s="49">
        <f t="shared" si="13"/>
        <v>0</v>
      </c>
      <c r="F59" s="49">
        <f t="shared" si="0"/>
        <v>0</v>
      </c>
      <c r="G59" s="49">
        <f t="shared" si="1"/>
        <v>0</v>
      </c>
      <c r="H59" s="49">
        <f t="shared" si="14"/>
        <v>0</v>
      </c>
      <c r="I59" s="49">
        <f t="shared" si="2"/>
        <v>0</v>
      </c>
      <c r="J59" s="49">
        <f t="shared" si="3"/>
        <v>0</v>
      </c>
      <c r="K59" s="49">
        <f t="shared" si="4"/>
        <v>0</v>
      </c>
      <c r="L59" s="49">
        <f>IF(AND($B$4=1,OR($B$8=0,$A59=Exit!$B$15)),MIN(R59,V59),0)</f>
        <v>0</v>
      </c>
      <c r="M59" s="49">
        <f>IF(AND($B$8=1,$A59&lt;&gt;Exit!$B$15),W59,W59*$B$6)</f>
        <v>4262769.2835394535</v>
      </c>
      <c r="N59" s="49">
        <f>IF(AND($B$8=1,$A59&lt;&gt;Exit!$B$15),0,W59*$B$7)</f>
        <v>0</v>
      </c>
      <c r="O59" s="49">
        <f t="shared" si="5"/>
        <v>4262769.2835394535</v>
      </c>
      <c r="P59" s="49">
        <f t="shared" si="6"/>
        <v>0</v>
      </c>
      <c r="Q59" s="49">
        <f t="shared" si="7"/>
        <v>4262769.2835394535</v>
      </c>
      <c r="R59" s="49">
        <f t="shared" si="8"/>
        <v>4262769.2835394535</v>
      </c>
      <c r="S59" s="49">
        <f t="shared" si="9"/>
        <v>4262769.2835394535</v>
      </c>
      <c r="T59" s="49">
        <f t="shared" si="15"/>
        <v>104932556.26226228</v>
      </c>
      <c r="U59" s="49">
        <f t="shared" si="16"/>
        <v>9493134.2914009634</v>
      </c>
      <c r="V59" s="49">
        <f t="shared" si="17"/>
        <v>2587240.1460457761</v>
      </c>
      <c r="W59" s="49">
        <f t="shared" si="10"/>
        <v>4262769.2835394535</v>
      </c>
      <c r="X59" t="str">
        <f t="shared" si="11"/>
        <v>OK</v>
      </c>
      <c r="Y59" t="str">
        <f t="shared" si="12"/>
        <v>OK</v>
      </c>
    </row>
    <row r="60" spans="1:25" ht="15" customHeight="1">
      <c r="A60">
        <f>Timing!A55</f>
        <v>39</v>
      </c>
      <c r="B60" s="82">
        <f>Timing!B55</f>
        <v>49670</v>
      </c>
      <c r="C60" s="49">
        <f>IF(OR(Timing!$B$7=1,AND(Timing!$B$7=2,Timing!D55=Timing!$B$3),AND(Timing!$B$7=3,$A60=Exit!$B$15)),'Operating Cash Flow'!P43,0)-'CapEx &amp; uses'!P60+IF($A60=Exit!$B$15,Exit!L62,0)</f>
        <v>4308776.0156279402</v>
      </c>
      <c r="D60" s="49">
        <v>0</v>
      </c>
      <c r="E60" s="49">
        <f t="shared" si="13"/>
        <v>0</v>
      </c>
      <c r="F60" s="49">
        <f t="shared" si="0"/>
        <v>0</v>
      </c>
      <c r="G60" s="49">
        <f t="shared" si="1"/>
        <v>0</v>
      </c>
      <c r="H60" s="49">
        <f t="shared" si="14"/>
        <v>0</v>
      </c>
      <c r="I60" s="49">
        <f t="shared" si="2"/>
        <v>0</v>
      </c>
      <c r="J60" s="49">
        <f t="shared" si="3"/>
        <v>0</v>
      </c>
      <c r="K60" s="49">
        <f t="shared" si="4"/>
        <v>0</v>
      </c>
      <c r="L60" s="49">
        <f>IF(AND($B$4=1,OR($B$8=0,$A60=Exit!$B$15)),MIN(R60,V60),0)</f>
        <v>0</v>
      </c>
      <c r="M60" s="49">
        <f>IF(AND($B$8=1,$A60&lt;&gt;Exit!$B$15),W60,W60*$B$6)</f>
        <v>4308776.0156279402</v>
      </c>
      <c r="N60" s="49">
        <f>IF(AND($B$8=1,$A60&lt;&gt;Exit!$B$15),0,W60*$B$7)</f>
        <v>0</v>
      </c>
      <c r="O60" s="49">
        <f t="shared" si="5"/>
        <v>4308776.0156279402</v>
      </c>
      <c r="P60" s="49">
        <f t="shared" si="6"/>
        <v>0</v>
      </c>
      <c r="Q60" s="49">
        <f t="shared" si="7"/>
        <v>4308776.0156279402</v>
      </c>
      <c r="R60" s="49">
        <f t="shared" si="8"/>
        <v>4308776.0156279402</v>
      </c>
      <c r="S60" s="49">
        <f t="shared" si="9"/>
        <v>4308776.0156279402</v>
      </c>
      <c r="T60" s="49">
        <f t="shared" si="15"/>
        <v>109241332.27789022</v>
      </c>
      <c r="U60" s="49">
        <f t="shared" si="16"/>
        <v>9493134.2914009634</v>
      </c>
      <c r="V60" s="49">
        <f t="shared" si="17"/>
        <v>3098772.4600705095</v>
      </c>
      <c r="W60" s="49">
        <f t="shared" si="10"/>
        <v>4308776.0156279402</v>
      </c>
      <c r="X60" t="str">
        <f t="shared" si="11"/>
        <v>OK</v>
      </c>
      <c r="Y60" t="str">
        <f t="shared" si="12"/>
        <v>OK</v>
      </c>
    </row>
    <row r="61" spans="1:25" ht="15" customHeight="1">
      <c r="A61">
        <f>Timing!A56</f>
        <v>40</v>
      </c>
      <c r="B61" s="82">
        <f>Timing!B56</f>
        <v>49761</v>
      </c>
      <c r="C61" s="49">
        <f>IF(OR(Timing!$B$7=1,AND(Timing!$B$7=2,Timing!D56=Timing!$B$3),AND(Timing!$B$7=3,$A61=Exit!$B$15)),'Operating Cash Flow'!P44,0)-'CapEx &amp; uses'!P61+IF($A61=Exit!$B$15,Exit!L63,0)</f>
        <v>4355932.9160186378</v>
      </c>
      <c r="D61" s="49">
        <v>0</v>
      </c>
      <c r="E61" s="49">
        <f t="shared" si="13"/>
        <v>0</v>
      </c>
      <c r="F61" s="49">
        <f t="shared" si="0"/>
        <v>0</v>
      </c>
      <c r="G61" s="49">
        <f t="shared" si="1"/>
        <v>0</v>
      </c>
      <c r="H61" s="49">
        <f t="shared" si="14"/>
        <v>0</v>
      </c>
      <c r="I61" s="49">
        <f t="shared" si="2"/>
        <v>0</v>
      </c>
      <c r="J61" s="49">
        <f t="shared" si="3"/>
        <v>0</v>
      </c>
      <c r="K61" s="49">
        <f t="shared" si="4"/>
        <v>0</v>
      </c>
      <c r="L61" s="49">
        <f>IF(AND($B$4=1,OR($B$8=0,$A61=Exit!$B$15)),MIN(R61,V61),0)</f>
        <v>0</v>
      </c>
      <c r="M61" s="49">
        <f>IF(AND($B$8=1,$A61&lt;&gt;Exit!$B$15),W61,W61*$B$6)</f>
        <v>4355932.9160186378</v>
      </c>
      <c r="N61" s="49">
        <f>IF(AND($B$8=1,$A61&lt;&gt;Exit!$B$15),0,W61*$B$7)</f>
        <v>0</v>
      </c>
      <c r="O61" s="49">
        <f t="shared" si="5"/>
        <v>4355932.9160186378</v>
      </c>
      <c r="P61" s="49">
        <f t="shared" si="6"/>
        <v>0</v>
      </c>
      <c r="Q61" s="49">
        <f t="shared" si="7"/>
        <v>4355932.9160186378</v>
      </c>
      <c r="R61" s="49">
        <f t="shared" si="8"/>
        <v>4355932.9160186378</v>
      </c>
      <c r="S61" s="49">
        <f t="shared" si="9"/>
        <v>4355932.9160186378</v>
      </c>
      <c r="T61" s="49">
        <f t="shared" si="15"/>
        <v>113597265.19390886</v>
      </c>
      <c r="U61" s="49">
        <f t="shared" si="16"/>
        <v>9493134.2914009634</v>
      </c>
      <c r="V61" s="49">
        <f t="shared" si="17"/>
        <v>3615825.5819458626</v>
      </c>
      <c r="W61" s="49">
        <f t="shared" si="10"/>
        <v>4355932.9160186378</v>
      </c>
      <c r="X61" t="str">
        <f t="shared" si="11"/>
        <v>OK</v>
      </c>
      <c r="Y61" t="str">
        <f t="shared" si="12"/>
        <v>OK</v>
      </c>
    </row>
  </sheetData>
  <pageMargins left="0.7" right="0.7" top="0.75" bottom="0.75" header="0.511811023622047" footer="0.511811023622047"/>
  <pageSetup paperSize="9" orientation="portrait"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2:L76"/>
  <sheetViews>
    <sheetView topLeftCell="A19" zoomScale="90" zoomScaleNormal="90" workbookViewId="0">
      <selection activeCell="D13" sqref="D13"/>
    </sheetView>
  </sheetViews>
  <sheetFormatPr defaultColWidth="8.7109375" defaultRowHeight="15"/>
  <cols>
    <col min="1" max="1" width="35.5703125" customWidth="1"/>
    <col min="2" max="2" width="11.85546875" customWidth="1"/>
    <col min="3" max="3" width="32.85546875" customWidth="1"/>
    <col min="4" max="4" width="12.7109375" customWidth="1"/>
    <col min="5" max="5" width="14.42578125" customWidth="1"/>
    <col min="6" max="6" width="15.5703125" customWidth="1"/>
    <col min="7" max="7" width="17.42578125" customWidth="1"/>
    <col min="8" max="8" width="16.7109375" customWidth="1"/>
    <col min="9" max="9" width="15" customWidth="1"/>
    <col min="10" max="10" width="17.5703125" customWidth="1"/>
    <col min="11" max="11" width="18.85546875" customWidth="1"/>
    <col min="12" max="12" width="18.7109375" customWidth="1"/>
  </cols>
  <sheetData>
    <row r="2" spans="1:4" ht="15" customHeight="1">
      <c r="A2" s="4" t="s">
        <v>403</v>
      </c>
      <c r="B2">
        <v>7</v>
      </c>
    </row>
    <row r="3" spans="1:4" ht="15" customHeight="1">
      <c r="A3" s="4" t="s">
        <v>404</v>
      </c>
      <c r="B3">
        <v>12</v>
      </c>
    </row>
    <row r="4" spans="1:4" ht="15" customHeight="1">
      <c r="A4" s="4" t="s">
        <v>405</v>
      </c>
      <c r="B4">
        <v>20</v>
      </c>
    </row>
    <row r="5" spans="1:4" ht="15" customHeight="1">
      <c r="A5" s="4" t="s">
        <v>406</v>
      </c>
      <c r="B5">
        <v>40</v>
      </c>
    </row>
    <row r="6" spans="1:4" ht="15" customHeight="1">
      <c r="A6" s="4" t="s">
        <v>407</v>
      </c>
      <c r="B6">
        <v>1</v>
      </c>
    </row>
    <row r="7" spans="1:4" ht="15" customHeight="1">
      <c r="A7" s="4" t="s">
        <v>408</v>
      </c>
      <c r="B7">
        <v>1</v>
      </c>
    </row>
    <row r="8" spans="1:4" ht="15" customHeight="1">
      <c r="A8" s="4" t="s">
        <v>409</v>
      </c>
      <c r="B8" s="96">
        <v>0.12</v>
      </c>
    </row>
    <row r="9" spans="1:4" ht="15" customHeight="1">
      <c r="A9" s="4" t="s">
        <v>410</v>
      </c>
      <c r="B9">
        <v>15</v>
      </c>
    </row>
    <row r="10" spans="1:4" ht="15" customHeight="1">
      <c r="A10" s="4" t="s">
        <v>411</v>
      </c>
      <c r="B10" s="96">
        <v>0.5</v>
      </c>
    </row>
    <row r="11" spans="1:4" ht="15" customHeight="1">
      <c r="A11" s="4" t="s">
        <v>412</v>
      </c>
      <c r="B11" s="96">
        <v>0.04</v>
      </c>
    </row>
    <row r="12" spans="1:4" ht="15" customHeight="1">
      <c r="A12" s="4" t="s">
        <v>413</v>
      </c>
      <c r="B12">
        <v>1</v>
      </c>
    </row>
    <row r="13" spans="1:4" ht="15" customHeight="1">
      <c r="A13" s="4" t="s">
        <v>414</v>
      </c>
      <c r="B13" s="96">
        <v>0.1</v>
      </c>
      <c r="D13" s="4"/>
    </row>
    <row r="14" spans="1:4" ht="15" customHeight="1">
      <c r="A14" s="4" t="s">
        <v>415</v>
      </c>
    </row>
    <row r="15" spans="1:4" ht="15" customHeight="1">
      <c r="A15" s="4" t="s">
        <v>416</v>
      </c>
      <c r="B15">
        <f>IF(B14&lt;&gt;"",B14, B2*4)</f>
        <v>28</v>
      </c>
    </row>
    <row r="16" spans="1:4" ht="15" customHeight="1">
      <c r="A16" s="4" t="s">
        <v>92</v>
      </c>
      <c r="B16" s="41">
        <v>0.3</v>
      </c>
    </row>
    <row r="17" spans="1:12" ht="15" customHeight="1">
      <c r="A17" s="4" t="s">
        <v>94</v>
      </c>
      <c r="B17" s="41">
        <v>0.5</v>
      </c>
    </row>
    <row r="18" spans="1:12" ht="15" customHeight="1">
      <c r="A18" s="4" t="s">
        <v>96</v>
      </c>
      <c r="B18" s="41">
        <v>0.5</v>
      </c>
    </row>
    <row r="19" spans="1:12" ht="15" customHeight="1">
      <c r="A19" s="4" t="s">
        <v>98</v>
      </c>
      <c r="B19" s="41">
        <v>0.5</v>
      </c>
    </row>
    <row r="20" spans="1:12" ht="15" customHeight="1">
      <c r="A20" s="4" t="s">
        <v>101</v>
      </c>
      <c r="B20" s="41">
        <v>0.08</v>
      </c>
    </row>
    <row r="21" spans="1:12" ht="15" customHeight="1">
      <c r="A21" s="4" t="s">
        <v>106</v>
      </c>
      <c r="B21" s="41">
        <v>0.12</v>
      </c>
    </row>
    <row r="22" spans="1:12" ht="15" customHeight="1">
      <c r="A22" s="83" t="s">
        <v>417</v>
      </c>
      <c r="B22" s="83" t="s">
        <v>149</v>
      </c>
      <c r="C22" s="83" t="s">
        <v>418</v>
      </c>
      <c r="D22" s="83" t="s">
        <v>419</v>
      </c>
      <c r="E22" s="83" t="s">
        <v>420</v>
      </c>
      <c r="F22" s="83" t="s">
        <v>421</v>
      </c>
      <c r="G22" s="83" t="s">
        <v>422</v>
      </c>
      <c r="H22" s="83" t="s">
        <v>423</v>
      </c>
      <c r="I22" s="83" t="s">
        <v>424</v>
      </c>
      <c r="J22" s="83" t="s">
        <v>425</v>
      </c>
      <c r="K22" s="83" t="s">
        <v>426</v>
      </c>
      <c r="L22" s="83" t="s">
        <v>427</v>
      </c>
    </row>
    <row r="23" spans="1:12" ht="15" customHeight="1">
      <c r="A23">
        <f>Timing!A16</f>
        <v>0</v>
      </c>
      <c r="B23" s="109">
        <v>46108</v>
      </c>
      <c r="C23" s="49">
        <f>'Operating Cash Flow'!G4+'Operating Cash Flow'!H4+'Operating Cash Flow'!I4+'Operating Cash Flow'!J4</f>
        <v>0</v>
      </c>
      <c r="D23">
        <f t="shared" ref="D23:D63" si="0">IF(A23=$B$15,1,0)</f>
        <v>0</v>
      </c>
      <c r="E23" s="49">
        <f>'Operating Cash Flow'!G4*(1-$B$16)+'Operating Cash Flow'!H4*(1-$B$17)+'Operating Cash Flow'!J4*(1-$B$18)+'Operating Cash Flow'!I4*(1-$B$19)</f>
        <v>0</v>
      </c>
      <c r="F23">
        <f t="shared" ref="F23:F63" si="1">IF($B$7=1,E23/$B$8,0)</f>
        <v>0</v>
      </c>
      <c r="G23">
        <f t="shared" ref="G23:G63" si="2">IF($B$7=0,E23*$B$9,0)</f>
        <v>0</v>
      </c>
      <c r="H23">
        <f t="shared" ref="H23:H63" si="3">MAX(F23,G23)</f>
        <v>0</v>
      </c>
      <c r="I23">
        <f t="shared" ref="I23:I63" si="4">H23*$B$11</f>
        <v>0</v>
      </c>
      <c r="J23">
        <f t="shared" ref="J23:J63" si="5">H23-I23</f>
        <v>0</v>
      </c>
      <c r="K23" s="92">
        <f>IF($B$12=1, 'Operating Cash Flow'!I4/$B$13, 0)</f>
        <v>0</v>
      </c>
      <c r="L23" s="50">
        <f t="shared" ref="L23:L63" si="6">(J23+K23)*$B$6*D23</f>
        <v>0</v>
      </c>
    </row>
    <row r="24" spans="1:12" ht="15" customHeight="1">
      <c r="A24">
        <f>Timing!A17</f>
        <v>1</v>
      </c>
      <c r="B24" s="82">
        <f t="shared" ref="B24:B63" si="7">EDATE(B23,3)</f>
        <v>46200</v>
      </c>
      <c r="C24" s="49">
        <f>'Operating Cash Flow'!G5+'Operating Cash Flow'!H5+'Operating Cash Flow'!I5+'Operating Cash Flow'!J5</f>
        <v>0</v>
      </c>
      <c r="D24">
        <f t="shared" si="0"/>
        <v>0</v>
      </c>
      <c r="E24" s="49">
        <f>'Operating Cash Flow'!G5*(1-$B$16)+'Operating Cash Flow'!H5*(1-$B$17)+'Operating Cash Flow'!J5*(1-$B$18)+'Operating Cash Flow'!I5*(1-$B$19)</f>
        <v>0</v>
      </c>
      <c r="F24">
        <f t="shared" si="1"/>
        <v>0</v>
      </c>
      <c r="G24">
        <f t="shared" si="2"/>
        <v>0</v>
      </c>
      <c r="H24">
        <f t="shared" si="3"/>
        <v>0</v>
      </c>
      <c r="I24">
        <f t="shared" si="4"/>
        <v>0</v>
      </c>
      <c r="J24">
        <f t="shared" si="5"/>
        <v>0</v>
      </c>
      <c r="K24" s="92">
        <f>IF($B$12=1, 'Operating Cash Flow'!I5/$B$13, 0)</f>
        <v>0</v>
      </c>
      <c r="L24" s="50">
        <f t="shared" si="6"/>
        <v>0</v>
      </c>
    </row>
    <row r="25" spans="1:12" ht="15" customHeight="1">
      <c r="A25">
        <f>Timing!A18</f>
        <v>2</v>
      </c>
      <c r="B25" s="82">
        <f t="shared" si="7"/>
        <v>46292</v>
      </c>
      <c r="C25" s="49">
        <f>'Operating Cash Flow'!G6+'Operating Cash Flow'!H6+'Operating Cash Flow'!I6+'Operating Cash Flow'!J6</f>
        <v>0</v>
      </c>
      <c r="D25">
        <f t="shared" si="0"/>
        <v>0</v>
      </c>
      <c r="E25" s="49">
        <f>'Operating Cash Flow'!G6*(1-$B$16)+'Operating Cash Flow'!H6*(1-$B$17)+'Operating Cash Flow'!J6*(1-$B$18)+'Operating Cash Flow'!I6*(1-$B$19)</f>
        <v>0</v>
      </c>
      <c r="F25">
        <f t="shared" si="1"/>
        <v>0</v>
      </c>
      <c r="G25">
        <f t="shared" si="2"/>
        <v>0</v>
      </c>
      <c r="H25">
        <f t="shared" si="3"/>
        <v>0</v>
      </c>
      <c r="I25">
        <f t="shared" si="4"/>
        <v>0</v>
      </c>
      <c r="J25">
        <f t="shared" si="5"/>
        <v>0</v>
      </c>
      <c r="K25" s="92">
        <f>IF($B$12=1, 'Operating Cash Flow'!I6/$B$13, 0)</f>
        <v>0</v>
      </c>
      <c r="L25" s="50">
        <f t="shared" si="6"/>
        <v>0</v>
      </c>
    </row>
    <row r="26" spans="1:12" ht="15" customHeight="1">
      <c r="A26">
        <f>Timing!A19</f>
        <v>3</v>
      </c>
      <c r="B26" s="82">
        <f t="shared" si="7"/>
        <v>46383</v>
      </c>
      <c r="C26" s="49">
        <f>'Operating Cash Flow'!G7+'Operating Cash Flow'!H7+'Operating Cash Flow'!I7+'Operating Cash Flow'!J7</f>
        <v>0</v>
      </c>
      <c r="D26">
        <f t="shared" si="0"/>
        <v>0</v>
      </c>
      <c r="E26" s="49">
        <f>'Operating Cash Flow'!G7*(1-$B$16)+'Operating Cash Flow'!H7*(1-$B$17)+'Operating Cash Flow'!J7*(1-$B$18)+'Operating Cash Flow'!I7*(1-$B$19)</f>
        <v>0</v>
      </c>
      <c r="F26">
        <f t="shared" si="1"/>
        <v>0</v>
      </c>
      <c r="G26">
        <f t="shared" si="2"/>
        <v>0</v>
      </c>
      <c r="H26">
        <f t="shared" si="3"/>
        <v>0</v>
      </c>
      <c r="I26">
        <f t="shared" si="4"/>
        <v>0</v>
      </c>
      <c r="J26">
        <f t="shared" si="5"/>
        <v>0</v>
      </c>
      <c r="K26" s="92">
        <f>IF($B$12=1, 'Operating Cash Flow'!I7/$B$13, 0)</f>
        <v>0</v>
      </c>
      <c r="L26" s="50">
        <f t="shared" si="6"/>
        <v>0</v>
      </c>
    </row>
    <row r="27" spans="1:12" ht="15" customHeight="1">
      <c r="A27">
        <f>Timing!A20</f>
        <v>4</v>
      </c>
      <c r="B27" s="82">
        <f t="shared" si="7"/>
        <v>46473</v>
      </c>
      <c r="C27" s="49">
        <f>'Operating Cash Flow'!G8+'Operating Cash Flow'!H8+'Operating Cash Flow'!I8+'Operating Cash Flow'!J8</f>
        <v>1602500</v>
      </c>
      <c r="D27">
        <f t="shared" si="0"/>
        <v>0</v>
      </c>
      <c r="E27" s="49">
        <f>'Operating Cash Flow'!G8*(1-$B$16)+'Operating Cash Flow'!H8*(1-$B$17)+'Operating Cash Flow'!J8*(1-$B$18)+'Operating Cash Flow'!I8*(1-$B$19)</f>
        <v>876250</v>
      </c>
      <c r="F27">
        <f t="shared" si="1"/>
        <v>7302083.333333334</v>
      </c>
      <c r="G27">
        <f t="shared" si="2"/>
        <v>0</v>
      </c>
      <c r="H27">
        <f t="shared" si="3"/>
        <v>7302083.333333334</v>
      </c>
      <c r="I27">
        <f t="shared" si="4"/>
        <v>292083.33333333337</v>
      </c>
      <c r="J27">
        <f t="shared" si="5"/>
        <v>7010000.0000000009</v>
      </c>
      <c r="K27" s="92">
        <f>IF($B$12=1, 'Operating Cash Flow'!I8/$B$13, 0)</f>
        <v>0</v>
      </c>
      <c r="L27" s="50">
        <f t="shared" si="6"/>
        <v>0</v>
      </c>
    </row>
    <row r="28" spans="1:12" ht="15" customHeight="1">
      <c r="A28">
        <f>Timing!A21</f>
        <v>5</v>
      </c>
      <c r="B28" s="82">
        <f t="shared" si="7"/>
        <v>46565</v>
      </c>
      <c r="C28" s="49">
        <f>'Operating Cash Flow'!G9+'Operating Cash Flow'!H9+'Operating Cash Flow'!I9+'Operating Cash Flow'!J9</f>
        <v>1602500</v>
      </c>
      <c r="D28">
        <f t="shared" si="0"/>
        <v>0</v>
      </c>
      <c r="E28" s="49">
        <f>'Operating Cash Flow'!G9*(1-$B$16)+'Operating Cash Flow'!H9*(1-$B$17)+'Operating Cash Flow'!J9*(1-$B$18)+'Operating Cash Flow'!I9*(1-$B$19)</f>
        <v>876250</v>
      </c>
      <c r="F28">
        <f t="shared" si="1"/>
        <v>7302083.333333334</v>
      </c>
      <c r="G28">
        <f t="shared" si="2"/>
        <v>0</v>
      </c>
      <c r="H28">
        <f t="shared" si="3"/>
        <v>7302083.333333334</v>
      </c>
      <c r="I28">
        <f t="shared" si="4"/>
        <v>292083.33333333337</v>
      </c>
      <c r="J28">
        <f t="shared" si="5"/>
        <v>7010000.0000000009</v>
      </c>
      <c r="K28" s="92">
        <f>IF($B$12=1, 'Operating Cash Flow'!I9/$B$13, 0)</f>
        <v>0</v>
      </c>
      <c r="L28" s="50">
        <f t="shared" si="6"/>
        <v>0</v>
      </c>
    </row>
    <row r="29" spans="1:12" ht="15" customHeight="1">
      <c r="A29">
        <f>Timing!A22</f>
        <v>6</v>
      </c>
      <c r="B29" s="82">
        <f t="shared" si="7"/>
        <v>46657</v>
      </c>
      <c r="C29" s="49">
        <f>'Operating Cash Flow'!G10+'Operating Cash Flow'!H10+'Operating Cash Flow'!I10+'Operating Cash Flow'!J10</f>
        <v>1602500</v>
      </c>
      <c r="D29">
        <f t="shared" si="0"/>
        <v>0</v>
      </c>
      <c r="E29" s="49">
        <f>'Operating Cash Flow'!G10*(1-$B$16)+'Operating Cash Flow'!H10*(1-$B$17)+'Operating Cash Flow'!J10*(1-$B$18)+'Operating Cash Flow'!I10*(1-$B$19)</f>
        <v>876250</v>
      </c>
      <c r="F29">
        <f t="shared" si="1"/>
        <v>7302083.333333334</v>
      </c>
      <c r="G29">
        <f t="shared" si="2"/>
        <v>0</v>
      </c>
      <c r="H29">
        <f t="shared" si="3"/>
        <v>7302083.333333334</v>
      </c>
      <c r="I29">
        <f t="shared" si="4"/>
        <v>292083.33333333337</v>
      </c>
      <c r="J29">
        <f t="shared" si="5"/>
        <v>7010000.0000000009</v>
      </c>
      <c r="K29" s="92">
        <f>IF($B$12=1, 'Operating Cash Flow'!I10/$B$13, 0)</f>
        <v>0</v>
      </c>
      <c r="L29" s="50">
        <f t="shared" si="6"/>
        <v>0</v>
      </c>
    </row>
    <row r="30" spans="1:12" ht="15" customHeight="1">
      <c r="A30">
        <f>Timing!A23</f>
        <v>7</v>
      </c>
      <c r="B30" s="82">
        <f t="shared" si="7"/>
        <v>46748</v>
      </c>
      <c r="C30" s="49">
        <f>'Operating Cash Flow'!G11+'Operating Cash Flow'!H11+'Operating Cash Flow'!I11+'Operating Cash Flow'!J11</f>
        <v>1602500</v>
      </c>
      <c r="D30">
        <f t="shared" si="0"/>
        <v>0</v>
      </c>
      <c r="E30" s="49">
        <f>'Operating Cash Flow'!G11*(1-$B$16)+'Operating Cash Flow'!H11*(1-$B$17)+'Operating Cash Flow'!J11*(1-$B$18)+'Operating Cash Flow'!I11*(1-$B$19)</f>
        <v>876250</v>
      </c>
      <c r="F30">
        <f t="shared" si="1"/>
        <v>7302083.333333334</v>
      </c>
      <c r="G30">
        <f t="shared" si="2"/>
        <v>0</v>
      </c>
      <c r="H30">
        <f t="shared" si="3"/>
        <v>7302083.333333334</v>
      </c>
      <c r="I30">
        <f t="shared" si="4"/>
        <v>292083.33333333337</v>
      </c>
      <c r="J30">
        <f t="shared" si="5"/>
        <v>7010000.0000000009</v>
      </c>
      <c r="K30" s="92">
        <f>IF($B$12=1, 'Operating Cash Flow'!I11/$B$13, 0)</f>
        <v>0</v>
      </c>
      <c r="L30" s="50">
        <f t="shared" si="6"/>
        <v>0</v>
      </c>
    </row>
    <row r="31" spans="1:12" ht="15" customHeight="1">
      <c r="A31">
        <f>Timing!A24</f>
        <v>8</v>
      </c>
      <c r="B31" s="82">
        <f t="shared" si="7"/>
        <v>46839</v>
      </c>
      <c r="C31" s="49">
        <f>'Operating Cash Flow'!G12+'Operating Cash Flow'!H12+'Operating Cash Flow'!I12+'Operating Cash Flow'!J12</f>
        <v>2820000</v>
      </c>
      <c r="D31">
        <f t="shared" si="0"/>
        <v>0</v>
      </c>
      <c r="E31" s="49">
        <f>'Operating Cash Flow'!G12*(1-$B$16)+'Operating Cash Flow'!H12*(1-$B$17)+'Operating Cash Flow'!J12*(1-$B$18)+'Operating Cash Flow'!I12*(1-$B$19)</f>
        <v>1510000</v>
      </c>
      <c r="F31">
        <f t="shared" si="1"/>
        <v>12583333.333333334</v>
      </c>
      <c r="G31">
        <f t="shared" si="2"/>
        <v>0</v>
      </c>
      <c r="H31">
        <f t="shared" si="3"/>
        <v>12583333.333333334</v>
      </c>
      <c r="I31">
        <f t="shared" si="4"/>
        <v>503333.33333333337</v>
      </c>
      <c r="J31">
        <f t="shared" si="5"/>
        <v>12080000</v>
      </c>
      <c r="K31" s="92">
        <f>IF($B$12=1, 'Operating Cash Flow'!I12/$B$13, 0)</f>
        <v>0</v>
      </c>
      <c r="L31" s="50">
        <f t="shared" si="6"/>
        <v>0</v>
      </c>
    </row>
    <row r="32" spans="1:12" ht="15" customHeight="1">
      <c r="A32">
        <f>Timing!A25</f>
        <v>9</v>
      </c>
      <c r="B32" s="82">
        <f t="shared" si="7"/>
        <v>46931</v>
      </c>
      <c r="C32" s="49">
        <f>'Operating Cash Flow'!G13+'Operating Cash Flow'!H13+'Operating Cash Flow'!I13+'Operating Cash Flow'!J13</f>
        <v>2820000</v>
      </c>
      <c r="D32">
        <f t="shared" si="0"/>
        <v>0</v>
      </c>
      <c r="E32" s="49">
        <f>'Operating Cash Flow'!G13*(1-$B$16)+'Operating Cash Flow'!H13*(1-$B$17)+'Operating Cash Flow'!J13*(1-$B$18)+'Operating Cash Flow'!I13*(1-$B$19)</f>
        <v>1510000</v>
      </c>
      <c r="F32">
        <f t="shared" si="1"/>
        <v>12583333.333333334</v>
      </c>
      <c r="G32">
        <f t="shared" si="2"/>
        <v>0</v>
      </c>
      <c r="H32">
        <f t="shared" si="3"/>
        <v>12583333.333333334</v>
      </c>
      <c r="I32">
        <f t="shared" si="4"/>
        <v>503333.33333333337</v>
      </c>
      <c r="J32">
        <f t="shared" si="5"/>
        <v>12080000</v>
      </c>
      <c r="K32" s="92">
        <f>IF($B$12=1, 'Operating Cash Flow'!I13/$B$13, 0)</f>
        <v>0</v>
      </c>
      <c r="L32" s="50">
        <f t="shared" si="6"/>
        <v>0</v>
      </c>
    </row>
    <row r="33" spans="1:12" ht="15" customHeight="1">
      <c r="A33">
        <f>Timing!A26</f>
        <v>10</v>
      </c>
      <c r="B33" s="82">
        <f t="shared" si="7"/>
        <v>47023</v>
      </c>
      <c r="C33" s="49">
        <f>'Operating Cash Flow'!G14+'Operating Cash Flow'!H14+'Operating Cash Flow'!I14+'Operating Cash Flow'!J14</f>
        <v>4356250</v>
      </c>
      <c r="D33">
        <f t="shared" si="0"/>
        <v>0</v>
      </c>
      <c r="E33" s="49">
        <f>'Operating Cash Flow'!G14*(1-$B$16)+'Operating Cash Flow'!H14*(1-$B$17)+'Operating Cash Flow'!J14*(1-$B$18)+'Operating Cash Flow'!I14*(1-$B$19)</f>
        <v>2278125</v>
      </c>
      <c r="F33">
        <f t="shared" si="1"/>
        <v>18984375</v>
      </c>
      <c r="G33">
        <f t="shared" si="2"/>
        <v>0</v>
      </c>
      <c r="H33">
        <f t="shared" si="3"/>
        <v>18984375</v>
      </c>
      <c r="I33">
        <f t="shared" si="4"/>
        <v>759375</v>
      </c>
      <c r="J33">
        <f t="shared" si="5"/>
        <v>18225000</v>
      </c>
      <c r="K33" s="92">
        <f>IF($B$12=1, 'Operating Cash Flow'!I14/$B$13, 0)</f>
        <v>15362500</v>
      </c>
      <c r="L33" s="50">
        <f t="shared" si="6"/>
        <v>0</v>
      </c>
    </row>
    <row r="34" spans="1:12" ht="15" customHeight="1">
      <c r="A34">
        <f>Timing!A27</f>
        <v>11</v>
      </c>
      <c r="B34" s="82">
        <f t="shared" si="7"/>
        <v>47114</v>
      </c>
      <c r="C34" s="49">
        <f>'Operating Cash Flow'!G15+'Operating Cash Flow'!H15+'Operating Cash Flow'!I15+'Operating Cash Flow'!J15</f>
        <v>4394656.25</v>
      </c>
      <c r="D34">
        <f t="shared" si="0"/>
        <v>0</v>
      </c>
      <c r="E34" s="49">
        <f>'Operating Cash Flow'!G15*(1-$B$16)+'Operating Cash Flow'!H15*(1-$B$17)+'Operating Cash Flow'!J15*(1-$B$18)+'Operating Cash Flow'!I15*(1-$B$19)</f>
        <v>2297328.125</v>
      </c>
      <c r="F34">
        <f t="shared" si="1"/>
        <v>19144401.041666668</v>
      </c>
      <c r="G34">
        <f t="shared" si="2"/>
        <v>0</v>
      </c>
      <c r="H34">
        <f t="shared" si="3"/>
        <v>19144401.041666668</v>
      </c>
      <c r="I34">
        <f t="shared" si="4"/>
        <v>765776.04166666674</v>
      </c>
      <c r="J34">
        <f t="shared" si="5"/>
        <v>18378625</v>
      </c>
      <c r="K34" s="92">
        <f>IF($B$12=1, 'Operating Cash Flow'!I15/$B$13, 0)</f>
        <v>15746562.499999996</v>
      </c>
      <c r="L34" s="50">
        <f t="shared" si="6"/>
        <v>0</v>
      </c>
    </row>
    <row r="35" spans="1:12" ht="15" customHeight="1">
      <c r="A35">
        <f>Timing!A28</f>
        <v>12</v>
      </c>
      <c r="B35" s="82">
        <f t="shared" si="7"/>
        <v>47204</v>
      </c>
      <c r="C35" s="49">
        <f>'Operating Cash Flow'!G16+'Operating Cash Flow'!H16+'Operating Cash Flow'!I16+'Operating Cash Flow'!J16</f>
        <v>5651522.65625</v>
      </c>
      <c r="D35">
        <f t="shared" si="0"/>
        <v>0</v>
      </c>
      <c r="E35" s="49">
        <f>'Operating Cash Flow'!G16*(1-$B$16)+'Operating Cash Flow'!H16*(1-$B$17)+'Operating Cash Flow'!J16*(1-$B$18)+'Operating Cash Flow'!I16*(1-$B$19)</f>
        <v>2950761.328125</v>
      </c>
      <c r="F35">
        <f t="shared" si="1"/>
        <v>24589677.734375</v>
      </c>
      <c r="G35">
        <f t="shared" si="2"/>
        <v>0</v>
      </c>
      <c r="H35">
        <f t="shared" si="3"/>
        <v>24589677.734375</v>
      </c>
      <c r="I35">
        <f t="shared" si="4"/>
        <v>983587.109375</v>
      </c>
      <c r="J35">
        <f t="shared" si="5"/>
        <v>23606090.625</v>
      </c>
      <c r="K35" s="92">
        <f>IF($B$12=1, 'Operating Cash Flow'!I16/$B$13, 0)</f>
        <v>16140226.562499996</v>
      </c>
      <c r="L35" s="50">
        <f t="shared" si="6"/>
        <v>0</v>
      </c>
    </row>
    <row r="36" spans="1:12" ht="15" customHeight="1">
      <c r="A36">
        <f>Timing!A29</f>
        <v>13</v>
      </c>
      <c r="B36" s="82">
        <f t="shared" si="7"/>
        <v>47296</v>
      </c>
      <c r="C36" s="49">
        <f>'Operating Cash Flow'!G17+'Operating Cash Flow'!H17+'Operating Cash Flow'!I17+'Operating Cash Flow'!J17</f>
        <v>5691873.22265625</v>
      </c>
      <c r="D36">
        <f t="shared" si="0"/>
        <v>0</v>
      </c>
      <c r="E36" s="49">
        <f>'Operating Cash Flow'!G17*(1-$B$16)+'Operating Cash Flow'!H17*(1-$B$17)+'Operating Cash Flow'!J17*(1-$B$18)+'Operating Cash Flow'!I17*(1-$B$19)</f>
        <v>2970936.611328125</v>
      </c>
      <c r="F36">
        <f t="shared" si="1"/>
        <v>24757805.094401043</v>
      </c>
      <c r="G36">
        <f t="shared" si="2"/>
        <v>0</v>
      </c>
      <c r="H36">
        <f t="shared" si="3"/>
        <v>24757805.094401043</v>
      </c>
      <c r="I36">
        <f t="shared" si="4"/>
        <v>990312.20377604174</v>
      </c>
      <c r="J36">
        <f t="shared" si="5"/>
        <v>23767492.890625</v>
      </c>
      <c r="K36" s="92">
        <f>IF($B$12=1, 'Operating Cash Flow'!I17/$B$13, 0)</f>
        <v>16543732.226562496</v>
      </c>
      <c r="L36" s="50">
        <f t="shared" si="6"/>
        <v>0</v>
      </c>
    </row>
    <row r="37" spans="1:12" ht="15" customHeight="1">
      <c r="A37">
        <f>Timing!A30</f>
        <v>14</v>
      </c>
      <c r="B37" s="82">
        <f t="shared" si="7"/>
        <v>47388</v>
      </c>
      <c r="C37" s="49">
        <f>'Operating Cash Flow'!G18+'Operating Cash Flow'!H18+'Operating Cash Flow'!I18+'Operating Cash Flow'!J18</f>
        <v>5733232.5532226563</v>
      </c>
      <c r="D37">
        <f t="shared" si="0"/>
        <v>0</v>
      </c>
      <c r="E37" s="49">
        <f>'Operating Cash Flow'!G18*(1-$B$16)+'Operating Cash Flow'!H18*(1-$B$17)+'Operating Cash Flow'!J18*(1-$B$18)+'Operating Cash Flow'!I18*(1-$B$19)</f>
        <v>2991616.2766113281</v>
      </c>
      <c r="F37">
        <f t="shared" si="1"/>
        <v>24930135.638427734</v>
      </c>
      <c r="G37">
        <f t="shared" si="2"/>
        <v>0</v>
      </c>
      <c r="H37">
        <f t="shared" si="3"/>
        <v>24930135.638427734</v>
      </c>
      <c r="I37">
        <f t="shared" si="4"/>
        <v>997205.42553710938</v>
      </c>
      <c r="J37">
        <f t="shared" si="5"/>
        <v>23932930.212890625</v>
      </c>
      <c r="K37" s="92">
        <f>IF($B$12=1, 'Operating Cash Flow'!I18/$B$13, 0)</f>
        <v>16957325.532226555</v>
      </c>
      <c r="L37" s="50">
        <f t="shared" si="6"/>
        <v>0</v>
      </c>
    </row>
    <row r="38" spans="1:12" ht="15" customHeight="1">
      <c r="A38">
        <f>Timing!A31</f>
        <v>15</v>
      </c>
      <c r="B38" s="82">
        <f t="shared" si="7"/>
        <v>47479</v>
      </c>
      <c r="C38" s="49">
        <f>'Operating Cash Flow'!G19+'Operating Cash Flow'!H19+'Operating Cash Flow'!I19+'Operating Cash Flow'!J19</f>
        <v>5775625.8670532219</v>
      </c>
      <c r="D38">
        <f t="shared" si="0"/>
        <v>0</v>
      </c>
      <c r="E38" s="49">
        <f>'Operating Cash Flow'!G19*(1-$B$16)+'Operating Cash Flow'!H19*(1-$B$17)+'Operating Cash Flow'!J19*(1-$B$18)+'Operating Cash Flow'!I19*(1-$B$19)</f>
        <v>3012812.933526611</v>
      </c>
      <c r="F38">
        <f t="shared" si="1"/>
        <v>25106774.446055092</v>
      </c>
      <c r="G38">
        <f t="shared" si="2"/>
        <v>0</v>
      </c>
      <c r="H38">
        <f t="shared" si="3"/>
        <v>25106774.446055092</v>
      </c>
      <c r="I38">
        <f t="shared" si="4"/>
        <v>1004270.9778422037</v>
      </c>
      <c r="J38">
        <f t="shared" si="5"/>
        <v>24102503.468212888</v>
      </c>
      <c r="K38" s="92">
        <f>IF($B$12=1, 'Operating Cash Flow'!I19/$B$13, 0)</f>
        <v>17381258.670532219</v>
      </c>
      <c r="L38" s="50">
        <f t="shared" si="6"/>
        <v>0</v>
      </c>
    </row>
    <row r="39" spans="1:12" ht="15" customHeight="1">
      <c r="A39">
        <f>Timing!A32</f>
        <v>16</v>
      </c>
      <c r="B39" s="82">
        <f t="shared" si="7"/>
        <v>47569</v>
      </c>
      <c r="C39" s="49">
        <f>'Operating Cash Flow'!G20+'Operating Cash Flow'!H20+'Operating Cash Flow'!I20+'Operating Cash Flow'!J20</f>
        <v>5819079.0137295527</v>
      </c>
      <c r="D39">
        <f t="shared" si="0"/>
        <v>0</v>
      </c>
      <c r="E39" s="49">
        <f>'Operating Cash Flow'!G20*(1-$B$16)+'Operating Cash Flow'!H20*(1-$B$17)+'Operating Cash Flow'!J20*(1-$B$18)+'Operating Cash Flow'!I20*(1-$B$19)</f>
        <v>3034539.5068647764</v>
      </c>
      <c r="F39">
        <f t="shared" si="1"/>
        <v>25287829.223873138</v>
      </c>
      <c r="G39">
        <f t="shared" si="2"/>
        <v>0</v>
      </c>
      <c r="H39">
        <f t="shared" si="3"/>
        <v>25287829.223873138</v>
      </c>
      <c r="I39">
        <f t="shared" si="4"/>
        <v>1011513.1689549256</v>
      </c>
      <c r="J39">
        <f t="shared" si="5"/>
        <v>24276316.054918215</v>
      </c>
      <c r="K39" s="92">
        <f>IF($B$12=1, 'Operating Cash Flow'!I20/$B$13, 0)</f>
        <v>17815790.137295526</v>
      </c>
      <c r="L39" s="50">
        <f t="shared" si="6"/>
        <v>0</v>
      </c>
    </row>
    <row r="40" spans="1:12" ht="15" customHeight="1">
      <c r="A40">
        <f>Timing!A33</f>
        <v>17</v>
      </c>
      <c r="B40" s="82">
        <f t="shared" si="7"/>
        <v>47661</v>
      </c>
      <c r="C40" s="49">
        <f>'Operating Cash Flow'!G21+'Operating Cash Flow'!H21+'Operating Cash Flow'!I21+'Operating Cash Flow'!J21</f>
        <v>5863618.4890727913</v>
      </c>
      <c r="D40">
        <f t="shared" si="0"/>
        <v>0</v>
      </c>
      <c r="E40" s="49">
        <f>'Operating Cash Flow'!G21*(1-$B$16)+'Operating Cash Flow'!H21*(1-$B$17)+'Operating Cash Flow'!J21*(1-$B$18)+'Operating Cash Flow'!I21*(1-$B$19)</f>
        <v>3056809.2445363957</v>
      </c>
      <c r="F40">
        <f t="shared" si="1"/>
        <v>25473410.371136632</v>
      </c>
      <c r="G40">
        <f t="shared" si="2"/>
        <v>0</v>
      </c>
      <c r="H40">
        <f t="shared" si="3"/>
        <v>25473410.371136632</v>
      </c>
      <c r="I40">
        <f t="shared" si="4"/>
        <v>1018936.4148454653</v>
      </c>
      <c r="J40">
        <f t="shared" si="5"/>
        <v>24454473.956291165</v>
      </c>
      <c r="K40" s="92">
        <f>IF($B$12=1, 'Operating Cash Flow'!I21/$B$13, 0)</f>
        <v>18261184.890727915</v>
      </c>
      <c r="L40" s="50">
        <f t="shared" si="6"/>
        <v>0</v>
      </c>
    </row>
    <row r="41" spans="1:12" ht="15" customHeight="1">
      <c r="A41">
        <f>Timing!A34</f>
        <v>18</v>
      </c>
      <c r="B41" s="82">
        <f t="shared" si="7"/>
        <v>47753</v>
      </c>
      <c r="C41" s="49">
        <f>'Operating Cash Flow'!G22+'Operating Cash Flow'!H22+'Operating Cash Flow'!I22+'Operating Cash Flow'!J22</f>
        <v>5909271.4512996115</v>
      </c>
      <c r="D41">
        <f t="shared" si="0"/>
        <v>0</v>
      </c>
      <c r="E41" s="49">
        <f>'Operating Cash Flow'!G22*(1-$B$16)+'Operating Cash Flow'!H22*(1-$B$17)+'Operating Cash Flow'!J22*(1-$B$18)+'Operating Cash Flow'!I22*(1-$B$19)</f>
        <v>3079635.7256498057</v>
      </c>
      <c r="F41">
        <f t="shared" si="1"/>
        <v>25663631.047081716</v>
      </c>
      <c r="G41">
        <f t="shared" si="2"/>
        <v>0</v>
      </c>
      <c r="H41">
        <f t="shared" si="3"/>
        <v>25663631.047081716</v>
      </c>
      <c r="I41">
        <f t="shared" si="4"/>
        <v>1026545.2418832687</v>
      </c>
      <c r="J41">
        <f t="shared" si="5"/>
        <v>24637085.805198446</v>
      </c>
      <c r="K41" s="92">
        <f>IF($B$12=1, 'Operating Cash Flow'!I22/$B$13, 0)</f>
        <v>18717714.512996107</v>
      </c>
      <c r="L41" s="50">
        <f t="shared" si="6"/>
        <v>0</v>
      </c>
    </row>
    <row r="42" spans="1:12" ht="15" customHeight="1">
      <c r="A42">
        <f>Timing!A35</f>
        <v>19</v>
      </c>
      <c r="B42" s="82">
        <f t="shared" si="7"/>
        <v>47844</v>
      </c>
      <c r="C42" s="49">
        <f>'Operating Cash Flow'!G23+'Operating Cash Flow'!H23+'Operating Cash Flow'!I23+'Operating Cash Flow'!J23</f>
        <v>5956065.7375821006</v>
      </c>
      <c r="D42">
        <f t="shared" si="0"/>
        <v>0</v>
      </c>
      <c r="E42" s="49">
        <f>'Operating Cash Flow'!G23*(1-$B$16)+'Operating Cash Flow'!H23*(1-$B$17)+'Operating Cash Flow'!J23*(1-$B$18)+'Operating Cash Flow'!I23*(1-$B$19)</f>
        <v>3103032.8687910503</v>
      </c>
      <c r="F42">
        <f t="shared" si="1"/>
        <v>25858607.239925422</v>
      </c>
      <c r="G42">
        <f t="shared" si="2"/>
        <v>0</v>
      </c>
      <c r="H42">
        <f t="shared" si="3"/>
        <v>25858607.239925422</v>
      </c>
      <c r="I42">
        <f t="shared" si="4"/>
        <v>1034344.2895970169</v>
      </c>
      <c r="J42">
        <f t="shared" si="5"/>
        <v>24824262.950328406</v>
      </c>
      <c r="K42" s="92">
        <f>IF($B$12=1, 'Operating Cash Flow'!I23/$B$13, 0)</f>
        <v>19185657.375821009</v>
      </c>
      <c r="L42" s="50">
        <f t="shared" si="6"/>
        <v>0</v>
      </c>
    </row>
    <row r="43" spans="1:12" ht="15" customHeight="1">
      <c r="A43">
        <f>Timing!A36</f>
        <v>20</v>
      </c>
      <c r="B43" s="82">
        <f t="shared" si="7"/>
        <v>47934</v>
      </c>
      <c r="C43" s="49">
        <f>'Operating Cash Flow'!G24+'Operating Cash Flow'!H24+'Operating Cash Flow'!I24+'Operating Cash Flow'!J24</f>
        <v>6004029.8810216533</v>
      </c>
      <c r="D43">
        <f t="shared" si="0"/>
        <v>0</v>
      </c>
      <c r="E43" s="49">
        <f>'Operating Cash Flow'!G24*(1-$B$16)+'Operating Cash Flow'!H24*(1-$B$17)+'Operating Cash Flow'!J24*(1-$B$18)+'Operating Cash Flow'!I24*(1-$B$19)</f>
        <v>3127014.9405108267</v>
      </c>
      <c r="F43">
        <f t="shared" si="1"/>
        <v>26058457.837590221</v>
      </c>
      <c r="G43">
        <f t="shared" si="2"/>
        <v>0</v>
      </c>
      <c r="H43">
        <f t="shared" si="3"/>
        <v>26058457.837590221</v>
      </c>
      <c r="I43">
        <f t="shared" si="4"/>
        <v>1042338.3135036089</v>
      </c>
      <c r="J43">
        <f t="shared" si="5"/>
        <v>25016119.524086613</v>
      </c>
      <c r="K43" s="92">
        <f>IF($B$12=1, 'Operating Cash Flow'!I24/$B$13, 0)</f>
        <v>19665298.810216535</v>
      </c>
      <c r="L43" s="50">
        <f t="shared" si="6"/>
        <v>0</v>
      </c>
    </row>
    <row r="44" spans="1:12" ht="15" customHeight="1">
      <c r="A44">
        <f>Timing!A37</f>
        <v>21</v>
      </c>
      <c r="B44" s="82">
        <f t="shared" si="7"/>
        <v>48026</v>
      </c>
      <c r="C44" s="49">
        <f>'Operating Cash Flow'!G25+'Operating Cash Flow'!H25+'Operating Cash Flow'!I25+'Operating Cash Flow'!J25</f>
        <v>6053193.1280471943</v>
      </c>
      <c r="D44">
        <f t="shared" si="0"/>
        <v>0</v>
      </c>
      <c r="E44" s="49">
        <f>'Operating Cash Flow'!G25*(1-$B$16)+'Operating Cash Flow'!H25*(1-$B$17)+'Operating Cash Flow'!J25*(1-$B$18)+'Operating Cash Flow'!I25*(1-$B$19)</f>
        <v>3151596.5640235972</v>
      </c>
      <c r="F44">
        <f t="shared" si="1"/>
        <v>26263304.700196642</v>
      </c>
      <c r="G44">
        <f t="shared" si="2"/>
        <v>0</v>
      </c>
      <c r="H44">
        <f t="shared" si="3"/>
        <v>26263304.700196642</v>
      </c>
      <c r="I44">
        <f t="shared" si="4"/>
        <v>1050532.1880078658</v>
      </c>
      <c r="J44">
        <f t="shared" si="5"/>
        <v>25212772.512188777</v>
      </c>
      <c r="K44" s="92">
        <f>IF($B$12=1, 'Operating Cash Flow'!I25/$B$13, 0)</f>
        <v>20156931.280471947</v>
      </c>
      <c r="L44" s="50">
        <f t="shared" si="6"/>
        <v>0</v>
      </c>
    </row>
    <row r="45" spans="1:12" ht="15" customHeight="1">
      <c r="A45">
        <f>Timing!A38</f>
        <v>22</v>
      </c>
      <c r="B45" s="82">
        <f t="shared" si="7"/>
        <v>48118</v>
      </c>
      <c r="C45" s="49">
        <f>'Operating Cash Flow'!G26+'Operating Cash Flow'!H26+'Operating Cash Flow'!I26+'Operating Cash Flow'!J26</f>
        <v>6103585.4562483747</v>
      </c>
      <c r="D45">
        <f t="shared" si="0"/>
        <v>0</v>
      </c>
      <c r="E45" s="49">
        <f>'Operating Cash Flow'!G26*(1-$B$16)+'Operating Cash Flow'!H26*(1-$B$17)+'Operating Cash Flow'!J26*(1-$B$18)+'Operating Cash Flow'!I26*(1-$B$19)</f>
        <v>3176792.7281241873</v>
      </c>
      <c r="F45">
        <f t="shared" si="1"/>
        <v>26473272.734368227</v>
      </c>
      <c r="G45">
        <f t="shared" si="2"/>
        <v>0</v>
      </c>
      <c r="H45">
        <f t="shared" si="3"/>
        <v>26473272.734368227</v>
      </c>
      <c r="I45">
        <f t="shared" si="4"/>
        <v>1058930.909374729</v>
      </c>
      <c r="J45">
        <f t="shared" si="5"/>
        <v>25414341.824993499</v>
      </c>
      <c r="K45" s="92">
        <f>IF($B$12=1, 'Operating Cash Flow'!I26/$B$13, 0)</f>
        <v>20660854.562483747</v>
      </c>
      <c r="L45" s="50">
        <f t="shared" si="6"/>
        <v>0</v>
      </c>
    </row>
    <row r="46" spans="1:12" ht="15" customHeight="1">
      <c r="A46">
        <f>Timing!A39</f>
        <v>23</v>
      </c>
      <c r="B46" s="82">
        <f t="shared" si="7"/>
        <v>48209</v>
      </c>
      <c r="C46" s="49">
        <f>'Operating Cash Flow'!G27+'Operating Cash Flow'!H27+'Operating Cash Flow'!I27+'Operating Cash Flow'!J27</f>
        <v>6155237.592654584</v>
      </c>
      <c r="D46">
        <f t="shared" si="0"/>
        <v>0</v>
      </c>
      <c r="E46" s="49">
        <f>'Operating Cash Flow'!G27*(1-$B$16)+'Operating Cash Flow'!H27*(1-$B$17)+'Operating Cash Flow'!J27*(1-$B$18)+'Operating Cash Flow'!I27*(1-$B$19)</f>
        <v>3202618.796327292</v>
      </c>
      <c r="F46">
        <f t="shared" si="1"/>
        <v>26688489.969394103</v>
      </c>
      <c r="G46">
        <f t="shared" si="2"/>
        <v>0</v>
      </c>
      <c r="H46">
        <f t="shared" si="3"/>
        <v>26688489.969394103</v>
      </c>
      <c r="I46">
        <f t="shared" si="4"/>
        <v>1067539.5987757642</v>
      </c>
      <c r="J46">
        <f t="shared" si="5"/>
        <v>25620950.37061834</v>
      </c>
      <c r="K46" s="92">
        <f>IF($B$12=1, 'Operating Cash Flow'!I27/$B$13, 0)</f>
        <v>21177375.92654584</v>
      </c>
      <c r="L46" s="50">
        <f t="shared" si="6"/>
        <v>0</v>
      </c>
    </row>
    <row r="47" spans="1:12" ht="15" customHeight="1">
      <c r="A47">
        <f>Timing!A40</f>
        <v>24</v>
      </c>
      <c r="B47" s="82">
        <f t="shared" si="7"/>
        <v>48300</v>
      </c>
      <c r="C47" s="49">
        <f>'Operating Cash Flow'!G28+'Operating Cash Flow'!H28+'Operating Cash Flow'!I28+'Operating Cash Flow'!J28</f>
        <v>6208181.0324709481</v>
      </c>
      <c r="D47">
        <f t="shared" si="0"/>
        <v>0</v>
      </c>
      <c r="E47" s="49">
        <f>'Operating Cash Flow'!G28*(1-$B$16)+'Operating Cash Flow'!H28*(1-$B$17)+'Operating Cash Flow'!J28*(1-$B$18)+'Operating Cash Flow'!I28*(1-$B$19)</f>
        <v>3229090.516235474</v>
      </c>
      <c r="F47">
        <f t="shared" si="1"/>
        <v>26909087.635295618</v>
      </c>
      <c r="G47">
        <f t="shared" si="2"/>
        <v>0</v>
      </c>
      <c r="H47">
        <f t="shared" si="3"/>
        <v>26909087.635295618</v>
      </c>
      <c r="I47">
        <f t="shared" si="4"/>
        <v>1076363.5054118247</v>
      </c>
      <c r="J47">
        <f t="shared" si="5"/>
        <v>25832724.129883792</v>
      </c>
      <c r="K47" s="92">
        <f>IF($B$12=1, 'Operating Cash Flow'!I28/$B$13, 0)</f>
        <v>21706810.324709479</v>
      </c>
      <c r="L47" s="50">
        <f t="shared" si="6"/>
        <v>0</v>
      </c>
    </row>
    <row r="48" spans="1:12" ht="15" customHeight="1">
      <c r="A48">
        <f>Timing!A41</f>
        <v>25</v>
      </c>
      <c r="B48" s="82">
        <f t="shared" si="7"/>
        <v>48392</v>
      </c>
      <c r="C48" s="49">
        <f>'Operating Cash Flow'!G29+'Operating Cash Flow'!H29+'Operating Cash Flow'!I29+'Operating Cash Flow'!J29</f>
        <v>6262448.0582827218</v>
      </c>
      <c r="D48">
        <f t="shared" si="0"/>
        <v>0</v>
      </c>
      <c r="E48" s="49">
        <f>'Operating Cash Flow'!G29*(1-$B$16)+'Operating Cash Flow'!H29*(1-$B$17)+'Operating Cash Flow'!J29*(1-$B$18)+'Operating Cash Flow'!I29*(1-$B$19)</f>
        <v>3256224.0291413609</v>
      </c>
      <c r="F48">
        <f t="shared" si="1"/>
        <v>27135200.242844675</v>
      </c>
      <c r="G48">
        <f t="shared" si="2"/>
        <v>0</v>
      </c>
      <c r="H48">
        <f t="shared" si="3"/>
        <v>27135200.242844675</v>
      </c>
      <c r="I48">
        <f t="shared" si="4"/>
        <v>1085408.0097137871</v>
      </c>
      <c r="J48">
        <f t="shared" si="5"/>
        <v>26049792.233130887</v>
      </c>
      <c r="K48" s="92">
        <f>IF($B$12=1, 'Operating Cash Flow'!I29/$B$13, 0)</f>
        <v>22249480.582827222</v>
      </c>
      <c r="L48" s="50">
        <f t="shared" si="6"/>
        <v>0</v>
      </c>
    </row>
    <row r="49" spans="1:12" ht="15" customHeight="1">
      <c r="A49">
        <f>Timing!A42</f>
        <v>26</v>
      </c>
      <c r="B49" s="82">
        <f t="shared" si="7"/>
        <v>48484</v>
      </c>
      <c r="C49" s="49">
        <f>'Operating Cash Flow'!G30+'Operating Cash Flow'!H30+'Operating Cash Flow'!I30+'Operating Cash Flow'!J30</f>
        <v>6318071.7597397901</v>
      </c>
      <c r="D49">
        <f t="shared" si="0"/>
        <v>0</v>
      </c>
      <c r="E49" s="49">
        <f>'Operating Cash Flow'!G30*(1-$B$16)+'Operating Cash Flow'!H30*(1-$B$17)+'Operating Cash Flow'!J30*(1-$B$18)+'Operating Cash Flow'!I30*(1-$B$19)</f>
        <v>3284035.8798698951</v>
      </c>
      <c r="F49">
        <f t="shared" si="1"/>
        <v>27366965.665582459</v>
      </c>
      <c r="G49">
        <f t="shared" si="2"/>
        <v>0</v>
      </c>
      <c r="H49">
        <f t="shared" si="3"/>
        <v>27366965.665582459</v>
      </c>
      <c r="I49">
        <f t="shared" si="4"/>
        <v>1094678.6266232985</v>
      </c>
      <c r="J49">
        <f t="shared" si="5"/>
        <v>26272287.03895916</v>
      </c>
      <c r="K49" s="92">
        <f>IF($B$12=1, 'Operating Cash Flow'!I30/$B$13, 0)</f>
        <v>22805717.597397901</v>
      </c>
      <c r="L49" s="50">
        <f t="shared" si="6"/>
        <v>0</v>
      </c>
    </row>
    <row r="50" spans="1:12" ht="15" customHeight="1">
      <c r="A50">
        <f>Timing!A43</f>
        <v>27</v>
      </c>
      <c r="B50" s="82">
        <f t="shared" si="7"/>
        <v>48575</v>
      </c>
      <c r="C50" s="49">
        <f>'Operating Cash Flow'!G31+'Operating Cash Flow'!H31+'Operating Cash Flow'!I31+'Operating Cash Flow'!J31</f>
        <v>6375086.0537332846</v>
      </c>
      <c r="D50">
        <f t="shared" si="0"/>
        <v>0</v>
      </c>
      <c r="E50" s="49">
        <f>'Operating Cash Flow'!G31*(1-$B$16)+'Operating Cash Flow'!H31*(1-$B$17)+'Operating Cash Flow'!J31*(1-$B$18)+'Operating Cash Flow'!I31*(1-$B$19)</f>
        <v>3312543.0268666423</v>
      </c>
      <c r="F50">
        <f t="shared" si="1"/>
        <v>27604525.223888688</v>
      </c>
      <c r="G50">
        <f t="shared" si="2"/>
        <v>0</v>
      </c>
      <c r="H50">
        <f t="shared" si="3"/>
        <v>27604525.223888688</v>
      </c>
      <c r="I50">
        <f t="shared" si="4"/>
        <v>1104181.0089555476</v>
      </c>
      <c r="J50">
        <f t="shared" si="5"/>
        <v>26500344.214933142</v>
      </c>
      <c r="K50" s="92">
        <f>IF($B$12=1, 'Operating Cash Flow'!I31/$B$13, 0)</f>
        <v>23375860.537332844</v>
      </c>
      <c r="L50" s="50">
        <f t="shared" si="6"/>
        <v>0</v>
      </c>
    </row>
    <row r="51" spans="1:12" ht="15" customHeight="1">
      <c r="A51">
        <f>Timing!A44</f>
        <v>28</v>
      </c>
      <c r="B51" s="82">
        <f t="shared" si="7"/>
        <v>48665</v>
      </c>
      <c r="C51" s="49">
        <f>'Operating Cash Flow'!G32+'Operating Cash Flow'!H32+'Operating Cash Flow'!I32+'Operating Cash Flow'!J32</f>
        <v>6433525.7050766163</v>
      </c>
      <c r="D51">
        <f t="shared" si="0"/>
        <v>1</v>
      </c>
      <c r="E51" s="49">
        <f>'Operating Cash Flow'!G32*(1-$B$16)+'Operating Cash Flow'!H32*(1-$B$17)+'Operating Cash Flow'!J32*(1-$B$18)+'Operating Cash Flow'!I32*(1-$B$19)</f>
        <v>3341762.8525383081</v>
      </c>
      <c r="F51">
        <f t="shared" si="1"/>
        <v>27848023.771152567</v>
      </c>
      <c r="G51">
        <f t="shared" si="2"/>
        <v>0</v>
      </c>
      <c r="H51">
        <f t="shared" si="3"/>
        <v>27848023.771152567</v>
      </c>
      <c r="I51">
        <f t="shared" si="4"/>
        <v>1113920.9508461028</v>
      </c>
      <c r="J51">
        <f t="shared" si="5"/>
        <v>26734102.820306465</v>
      </c>
      <c r="K51" s="92">
        <f>IF($B$12=1, 'Operating Cash Flow'!I32/$B$13, 0)</f>
        <v>23960257.050766166</v>
      </c>
      <c r="L51" s="50">
        <f t="shared" si="6"/>
        <v>50694359.871072635</v>
      </c>
    </row>
    <row r="52" spans="1:12" ht="15" customHeight="1">
      <c r="A52">
        <f>Timing!A45</f>
        <v>29</v>
      </c>
      <c r="B52" s="82">
        <f t="shared" si="7"/>
        <v>48757</v>
      </c>
      <c r="C52" s="49">
        <f>'Operating Cash Flow'!G33+'Operating Cash Flow'!H33+'Operating Cash Flow'!I33+'Operating Cash Flow'!J33</f>
        <v>6493426.3477035323</v>
      </c>
      <c r="D52">
        <f t="shared" si="0"/>
        <v>0</v>
      </c>
      <c r="E52" s="49">
        <f>'Operating Cash Flow'!G33*(1-$B$16)+'Operating Cash Flow'!H33*(1-$B$17)+'Operating Cash Flow'!J33*(1-$B$18)+'Operating Cash Flow'!I33*(1-$B$19)</f>
        <v>3371713.1738517662</v>
      </c>
      <c r="F52">
        <f t="shared" si="1"/>
        <v>28097609.782098051</v>
      </c>
      <c r="G52">
        <f t="shared" si="2"/>
        <v>0</v>
      </c>
      <c r="H52">
        <f t="shared" si="3"/>
        <v>28097609.782098051</v>
      </c>
      <c r="I52">
        <f t="shared" si="4"/>
        <v>1123904.3912839221</v>
      </c>
      <c r="J52">
        <f t="shared" si="5"/>
        <v>26973705.390814129</v>
      </c>
      <c r="K52" s="92">
        <f>IF($B$12=1, 'Operating Cash Flow'!I33/$B$13, 0)</f>
        <v>24559263.477035321</v>
      </c>
      <c r="L52" s="50">
        <f t="shared" si="6"/>
        <v>0</v>
      </c>
    </row>
    <row r="53" spans="1:12" ht="15" customHeight="1">
      <c r="A53">
        <f>Timing!A46</f>
        <v>30</v>
      </c>
      <c r="B53" s="82">
        <f t="shared" si="7"/>
        <v>48849</v>
      </c>
      <c r="C53" s="49">
        <f>'Operating Cash Flow'!G34+'Operating Cash Flow'!H34+'Operating Cash Flow'!I34+'Operating Cash Flow'!J34</f>
        <v>6554824.5063961204</v>
      </c>
      <c r="D53">
        <f t="shared" si="0"/>
        <v>0</v>
      </c>
      <c r="E53" s="49">
        <f>'Operating Cash Flow'!G34*(1-$B$16)+'Operating Cash Flow'!H34*(1-$B$17)+'Operating Cash Flow'!J34*(1-$B$18)+'Operating Cash Flow'!I34*(1-$B$19)</f>
        <v>3402412.2531980602</v>
      </c>
      <c r="F53">
        <f t="shared" si="1"/>
        <v>28353435.443317171</v>
      </c>
      <c r="G53">
        <f t="shared" si="2"/>
        <v>0</v>
      </c>
      <c r="H53">
        <f t="shared" si="3"/>
        <v>28353435.443317171</v>
      </c>
      <c r="I53">
        <f t="shared" si="4"/>
        <v>1134137.417732687</v>
      </c>
      <c r="J53">
        <f t="shared" si="5"/>
        <v>27219298.025584485</v>
      </c>
      <c r="K53" s="92">
        <f>IF($B$12=1, 'Operating Cash Flow'!I34/$B$13, 0)</f>
        <v>25173245.063961197</v>
      </c>
      <c r="L53" s="50">
        <f t="shared" si="6"/>
        <v>0</v>
      </c>
    </row>
    <row r="54" spans="1:12" ht="15" customHeight="1">
      <c r="A54">
        <f>Timing!A47</f>
        <v>31</v>
      </c>
      <c r="B54" s="82">
        <f t="shared" si="7"/>
        <v>48940</v>
      </c>
      <c r="C54" s="49">
        <f>'Operating Cash Flow'!G35+'Operating Cash Flow'!H35+'Operating Cash Flow'!I35+'Operating Cash Flow'!J35</f>
        <v>6617757.6190560227</v>
      </c>
      <c r="D54">
        <f t="shared" si="0"/>
        <v>0</v>
      </c>
      <c r="E54" s="49">
        <f>'Operating Cash Flow'!G35*(1-$B$16)+'Operating Cash Flow'!H35*(1-$B$17)+'Operating Cash Flow'!J35*(1-$B$18)+'Operating Cash Flow'!I35*(1-$B$19)</f>
        <v>3433878.8095280114</v>
      </c>
      <c r="F54">
        <f t="shared" si="1"/>
        <v>28615656.746066764</v>
      </c>
      <c r="G54">
        <f t="shared" si="2"/>
        <v>0</v>
      </c>
      <c r="H54">
        <f t="shared" si="3"/>
        <v>28615656.746066764</v>
      </c>
      <c r="I54">
        <f t="shared" si="4"/>
        <v>1144626.2698426705</v>
      </c>
      <c r="J54">
        <f t="shared" si="5"/>
        <v>27471030.476224095</v>
      </c>
      <c r="K54" s="92">
        <f>IF($B$12=1, 'Operating Cash Flow'!I35/$B$13, 0)</f>
        <v>25802576.190560225</v>
      </c>
      <c r="L54" s="50">
        <f t="shared" si="6"/>
        <v>0</v>
      </c>
    </row>
    <row r="55" spans="1:12" ht="15" customHeight="1">
      <c r="A55">
        <f>Timing!A48</f>
        <v>32</v>
      </c>
      <c r="B55" s="82">
        <f t="shared" si="7"/>
        <v>49030</v>
      </c>
      <c r="C55" s="49">
        <f>'Operating Cash Flow'!G36+'Operating Cash Flow'!H36+'Operating Cash Flow'!I36+'Operating Cash Flow'!J36</f>
        <v>6682264.0595324235</v>
      </c>
      <c r="D55">
        <f t="shared" si="0"/>
        <v>0</v>
      </c>
      <c r="E55" s="49">
        <f>'Operating Cash Flow'!G36*(1-$B$16)+'Operating Cash Flow'!H36*(1-$B$17)+'Operating Cash Flow'!J36*(1-$B$18)+'Operating Cash Flow'!I36*(1-$B$19)</f>
        <v>3466132.0297662118</v>
      </c>
      <c r="F55">
        <f t="shared" si="1"/>
        <v>28884433.581385098</v>
      </c>
      <c r="G55">
        <f t="shared" si="2"/>
        <v>0</v>
      </c>
      <c r="H55">
        <f t="shared" si="3"/>
        <v>28884433.581385098</v>
      </c>
      <c r="I55">
        <f t="shared" si="4"/>
        <v>1155377.3432554039</v>
      </c>
      <c r="J55">
        <f t="shared" si="5"/>
        <v>27729056.238129694</v>
      </c>
      <c r="K55" s="92">
        <f>IF($B$12=1, 'Operating Cash Flow'!I36/$B$13, 0)</f>
        <v>26447640.595324233</v>
      </c>
      <c r="L55" s="50">
        <f t="shared" si="6"/>
        <v>0</v>
      </c>
    </row>
    <row r="56" spans="1:12" ht="15" customHeight="1">
      <c r="A56">
        <f>Timing!A49</f>
        <v>33</v>
      </c>
      <c r="B56" s="82">
        <f t="shared" si="7"/>
        <v>49122</v>
      </c>
      <c r="C56" s="49">
        <f>'Operating Cash Flow'!G37+'Operating Cash Flow'!H37+'Operating Cash Flow'!I37+'Operating Cash Flow'!J37</f>
        <v>6748383.1610207334</v>
      </c>
      <c r="D56">
        <f t="shared" si="0"/>
        <v>0</v>
      </c>
      <c r="E56" s="49">
        <f>'Operating Cash Flow'!G37*(1-$B$16)+'Operating Cash Flow'!H37*(1-$B$17)+'Operating Cash Flow'!J37*(1-$B$18)+'Operating Cash Flow'!I37*(1-$B$19)</f>
        <v>3499191.5805103667</v>
      </c>
      <c r="F56">
        <f t="shared" si="1"/>
        <v>29159929.837586392</v>
      </c>
      <c r="G56">
        <f t="shared" si="2"/>
        <v>0</v>
      </c>
      <c r="H56">
        <f t="shared" si="3"/>
        <v>29159929.837586392</v>
      </c>
      <c r="I56">
        <f t="shared" si="4"/>
        <v>1166397.1935034557</v>
      </c>
      <c r="J56">
        <f t="shared" si="5"/>
        <v>27993532.644082937</v>
      </c>
      <c r="K56" s="92">
        <f>IF($B$12=1, 'Operating Cash Flow'!I37/$B$13, 0)</f>
        <v>27108831.610207338</v>
      </c>
      <c r="L56" s="50">
        <f t="shared" si="6"/>
        <v>0</v>
      </c>
    </row>
    <row r="57" spans="1:12" ht="15" customHeight="1">
      <c r="A57">
        <f>Timing!A50</f>
        <v>34</v>
      </c>
      <c r="B57" s="82">
        <f t="shared" si="7"/>
        <v>49214</v>
      </c>
      <c r="C57" s="49">
        <f>'Operating Cash Flow'!G38+'Operating Cash Flow'!H38+'Operating Cash Flow'!I38+'Operating Cash Flow'!J38</f>
        <v>6816155.2400462516</v>
      </c>
      <c r="D57">
        <f t="shared" si="0"/>
        <v>0</v>
      </c>
      <c r="E57" s="49">
        <f>'Operating Cash Flow'!G38*(1-$B$16)+'Operating Cash Flow'!H38*(1-$B$17)+'Operating Cash Flow'!J38*(1-$B$18)+'Operating Cash Flow'!I38*(1-$B$19)</f>
        <v>3533077.6200231258</v>
      </c>
      <c r="F57">
        <f t="shared" si="1"/>
        <v>29442313.500192717</v>
      </c>
      <c r="G57">
        <f t="shared" si="2"/>
        <v>0</v>
      </c>
      <c r="H57">
        <f t="shared" si="3"/>
        <v>29442313.500192717</v>
      </c>
      <c r="I57">
        <f t="shared" si="4"/>
        <v>1177692.5400077086</v>
      </c>
      <c r="J57">
        <f t="shared" si="5"/>
        <v>28264620.960185006</v>
      </c>
      <c r="K57" s="92">
        <f>IF($B$12=1, 'Operating Cash Flow'!I38/$B$13, 0)</f>
        <v>27786552.400462519</v>
      </c>
      <c r="L57" s="50">
        <f t="shared" si="6"/>
        <v>0</v>
      </c>
    </row>
    <row r="58" spans="1:12" ht="15" customHeight="1">
      <c r="A58">
        <f>Timing!A51</f>
        <v>35</v>
      </c>
      <c r="B58" s="82">
        <f t="shared" si="7"/>
        <v>49305</v>
      </c>
      <c r="C58" s="49">
        <f>'Operating Cash Flow'!G39+'Operating Cash Flow'!H39+'Operating Cash Flow'!I39+'Operating Cash Flow'!J39</f>
        <v>6885621.6210474074</v>
      </c>
      <c r="D58">
        <f t="shared" si="0"/>
        <v>0</v>
      </c>
      <c r="E58" s="49">
        <f>'Operating Cash Flow'!G39*(1-$B$16)+'Operating Cash Flow'!H39*(1-$B$17)+'Operating Cash Flow'!J39*(1-$B$18)+'Operating Cash Flow'!I39*(1-$B$19)</f>
        <v>3567810.8105237037</v>
      </c>
      <c r="F58">
        <f t="shared" si="1"/>
        <v>29731756.7543642</v>
      </c>
      <c r="G58">
        <f t="shared" si="2"/>
        <v>0</v>
      </c>
      <c r="H58">
        <f t="shared" si="3"/>
        <v>29731756.7543642</v>
      </c>
      <c r="I58">
        <f t="shared" si="4"/>
        <v>1189270.2701745681</v>
      </c>
      <c r="J58">
        <f t="shared" si="5"/>
        <v>28542486.484189633</v>
      </c>
      <c r="K58" s="92">
        <f>IF($B$12=1, 'Operating Cash Flow'!I39/$B$13, 0)</f>
        <v>28481216.210474078</v>
      </c>
      <c r="L58" s="50">
        <f t="shared" si="6"/>
        <v>0</v>
      </c>
    </row>
    <row r="59" spans="1:12" ht="15" customHeight="1">
      <c r="A59">
        <f>Timing!A52</f>
        <v>36</v>
      </c>
      <c r="B59" s="82">
        <f t="shared" si="7"/>
        <v>49395</v>
      </c>
      <c r="C59" s="49">
        <f>'Operating Cash Flow'!G40+'Operating Cash Flow'!H40+'Operating Cash Flow'!I40+'Operating Cash Flow'!J40</f>
        <v>6956824.6615735926</v>
      </c>
      <c r="D59">
        <f t="shared" si="0"/>
        <v>0</v>
      </c>
      <c r="E59" s="49">
        <f>'Operating Cash Flow'!G40*(1-$B$16)+'Operating Cash Flow'!H40*(1-$B$17)+'Operating Cash Flow'!J40*(1-$B$18)+'Operating Cash Flow'!I40*(1-$B$19)</f>
        <v>3603412.3307867963</v>
      </c>
      <c r="F59">
        <f t="shared" si="1"/>
        <v>30028436.08988997</v>
      </c>
      <c r="G59">
        <f t="shared" si="2"/>
        <v>0</v>
      </c>
      <c r="H59">
        <f t="shared" si="3"/>
        <v>30028436.08988997</v>
      </c>
      <c r="I59">
        <f t="shared" si="4"/>
        <v>1201137.4435955989</v>
      </c>
      <c r="J59">
        <f t="shared" si="5"/>
        <v>28827298.64629437</v>
      </c>
      <c r="K59" s="92">
        <f>IF($B$12=1, 'Operating Cash Flow'!I40/$B$13, 0)</f>
        <v>29193246.615735929</v>
      </c>
      <c r="L59" s="50">
        <f t="shared" si="6"/>
        <v>0</v>
      </c>
    </row>
    <row r="60" spans="1:12" ht="15" customHeight="1">
      <c r="A60">
        <f>Timing!A53</f>
        <v>37</v>
      </c>
      <c r="B60" s="82">
        <f t="shared" si="7"/>
        <v>49487</v>
      </c>
      <c r="C60" s="49">
        <f>'Operating Cash Flow'!G41+'Operating Cash Flow'!H41+'Operating Cash Flow'!I41+'Operating Cash Flow'!J41</f>
        <v>7029807.778112933</v>
      </c>
      <c r="D60">
        <f t="shared" si="0"/>
        <v>0</v>
      </c>
      <c r="E60" s="49">
        <f>'Operating Cash Flow'!G41*(1-$B$16)+'Operating Cash Flow'!H41*(1-$B$17)+'Operating Cash Flow'!J41*(1-$B$18)+'Operating Cash Flow'!I41*(1-$B$19)</f>
        <v>3639903.8890564665</v>
      </c>
      <c r="F60">
        <f t="shared" si="1"/>
        <v>30332532.408803888</v>
      </c>
      <c r="G60">
        <f t="shared" si="2"/>
        <v>0</v>
      </c>
      <c r="H60">
        <f t="shared" si="3"/>
        <v>30332532.408803888</v>
      </c>
      <c r="I60">
        <f t="shared" si="4"/>
        <v>1213301.2963521555</v>
      </c>
      <c r="J60">
        <f t="shared" si="5"/>
        <v>29119231.112451732</v>
      </c>
      <c r="K60" s="92">
        <f>IF($B$12=1, 'Operating Cash Flow'!I41/$B$13, 0)</f>
        <v>29923077.78112933</v>
      </c>
      <c r="L60" s="50">
        <f t="shared" si="6"/>
        <v>0</v>
      </c>
    </row>
    <row r="61" spans="1:12" ht="15" customHeight="1">
      <c r="A61">
        <f>Timing!A54</f>
        <v>38</v>
      </c>
      <c r="B61" s="82">
        <f t="shared" si="7"/>
        <v>49579</v>
      </c>
      <c r="C61" s="49">
        <f>'Operating Cash Flow'!G42+'Operating Cash Flow'!H42+'Operating Cash Flow'!I42+'Operating Cash Flow'!J42</f>
        <v>7104615.4725657552</v>
      </c>
      <c r="D61">
        <f t="shared" si="0"/>
        <v>0</v>
      </c>
      <c r="E61" s="49">
        <f>'Operating Cash Flow'!G42*(1-$B$16)+'Operating Cash Flow'!H42*(1-$B$17)+'Operating Cash Flow'!J42*(1-$B$18)+'Operating Cash Flow'!I42*(1-$B$19)</f>
        <v>3677307.7362828776</v>
      </c>
      <c r="F61">
        <f t="shared" si="1"/>
        <v>30644231.135690648</v>
      </c>
      <c r="G61">
        <f t="shared" si="2"/>
        <v>0</v>
      </c>
      <c r="H61">
        <f t="shared" si="3"/>
        <v>30644231.135690648</v>
      </c>
      <c r="I61">
        <f t="shared" si="4"/>
        <v>1225769.245427626</v>
      </c>
      <c r="J61">
        <f t="shared" si="5"/>
        <v>29418461.890263021</v>
      </c>
      <c r="K61" s="92">
        <f>IF($B$12=1, 'Operating Cash Flow'!I42/$B$13, 0)</f>
        <v>30671154.725657556</v>
      </c>
      <c r="L61" s="50">
        <f t="shared" si="6"/>
        <v>0</v>
      </c>
    </row>
    <row r="62" spans="1:12" ht="15" customHeight="1">
      <c r="A62">
        <f>Timing!A55</f>
        <v>39</v>
      </c>
      <c r="B62" s="82">
        <f t="shared" si="7"/>
        <v>49670</v>
      </c>
      <c r="C62" s="49">
        <f>'Operating Cash Flow'!G43+'Operating Cash Flow'!H43+'Operating Cash Flow'!I43+'Operating Cash Flow'!J43</f>
        <v>7181293.3593799006</v>
      </c>
      <c r="D62">
        <f t="shared" si="0"/>
        <v>0</v>
      </c>
      <c r="E62" s="49">
        <f>'Operating Cash Flow'!G43*(1-$B$16)+'Operating Cash Flow'!H43*(1-$B$17)+'Operating Cash Flow'!J43*(1-$B$18)+'Operating Cash Flow'!I43*(1-$B$19)</f>
        <v>3715646.6796899503</v>
      </c>
      <c r="F62">
        <f t="shared" si="1"/>
        <v>30963722.330749586</v>
      </c>
      <c r="G62">
        <f t="shared" si="2"/>
        <v>0</v>
      </c>
      <c r="H62">
        <f t="shared" si="3"/>
        <v>30963722.330749586</v>
      </c>
      <c r="I62">
        <f t="shared" si="4"/>
        <v>1238548.8932299835</v>
      </c>
      <c r="J62">
        <f t="shared" si="5"/>
        <v>29725173.437519602</v>
      </c>
      <c r="K62" s="92">
        <f>IF($B$12=1, 'Operating Cash Flow'!I43/$B$13, 0)</f>
        <v>31437933.593798999</v>
      </c>
      <c r="L62" s="50">
        <f t="shared" si="6"/>
        <v>0</v>
      </c>
    </row>
    <row r="63" spans="1:12" ht="15" customHeight="1">
      <c r="A63">
        <f>Timing!A56</f>
        <v>40</v>
      </c>
      <c r="B63" s="82">
        <f t="shared" si="7"/>
        <v>49761</v>
      </c>
      <c r="C63" s="49">
        <f>'Operating Cash Flow'!G44+'Operating Cash Flow'!H44+'Operating Cash Flow'!I44+'Operating Cash Flow'!J44</f>
        <v>7259888.1933643967</v>
      </c>
      <c r="D63">
        <f t="shared" si="0"/>
        <v>0</v>
      </c>
      <c r="E63" s="49">
        <f>'Operating Cash Flow'!G44*(1-$B$16)+'Operating Cash Flow'!H44*(1-$B$17)+'Operating Cash Flow'!J44*(1-$B$18)+'Operating Cash Flow'!I44*(1-$B$19)</f>
        <v>3754944.0966821983</v>
      </c>
      <c r="F63">
        <f t="shared" si="1"/>
        <v>31291200.805684987</v>
      </c>
      <c r="G63">
        <f t="shared" si="2"/>
        <v>0</v>
      </c>
      <c r="H63">
        <f t="shared" si="3"/>
        <v>31291200.805684987</v>
      </c>
      <c r="I63">
        <f t="shared" si="4"/>
        <v>1251648.0322273995</v>
      </c>
      <c r="J63">
        <f t="shared" si="5"/>
        <v>30039552.773457587</v>
      </c>
      <c r="K63" s="92">
        <f>IF($B$12=1, 'Operating Cash Flow'!I44/$B$13, 0)</f>
        <v>32223881.933643967</v>
      </c>
      <c r="L63" s="50">
        <f t="shared" si="6"/>
        <v>0</v>
      </c>
    </row>
    <row r="64" spans="1:12" ht="15" customHeight="1">
      <c r="K64" s="92"/>
    </row>
    <row r="75" spans="3:3" ht="15" customHeight="1">
      <c r="C75" s="4"/>
    </row>
    <row r="76" spans="3:3" ht="15" customHeight="1">
      <c r="C76" s="4"/>
    </row>
  </sheetData>
  <pageMargins left="0.7" right="0.7" top="0.75" bottom="0.75" header="0.511811023622047" footer="0.511811023622047"/>
  <pageSetup paperSize="9" orientation="portrait"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E55"/>
  <sheetViews>
    <sheetView tabSelected="1" zoomScaleNormal="100" workbookViewId="0">
      <selection activeCell="A13" sqref="A13"/>
    </sheetView>
  </sheetViews>
  <sheetFormatPr defaultColWidth="8.7109375" defaultRowHeight="15"/>
  <cols>
    <col min="1" max="1" width="40.5703125" customWidth="1"/>
    <col min="2" max="2" width="12.5703125" customWidth="1"/>
    <col min="3" max="3" width="29.140625" customWidth="1"/>
    <col min="4" max="4" width="31.42578125" customWidth="1"/>
    <col min="5" max="5" width="38.5703125" customWidth="1"/>
  </cols>
  <sheetData>
    <row r="1" spans="1:5" ht="15" customHeight="1">
      <c r="D1" s="4" t="s">
        <v>428</v>
      </c>
    </row>
    <row r="2" spans="1:5" ht="15" customHeight="1">
      <c r="A2" s="4" t="s">
        <v>429</v>
      </c>
      <c r="B2" s="41">
        <f>XIRR($C$15:$C$55, $B$15:$B$55)</f>
        <v>0.21684587597846988</v>
      </c>
      <c r="D2" s="4" t="s">
        <v>430</v>
      </c>
    </row>
    <row r="3" spans="1:5" ht="15" customHeight="1">
      <c r="A3" s="4" t="s">
        <v>431</v>
      </c>
      <c r="B3" s="41">
        <f>XIRR($D$15:$D$55, $B$15:$B$55)</f>
        <v>0.25323958992958062</v>
      </c>
      <c r="D3" s="22" t="s">
        <v>432</v>
      </c>
    </row>
    <row r="4" spans="1:5" ht="15" customHeight="1">
      <c r="D4" s="22" t="s">
        <v>433</v>
      </c>
    </row>
    <row r="5" spans="1:5" ht="15" customHeight="1">
      <c r="A5" s="4" t="s">
        <v>434</v>
      </c>
      <c r="B5" s="96">
        <f>B2</f>
        <v>0.21684587597846988</v>
      </c>
      <c r="D5" s="22" t="s">
        <v>435</v>
      </c>
    </row>
    <row r="6" spans="1:5" ht="15" customHeight="1">
      <c r="A6" s="4" t="s">
        <v>436</v>
      </c>
      <c r="B6">
        <f>XNPV($B$5,$C$15:$C$55,$B$15:$B$55)</f>
        <v>-1.996034775278531</v>
      </c>
    </row>
    <row r="7" spans="1:5" ht="15" customHeight="1">
      <c r="A7" s="4" t="s">
        <v>437</v>
      </c>
      <c r="B7">
        <f>XNPV($B$5,$D$15:$D$55,$B$15:$B$55)</f>
        <v>10206307.316395974</v>
      </c>
    </row>
    <row r="8" spans="1:5" ht="15" customHeight="1"/>
    <row r="9" spans="1:5" ht="15" customHeight="1">
      <c r="A9" s="4" t="s">
        <v>438</v>
      </c>
      <c r="B9" t="b">
        <f>AND(MIN($C$15:$C$55)&lt;0,MAX($C$15:$C$55)&gt;0)</f>
        <v>1</v>
      </c>
      <c r="C9" t="b">
        <f>AND(MIN($D$15:$D$55)&lt;0,MAX($D$15:$D$55)&gt;0)</f>
        <v>1</v>
      </c>
    </row>
    <row r="10" spans="1:5" ht="15" customHeight="1"/>
    <row r="11" spans="1:5" ht="15" customHeight="1">
      <c r="A11" s="122"/>
    </row>
    <row r="12" spans="1:5" ht="15" customHeight="1">
      <c r="A12" s="123"/>
    </row>
    <row r="13" spans="1:5" ht="15" customHeight="1">
      <c r="A13" s="123"/>
    </row>
    <row r="14" spans="1:5" ht="15" customHeight="1">
      <c r="A14" s="83" t="s">
        <v>245</v>
      </c>
      <c r="B14" s="83" t="s">
        <v>149</v>
      </c>
      <c r="C14" s="83" t="s">
        <v>439</v>
      </c>
      <c r="D14" s="83" t="s">
        <v>440</v>
      </c>
      <c r="E14" s="83" t="s">
        <v>441</v>
      </c>
    </row>
    <row r="15" spans="1:5" ht="15" customHeight="1">
      <c r="A15">
        <f>Timing!A16</f>
        <v>0</v>
      </c>
      <c r="B15" s="124">
        <f>Timing!B16</f>
        <v>46108</v>
      </c>
      <c r="C15" s="49">
        <f>-'Capital Structure'!D4</f>
        <v>-57000000</v>
      </c>
      <c r="D15" s="49">
        <f>'Capital Structure'!G45</f>
        <v>-57000000</v>
      </c>
      <c r="E15" s="4" t="s">
        <v>442</v>
      </c>
    </row>
    <row r="16" spans="1:5" ht="15" customHeight="1">
      <c r="A16">
        <f>Timing!A17</f>
        <v>1</v>
      </c>
      <c r="B16" s="124">
        <f>Timing!B17</f>
        <v>46200</v>
      </c>
      <c r="C16" s="49">
        <f>Waterfall!O22</f>
        <v>-8266705.2976648565</v>
      </c>
      <c r="D16" s="49">
        <f>'Capital Structure'!G46</f>
        <v>-9216705.2976648565</v>
      </c>
      <c r="E16" s="4" t="s">
        <v>443</v>
      </c>
    </row>
    <row r="17" spans="1:5" ht="15" customHeight="1">
      <c r="A17">
        <f>Timing!A18</f>
        <v>2</v>
      </c>
      <c r="B17" s="124">
        <f>Timing!B18</f>
        <v>46292</v>
      </c>
      <c r="C17" s="49">
        <f>-'Capital Structure'!D5 + Waterfall!O23</f>
        <v>-46172978.271848395</v>
      </c>
      <c r="D17" s="49">
        <f>'Capital Structure'!G47</f>
        <v>-9122978.2718483955</v>
      </c>
      <c r="E17" s="4" t="s">
        <v>444</v>
      </c>
    </row>
    <row r="18" spans="1:5" ht="15" customHeight="1">
      <c r="A18">
        <f>Timing!A19</f>
        <v>3</v>
      </c>
      <c r="B18" s="124">
        <f>Timing!B19</f>
        <v>46383</v>
      </c>
      <c r="C18" s="49">
        <f>Waterfall!O24</f>
        <v>-8079251.2460319381</v>
      </c>
      <c r="D18" s="49">
        <f>'Capital Structure'!G48</f>
        <v>-9029251.2460319381</v>
      </c>
      <c r="E18" s="4" t="s">
        <v>443</v>
      </c>
    </row>
    <row r="19" spans="1:5" ht="15" customHeight="1">
      <c r="A19">
        <f>Timing!A20</f>
        <v>4</v>
      </c>
      <c r="B19" s="124">
        <f>Timing!B20</f>
        <v>46473</v>
      </c>
      <c r="C19" s="49">
        <f>Waterfall!O25</f>
        <v>-7937449.220215478</v>
      </c>
      <c r="D19" s="49">
        <f>'Capital Structure'!G49</f>
        <v>-8887449.220215477</v>
      </c>
      <c r="E19" s="4" t="s">
        <v>443</v>
      </c>
    </row>
    <row r="20" spans="1:5" ht="15" customHeight="1">
      <c r="A20">
        <f>Timing!A21</f>
        <v>5</v>
      </c>
      <c r="B20" s="124">
        <f>Timing!B21</f>
        <v>46565</v>
      </c>
      <c r="C20" s="49">
        <f>Waterfall!O26</f>
        <v>-7843722.1943990206</v>
      </c>
      <c r="D20" s="49">
        <f>'Capital Structure'!G50</f>
        <v>-8793722.1943990216</v>
      </c>
      <c r="E20" s="4" t="s">
        <v>443</v>
      </c>
    </row>
    <row r="21" spans="1:5" ht="15" customHeight="1">
      <c r="A21">
        <f>Timing!A22</f>
        <v>6</v>
      </c>
      <c r="B21" s="124">
        <f>Timing!B22</f>
        <v>46657</v>
      </c>
      <c r="C21" s="49">
        <f>Waterfall!O27</f>
        <v>-7652648.2693016417</v>
      </c>
      <c r="D21" s="49">
        <f>'Capital Structure'!G51</f>
        <v>-8602648.2693016417</v>
      </c>
      <c r="E21" s="4" t="s">
        <v>443</v>
      </c>
    </row>
    <row r="22" spans="1:5" ht="15" customHeight="1">
      <c r="A22">
        <f>Timing!A23</f>
        <v>7</v>
      </c>
      <c r="B22" s="124">
        <f>Timing!B23</f>
        <v>46748</v>
      </c>
      <c r="C22" s="49">
        <f>Waterfall!O28</f>
        <v>-7558199.2145458777</v>
      </c>
      <c r="D22" s="49">
        <f>'Capital Structure'!G52</f>
        <v>-8508199.2145458777</v>
      </c>
      <c r="E22" s="4" t="s">
        <v>443</v>
      </c>
    </row>
    <row r="23" spans="1:5" ht="15" customHeight="1">
      <c r="A23">
        <f>Timing!A24</f>
        <v>8</v>
      </c>
      <c r="B23" s="124">
        <f>Timing!B24</f>
        <v>46839</v>
      </c>
      <c r="C23" s="49">
        <f>Waterfall!O29</f>
        <v>18749961.133050352</v>
      </c>
      <c r="D23" s="49">
        <f>'Capital Structure'!G53</f>
        <v>17799961.133050352</v>
      </c>
      <c r="E23" s="4" t="s">
        <v>443</v>
      </c>
    </row>
    <row r="24" spans="1:5" ht="15" customHeight="1">
      <c r="A24">
        <f>Timing!A25</f>
        <v>9</v>
      </c>
      <c r="B24" s="124">
        <f>Timing!B25</f>
        <v>46931</v>
      </c>
      <c r="C24" s="49">
        <f>Waterfall!O30</f>
        <v>19780817.934977978</v>
      </c>
      <c r="D24" s="49">
        <f>'Capital Structure'!G54</f>
        <v>18830817.934977978</v>
      </c>
      <c r="E24" s="4" t="s">
        <v>443</v>
      </c>
    </row>
    <row r="25" spans="1:5" ht="15" customHeight="1">
      <c r="A25">
        <f>Timing!A26</f>
        <v>10</v>
      </c>
      <c r="B25" s="124">
        <f>Timing!B26</f>
        <v>47023</v>
      </c>
      <c r="C25" s="49">
        <f>Waterfall!O31</f>
        <v>20971310.028508097</v>
      </c>
      <c r="D25" s="49">
        <f>'Capital Structure'!G55</f>
        <v>20021310.028508097</v>
      </c>
      <c r="E25" s="4" t="s">
        <v>443</v>
      </c>
    </row>
    <row r="26" spans="1:5" ht="15" customHeight="1">
      <c r="A26">
        <f>Timing!A27</f>
        <v>11</v>
      </c>
      <c r="B26" s="124">
        <f>Timing!B27</f>
        <v>47114</v>
      </c>
      <c r="C26" s="49">
        <f>Waterfall!O32</f>
        <v>21264463.02898128</v>
      </c>
      <c r="D26" s="49">
        <f>'Capital Structure'!G56</f>
        <v>20314463.02898128</v>
      </c>
      <c r="E26" s="4" t="s">
        <v>443</v>
      </c>
    </row>
    <row r="27" spans="1:5" ht="15" customHeight="1">
      <c r="A27">
        <f>Timing!A28</f>
        <v>12</v>
      </c>
      <c r="B27" s="124">
        <f>Timing!B28</f>
        <v>47204</v>
      </c>
      <c r="C27" s="49">
        <f>Waterfall!O33</f>
        <v>22290069.420448687</v>
      </c>
      <c r="D27" s="49">
        <f>'Capital Structure'!G57</f>
        <v>21540069.420448687</v>
      </c>
      <c r="E27" s="4" t="s">
        <v>443</v>
      </c>
    </row>
    <row r="28" spans="1:5" ht="15" customHeight="1">
      <c r="A28">
        <f>Timing!A29</f>
        <v>13</v>
      </c>
      <c r="B28" s="124">
        <f>Timing!B29</f>
        <v>47296</v>
      </c>
      <c r="C28" s="49">
        <f>Waterfall!O34</f>
        <v>23276867.038024083</v>
      </c>
      <c r="D28" s="49">
        <f>'Capital Structure'!G58</f>
        <v>22433117.038024083</v>
      </c>
      <c r="E28" s="4" t="s">
        <v>443</v>
      </c>
    </row>
    <row r="29" spans="1:5" ht="15" customHeight="1">
      <c r="A29">
        <f>Timing!A30</f>
        <v>14</v>
      </c>
      <c r="B29" s="124">
        <f>Timing!B30</f>
        <v>47388</v>
      </c>
      <c r="C29" s="49">
        <f>Waterfall!O35</f>
        <v>23566023.160392705</v>
      </c>
      <c r="D29" s="49">
        <f>'Capital Structure'!G59</f>
        <v>22722273.160392705</v>
      </c>
      <c r="E29" s="4" t="s">
        <v>443</v>
      </c>
    </row>
    <row r="30" spans="1:5" ht="15" customHeight="1">
      <c r="A30">
        <f>Timing!A31</f>
        <v>15</v>
      </c>
      <c r="B30" s="124">
        <f>Timing!B31</f>
        <v>47479</v>
      </c>
      <c r="C30" s="49">
        <f>Waterfall!O36</f>
        <v>23857207.844371166</v>
      </c>
      <c r="D30" s="49">
        <f>'Capital Structure'!G60</f>
        <v>23013457.844371166</v>
      </c>
      <c r="E30" s="4" t="s">
        <v>443</v>
      </c>
    </row>
    <row r="31" spans="1:5" ht="15" customHeight="1">
      <c r="A31">
        <f>Timing!A32</f>
        <v>16</v>
      </c>
      <c r="B31" s="124">
        <f>Timing!B32</f>
        <v>47569</v>
      </c>
      <c r="C31" s="49">
        <f>Waterfall!O37</f>
        <v>24150447.044218648</v>
      </c>
      <c r="D31" s="49">
        <f>'Capital Structure'!G61</f>
        <v>23306697.044218648</v>
      </c>
      <c r="E31" s="4" t="s">
        <v>443</v>
      </c>
    </row>
    <row r="32" spans="1:5" ht="15" customHeight="1">
      <c r="A32">
        <f>Timing!A33</f>
        <v>17</v>
      </c>
      <c r="B32" s="124">
        <f>Timing!B33</f>
        <v>47661</v>
      </c>
      <c r="C32" s="49">
        <f>Waterfall!O38</f>
        <v>192570.4492148906</v>
      </c>
      <c r="D32" s="49">
        <f>'Capital Structure'!G62</f>
        <v>-651179.5507851094</v>
      </c>
      <c r="E32" s="4" t="s">
        <v>443</v>
      </c>
    </row>
    <row r="33" spans="1:5" ht="15" customHeight="1">
      <c r="A33">
        <f>Timing!A34</f>
        <v>18</v>
      </c>
      <c r="B33" s="124">
        <f>Timing!B34</f>
        <v>47753</v>
      </c>
      <c r="C33" s="49">
        <f>Waterfall!O39</f>
        <v>310110.71370444633</v>
      </c>
      <c r="D33" s="49">
        <f>'Capital Structure'!G63</f>
        <v>-533639.28629555367</v>
      </c>
      <c r="E33" s="4" t="s">
        <v>443</v>
      </c>
    </row>
    <row r="34" spans="1:5" ht="15" customHeight="1">
      <c r="A34">
        <f>Timing!A35</f>
        <v>19</v>
      </c>
      <c r="B34" s="124">
        <f>Timing!B35</f>
        <v>47844</v>
      </c>
      <c r="C34" s="49">
        <f>Waterfall!O40</f>
        <v>428451.94943814166</v>
      </c>
      <c r="D34" s="49">
        <f>'Capital Structure'!G64</f>
        <v>-415298.05056185834</v>
      </c>
      <c r="E34" s="4" t="s">
        <v>443</v>
      </c>
    </row>
    <row r="35" spans="1:5" ht="15" customHeight="1">
      <c r="A35">
        <f>Timing!A36</f>
        <v>20</v>
      </c>
      <c r="B35" s="124">
        <f>Timing!B36</f>
        <v>47934</v>
      </c>
      <c r="C35" s="49">
        <f>Waterfall!O41</f>
        <v>547612.13796855602</v>
      </c>
      <c r="D35" s="49">
        <f>'Capital Structure'!G65</f>
        <v>-296137.86203144398</v>
      </c>
      <c r="E35" s="4" t="s">
        <v>443</v>
      </c>
    </row>
    <row r="36" spans="1:5" ht="15" customHeight="1">
      <c r="A36">
        <f>Timing!A37</f>
        <v>21</v>
      </c>
      <c r="B36" s="124">
        <f>Timing!B37</f>
        <v>48026</v>
      </c>
      <c r="C36" s="49">
        <f>Waterfall!O42</f>
        <v>667609.69523601886</v>
      </c>
      <c r="D36" s="49">
        <f>'Capital Structure'!G66</f>
        <v>-176140.30476398114</v>
      </c>
      <c r="E36" s="4" t="s">
        <v>443</v>
      </c>
    </row>
    <row r="37" spans="1:5" ht="15" customHeight="1">
      <c r="A37">
        <f>Timing!A38</f>
        <v>22</v>
      </c>
      <c r="B37" s="124">
        <f>Timing!B38</f>
        <v>48118</v>
      </c>
      <c r="C37" s="49">
        <f>Waterfall!O43</f>
        <v>788463.48231592588</v>
      </c>
      <c r="D37" s="49">
        <f>'Capital Structure'!G67</f>
        <v>-55286.517684074119</v>
      </c>
      <c r="E37" s="4" t="s">
        <v>443</v>
      </c>
    </row>
    <row r="38" spans="1:5" ht="15" customHeight="1">
      <c r="A38">
        <f>Timing!A39</f>
        <v>23</v>
      </c>
      <c r="B38" s="124">
        <f>Timing!B39</f>
        <v>48209</v>
      </c>
      <c r="C38" s="49">
        <f>Waterfall!O44</f>
        <v>910192.81643390935</v>
      </c>
      <c r="D38" s="49">
        <f>'Capital Structure'!G68</f>
        <v>66442.816433909349</v>
      </c>
      <c r="E38" s="4" t="s">
        <v>443</v>
      </c>
    </row>
    <row r="39" spans="1:5" ht="15" customHeight="1">
      <c r="A39">
        <f>Timing!A40</f>
        <v>24</v>
      </c>
      <c r="B39" s="124">
        <f>Timing!B40</f>
        <v>48300</v>
      </c>
      <c r="C39" s="49">
        <f>Waterfall!O45</f>
        <v>1032817.4822555408</v>
      </c>
      <c r="D39" s="49">
        <f>'Capital Structure'!G69</f>
        <v>189067.48225554079</v>
      </c>
      <c r="E39" s="4" t="s">
        <v>443</v>
      </c>
    </row>
    <row r="40" spans="1:5" ht="15" customHeight="1">
      <c r="A40">
        <f>Timing!A41</f>
        <v>25</v>
      </c>
      <c r="B40" s="124">
        <f>Timing!B41</f>
        <v>48392</v>
      </c>
      <c r="C40" s="49">
        <f>Waterfall!O46</f>
        <v>5997886.2293407544</v>
      </c>
      <c r="D40" s="49">
        <f>'Capital Structure'!G70</f>
        <v>5154136.2293407544</v>
      </c>
      <c r="E40" s="4" t="s">
        <v>443</v>
      </c>
    </row>
    <row r="41" spans="1:5" ht="15" customHeight="1">
      <c r="A41">
        <f>Timing!A42</f>
        <v>26</v>
      </c>
      <c r="B41" s="124">
        <f>Timing!B42</f>
        <v>48484</v>
      </c>
      <c r="C41" s="49">
        <f>Waterfall!O47</f>
        <v>6047877.786841128</v>
      </c>
      <c r="D41" s="49">
        <f>'Capital Structure'!G71</f>
        <v>5204127.786841128</v>
      </c>
      <c r="E41" s="4" t="s">
        <v>443</v>
      </c>
    </row>
    <row r="42" spans="1:5" ht="15" customHeight="1">
      <c r="A42">
        <f>Timing!A43</f>
        <v>27</v>
      </c>
      <c r="B42" s="124">
        <f>Timing!B43</f>
        <v>48575</v>
      </c>
      <c r="C42" s="49">
        <f>Waterfall!O48</f>
        <v>6098826.9518418675</v>
      </c>
      <c r="D42" s="49">
        <f>'Capital Structure'!G72</f>
        <v>5255076.9518418675</v>
      </c>
      <c r="E42" s="4" t="s">
        <v>443</v>
      </c>
    </row>
    <row r="43" spans="1:5" ht="15" customHeight="1">
      <c r="A43">
        <f>Timing!A44</f>
        <v>28</v>
      </c>
      <c r="B43" s="124">
        <f>Timing!B44</f>
        <v>48665</v>
      </c>
      <c r="C43" s="49">
        <f>Waterfall!O49</f>
        <v>47351981.077071473</v>
      </c>
      <c r="D43" s="49">
        <f>'Capital Structure'!G73</f>
        <v>11001365.368472427</v>
      </c>
      <c r="E43" s="4" t="s">
        <v>443</v>
      </c>
    </row>
    <row r="44" spans="1:5" ht="15" customHeight="1">
      <c r="A44">
        <f>Timing!A45</f>
        <v>29</v>
      </c>
      <c r="B44" s="124">
        <f>Timing!B45</f>
        <v>48757</v>
      </c>
      <c r="C44" s="49">
        <f>Waterfall!O50</f>
        <v>3896055.808622119</v>
      </c>
      <c r="D44" s="49">
        <f>'Capital Structure'!G74</f>
        <v>3052305.808622119</v>
      </c>
      <c r="E44" s="4" t="s">
        <v>443</v>
      </c>
    </row>
    <row r="45" spans="1:5" ht="15" customHeight="1">
      <c r="A45">
        <f>Timing!A46</f>
        <v>30</v>
      </c>
      <c r="B45" s="124">
        <f>Timing!B46</f>
        <v>48849</v>
      </c>
      <c r="C45" s="49">
        <f>Waterfall!O51</f>
        <v>3932894.7038376722</v>
      </c>
      <c r="D45" s="49">
        <f>'Capital Structure'!G75</f>
        <v>3089144.7038376722</v>
      </c>
      <c r="E45" s="4" t="s">
        <v>443</v>
      </c>
    </row>
    <row r="46" spans="1:5" ht="15" customHeight="1">
      <c r="A46">
        <f>Timing!A47</f>
        <v>31</v>
      </c>
      <c r="B46" s="124">
        <f>Timing!B47</f>
        <v>48940</v>
      </c>
      <c r="C46" s="49">
        <f>Waterfall!O52</f>
        <v>3970654.5714336135</v>
      </c>
      <c r="D46" s="49">
        <f>'Capital Structure'!G76</f>
        <v>3126904.5714336135</v>
      </c>
      <c r="E46" s="4" t="s">
        <v>443</v>
      </c>
    </row>
    <row r="47" spans="1:5" ht="15" customHeight="1">
      <c r="A47">
        <f>Timing!A48</f>
        <v>32</v>
      </c>
      <c r="B47" s="124">
        <f>Timing!B48</f>
        <v>49030</v>
      </c>
      <c r="C47" s="49">
        <f>Waterfall!O53</f>
        <v>4009358.4357194537</v>
      </c>
      <c r="D47" s="49">
        <f>'Capital Structure'!G77</f>
        <v>3165608.4357194537</v>
      </c>
      <c r="E47" s="4" t="s">
        <v>443</v>
      </c>
    </row>
    <row r="48" spans="1:5" ht="15" customHeight="1">
      <c r="A48">
        <f>Timing!A49</f>
        <v>33</v>
      </c>
      <c r="B48" s="124">
        <f>Timing!B49</f>
        <v>49122</v>
      </c>
      <c r="C48" s="49">
        <f>Waterfall!O54</f>
        <v>4049029.8966124398</v>
      </c>
      <c r="D48" s="49">
        <f>'Capital Structure'!G78</f>
        <v>3205279.8966124398</v>
      </c>
      <c r="E48" s="4" t="s">
        <v>443</v>
      </c>
    </row>
    <row r="49" spans="1:5" ht="15" customHeight="1">
      <c r="A49">
        <f>Timing!A50</f>
        <v>34</v>
      </c>
      <c r="B49" s="124">
        <f>Timing!B50</f>
        <v>49214</v>
      </c>
      <c r="C49" s="49">
        <f>Waterfall!O55</f>
        <v>4089693.1440277509</v>
      </c>
      <c r="D49" s="49">
        <f>'Capital Structure'!G79</f>
        <v>3245943.1440277509</v>
      </c>
      <c r="E49" s="4" t="s">
        <v>443</v>
      </c>
    </row>
    <row r="50" spans="1:5" ht="15" customHeight="1">
      <c r="A50">
        <f>Timing!A51</f>
        <v>35</v>
      </c>
      <c r="B50" s="124">
        <f>Timing!B51</f>
        <v>49305</v>
      </c>
      <c r="C50" s="49">
        <f>Waterfall!O56</f>
        <v>4131372.9726284444</v>
      </c>
      <c r="D50" s="49">
        <f>'Capital Structure'!G80</f>
        <v>3287622.9726284444</v>
      </c>
      <c r="E50" s="4" t="s">
        <v>443</v>
      </c>
    </row>
    <row r="51" spans="1:5" ht="15" customHeight="1">
      <c r="A51">
        <f>Timing!A52</f>
        <v>36</v>
      </c>
      <c r="B51" s="124">
        <f>Timing!B52</f>
        <v>49395</v>
      </c>
      <c r="C51" s="49">
        <f>Waterfall!O57</f>
        <v>4174094.7969441554</v>
      </c>
      <c r="D51" s="49">
        <f>'Capital Structure'!G81</f>
        <v>3330344.7969441554</v>
      </c>
      <c r="E51" s="4" t="s">
        <v>443</v>
      </c>
    </row>
    <row r="52" spans="1:5" ht="15" customHeight="1">
      <c r="A52">
        <f>Timing!A53</f>
        <v>37</v>
      </c>
      <c r="B52" s="124">
        <f>Timing!B53</f>
        <v>49487</v>
      </c>
      <c r="C52" s="49">
        <f>Waterfall!O58</f>
        <v>4217884.6668677591</v>
      </c>
      <c r="D52" s="49">
        <f>'Capital Structure'!G82</f>
        <v>3374134.6668677591</v>
      </c>
      <c r="E52" s="4" t="s">
        <v>443</v>
      </c>
    </row>
    <row r="53" spans="1:5" ht="15" customHeight="1">
      <c r="A53">
        <f>Timing!A54</f>
        <v>38</v>
      </c>
      <c r="B53" s="124">
        <f>Timing!B54</f>
        <v>49579</v>
      </c>
      <c r="C53" s="49">
        <f>Waterfall!O59</f>
        <v>4262769.2835394535</v>
      </c>
      <c r="D53" s="49">
        <f>'Capital Structure'!G83</f>
        <v>3419019.2835394535</v>
      </c>
      <c r="E53" s="4" t="s">
        <v>443</v>
      </c>
    </row>
    <row r="54" spans="1:5" ht="15" customHeight="1">
      <c r="A54">
        <f>Timing!A55</f>
        <v>39</v>
      </c>
      <c r="B54" s="124">
        <f>Timing!B55</f>
        <v>49670</v>
      </c>
      <c r="C54" s="49">
        <f>Waterfall!O60</f>
        <v>4308776.0156279402</v>
      </c>
      <c r="D54" s="49">
        <f>'Capital Structure'!G84</f>
        <v>3465026.0156279402</v>
      </c>
      <c r="E54" s="4" t="s">
        <v>443</v>
      </c>
    </row>
    <row r="55" spans="1:5" ht="15" customHeight="1">
      <c r="A55">
        <f>Timing!A56</f>
        <v>40</v>
      </c>
      <c r="B55" s="124">
        <f>Timing!B56</f>
        <v>49761</v>
      </c>
      <c r="C55" s="49">
        <f>Waterfall!O61</f>
        <v>4355932.9160186378</v>
      </c>
      <c r="D55" s="49">
        <f>'Capital Structure'!G85</f>
        <v>3512182.9160186378</v>
      </c>
      <c r="E55" s="4" t="s">
        <v>443</v>
      </c>
    </row>
  </sheetData>
  <pageMargins left="0.7" right="0.7" top="0.75" bottom="0.75" header="0.511811023622047" footer="0.511811023622047"/>
  <pageSetup paperSize="9" orientation="portrait" horizontalDpi="300" verticalDpi="300"/>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Cover</vt:lpstr>
      <vt:lpstr>Assumptions</vt:lpstr>
      <vt:lpstr>Timing</vt:lpstr>
      <vt:lpstr>Capital Structure</vt:lpstr>
      <vt:lpstr>CapEx &amp; uses</vt:lpstr>
      <vt:lpstr>Operating Cash Flow</vt:lpstr>
      <vt:lpstr>Waterfall</vt:lpstr>
      <vt:lpstr>Exit</vt:lpstr>
      <vt:lpstr>IRR setup</vt:lpstr>
      <vt:lpstr>Tax</vt:lpstr>
      <vt:lpstr>Dashboard</vt:lpstr>
      <vt:lpstr>Lot Inventory</vt:lpstr>
      <vt:lpstr>Model Guide</vt:lpstr>
      <vt:lpstr>Executive Summary</vt:lpstr>
      <vt:lpstr>Sources_Uses</vt:lpstr>
      <vt:lpstr>Valuation(1)</vt:lpstr>
      <vt:lpstr>Valuation(2)</vt:lpstr>
      <vt:lpstr>Valuation (3)</vt:lpstr>
      <vt:lpstr>Valuation (4)</vt:lpstr>
      <vt:lpstr>Revenue</vt:lpstr>
      <vt:lpstr>Development</vt:lpstr>
      <vt:lpstr>Supplier</vt:lpstr>
      <vt:lpstr>Returns</vt:lpstr>
      <vt:lpstr>QOZ</vt:lpstr>
      <vt:lpstr>Charts</vt:lpstr>
      <vt:lpstr>Sensitivity</vt:lpstr>
      <vt:lpstr>Competitive Analysis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openpyxl</dc:creator>
  <dc:description/>
  <cp:lastModifiedBy>Reid Bozell</cp:lastModifiedBy>
  <cp:revision>12</cp:revision>
  <cp:lastPrinted>2026-02-20T19:24:02Z</cp:lastPrinted>
  <dcterms:created xsi:type="dcterms:W3CDTF">2026-01-14T11:30:02Z</dcterms:created>
  <dcterms:modified xsi:type="dcterms:W3CDTF">2026-02-23T18:38:06Z</dcterms:modified>
  <dc:language>en-US</dc:language>
</cp:coreProperties>
</file>